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showInkAnnotation="0" codeName="ThisWorkbook" autoCompressPictures="0"/>
  <mc:AlternateContent xmlns:mc="http://schemas.openxmlformats.org/markup-compatibility/2006">
    <mc:Choice Requires="x15">
      <x15ac:absPath xmlns:x15ac="http://schemas.microsoft.com/office/spreadsheetml/2010/11/ac" url="C:\Users\Stelyana Baleva\Documents\Publishing\"/>
    </mc:Choice>
  </mc:AlternateContent>
  <xr:revisionPtr revIDLastSave="0" documentId="13_ncr:1_{1AEDBFC6-16D8-43C8-A399-60481A85C3B8}" xr6:coauthVersionLast="47" xr6:coauthVersionMax="47" xr10:uidLastSave="{00000000-0000-0000-0000-000000000000}"/>
  <bookViews>
    <workbookView xWindow="-108" yWindow="-108" windowWidth="30936" windowHeight="16776" tabRatio="760" xr2:uid="{00000000-000D-0000-FFFF-FFFF00000000}"/>
  </bookViews>
  <sheets>
    <sheet name="Introduction" sheetId="80" r:id="rId1"/>
    <sheet name="Financials" sheetId="73" r:id="rId2"/>
    <sheet name="China" sheetId="85" r:id="rId3"/>
    <sheet name="Industry Profitability" sheetId="75" r:id="rId4"/>
    <sheet name="Vendor diversification" sheetId="83" r:id="rId5"/>
    <sheet name="Top 10 lists" sheetId="89" r:id="rId6"/>
    <sheet name="Market Fragmentation" sheetId="82" r:id="rId7"/>
    <sheet name="Chapter 4 charts" sheetId="86"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3" i="86" l="1"/>
  <c r="B2" i="86"/>
  <c r="B2" i="82"/>
  <c r="B2" i="89"/>
  <c r="B2" i="83"/>
  <c r="B2" i="75"/>
  <c r="S110" i="73"/>
  <c r="R110" i="73"/>
  <c r="B2" i="85"/>
  <c r="B2" i="73"/>
  <c r="B19" i="73" l="1"/>
  <c r="B20" i="73"/>
  <c r="Q105" i="73" l="1"/>
  <c r="AF105" i="73" s="1"/>
  <c r="J45" i="86" l="1"/>
  <c r="J46" i="86"/>
  <c r="J47" i="86"/>
  <c r="B3" i="89" l="1"/>
  <c r="I45" i="86" l="1"/>
  <c r="I46" i="86"/>
  <c r="I47" i="86"/>
  <c r="D110" i="73" l="1"/>
  <c r="C110" i="73"/>
  <c r="C102" i="73"/>
  <c r="D102" i="73"/>
  <c r="R102" i="73"/>
  <c r="S102" i="73"/>
  <c r="H47" i="86" l="1"/>
  <c r="C45" i="86"/>
  <c r="D45" i="86"/>
  <c r="E45" i="86"/>
  <c r="F45" i="86"/>
  <c r="G45" i="86"/>
  <c r="H45" i="86"/>
  <c r="C46" i="86"/>
  <c r="D46" i="86"/>
  <c r="E46" i="86"/>
  <c r="F46" i="86"/>
  <c r="G46" i="86"/>
  <c r="H46" i="86"/>
  <c r="C47" i="86"/>
  <c r="D47" i="86"/>
  <c r="E47" i="86"/>
  <c r="F47" i="86"/>
  <c r="G47" i="86"/>
  <c r="Q84" i="73" l="1"/>
  <c r="AF84" i="73"/>
  <c r="Q81" i="73"/>
  <c r="AF81" i="73"/>
  <c r="AH116" i="73" l="1"/>
  <c r="AG116" i="73"/>
  <c r="Q116" i="73"/>
  <c r="AF116" i="73" s="1"/>
  <c r="Q100" i="73"/>
  <c r="AF100" i="73" s="1"/>
  <c r="R33" i="85" l="1"/>
  <c r="S33" i="85"/>
  <c r="T33" i="85"/>
  <c r="T34" i="85" l="1"/>
  <c r="S34" i="85"/>
  <c r="R34" i="85"/>
  <c r="AQ126" i="73" l="1"/>
  <c r="AR126" i="73"/>
  <c r="AS126" i="73"/>
  <c r="AQ97" i="73"/>
  <c r="AR97" i="73"/>
  <c r="AS97" i="73"/>
  <c r="AQ69" i="73"/>
  <c r="AR69" i="73"/>
  <c r="AS69" i="73"/>
  <c r="AQ48" i="73"/>
  <c r="AR48" i="73"/>
  <c r="AS48" i="73"/>
  <c r="AQ18" i="73"/>
  <c r="AQ27" i="73" s="1"/>
  <c r="AR18" i="73"/>
  <c r="AR27" i="73" s="1"/>
  <c r="AS18" i="73"/>
  <c r="AS27" i="73" s="1"/>
  <c r="Q141" i="73" l="1"/>
  <c r="AF141" i="73"/>
  <c r="AG44" i="73" l="1"/>
  <c r="D122" i="73" l="1"/>
  <c r="C122" i="73"/>
  <c r="S122" i="73"/>
  <c r="R122" i="73"/>
  <c r="AH101" i="73"/>
  <c r="AH102" i="73"/>
  <c r="AH103" i="73"/>
  <c r="AH104" i="73"/>
  <c r="AH106" i="73"/>
  <c r="AH107" i="73"/>
  <c r="AH108" i="73"/>
  <c r="AH109" i="73"/>
  <c r="AH110" i="73"/>
  <c r="AH111" i="73"/>
  <c r="AH112" i="73"/>
  <c r="AH113" i="73"/>
  <c r="AH114" i="73"/>
  <c r="AH115" i="73"/>
  <c r="AH117" i="73"/>
  <c r="AH118" i="73"/>
  <c r="AH119" i="73"/>
  <c r="AH120" i="73"/>
  <c r="AH121" i="73"/>
  <c r="AG102" i="73"/>
  <c r="AG103" i="73"/>
  <c r="AG104" i="73"/>
  <c r="AG106" i="73"/>
  <c r="AG107" i="73"/>
  <c r="AG108" i="73"/>
  <c r="AG109" i="73"/>
  <c r="AG110" i="73"/>
  <c r="AG111" i="73"/>
  <c r="AG112" i="73"/>
  <c r="AG113" i="73"/>
  <c r="AG114" i="73"/>
  <c r="AG115" i="73"/>
  <c r="AG117" i="73"/>
  <c r="AG118" i="73"/>
  <c r="AG119" i="73"/>
  <c r="AG120" i="73"/>
  <c r="AG121" i="73"/>
  <c r="AH98" i="73"/>
  <c r="AH99" i="73"/>
  <c r="Q98" i="73"/>
  <c r="AF98" i="73" s="1"/>
  <c r="Q99" i="73"/>
  <c r="AF99" i="73" s="1"/>
  <c r="Q101" i="73"/>
  <c r="AF101" i="73" s="1"/>
  <c r="Q102" i="73"/>
  <c r="AF102" i="73" s="1"/>
  <c r="Q103" i="73"/>
  <c r="AF103" i="73" s="1"/>
  <c r="Q104" i="73"/>
  <c r="AF104" i="73" s="1"/>
  <c r="Q106" i="73"/>
  <c r="AF106" i="73" s="1"/>
  <c r="Q107" i="73"/>
  <c r="AF107" i="73" s="1"/>
  <c r="Q108" i="73"/>
  <c r="AF108" i="73" s="1"/>
  <c r="Q109" i="73"/>
  <c r="AF109" i="73" s="1"/>
  <c r="Q110" i="73"/>
  <c r="AF110" i="73" s="1"/>
  <c r="Q111" i="73"/>
  <c r="AF111" i="73" s="1"/>
  <c r="Q112" i="73"/>
  <c r="AF112" i="73" s="1"/>
  <c r="Q113" i="73"/>
  <c r="AF113" i="73" s="1"/>
  <c r="Q114" i="73"/>
  <c r="AF114" i="73" s="1"/>
  <c r="Q115" i="73"/>
  <c r="AF115" i="73" s="1"/>
  <c r="Q117" i="73"/>
  <c r="AF117" i="73" s="1"/>
  <c r="Q118" i="73"/>
  <c r="AF118" i="73" s="1"/>
  <c r="Q119" i="73"/>
  <c r="AF119" i="73" s="1"/>
  <c r="Q120" i="73"/>
  <c r="AF120" i="73" s="1"/>
  <c r="Q121" i="73"/>
  <c r="AF121" i="73" s="1"/>
  <c r="AG122" i="73" l="1"/>
  <c r="AH122" i="73"/>
  <c r="AH123" i="73"/>
  <c r="B3" i="82" l="1"/>
  <c r="B3" i="83"/>
  <c r="B3" i="85"/>
  <c r="B3" i="75"/>
  <c r="B3" i="73"/>
  <c r="Q77" i="73"/>
  <c r="AF77" i="73"/>
  <c r="C64" i="73"/>
  <c r="D144" i="73"/>
  <c r="D13" i="73" s="1"/>
  <c r="C144" i="73"/>
  <c r="C13" i="73" s="1"/>
  <c r="S144" i="73"/>
  <c r="S23" i="73" s="1"/>
  <c r="R144" i="73"/>
  <c r="R14" i="73" s="1"/>
  <c r="AF132" i="73"/>
  <c r="AF127" i="73"/>
  <c r="AF128" i="73"/>
  <c r="AF130" i="73"/>
  <c r="AF129" i="73"/>
  <c r="AF131" i="73"/>
  <c r="AF133" i="73"/>
  <c r="AF134" i="73"/>
  <c r="AF135" i="73"/>
  <c r="AF136" i="73"/>
  <c r="AF137" i="73"/>
  <c r="AF138" i="73"/>
  <c r="AF139" i="73"/>
  <c r="AF140" i="73"/>
  <c r="AF142" i="73"/>
  <c r="AF143" i="73"/>
  <c r="Q130" i="73"/>
  <c r="Q129" i="73"/>
  <c r="Q131" i="73"/>
  <c r="Q133" i="73"/>
  <c r="Q134" i="73"/>
  <c r="Q135" i="73"/>
  <c r="Q136" i="73"/>
  <c r="Q137" i="73"/>
  <c r="Q138" i="73"/>
  <c r="Q139" i="73"/>
  <c r="Q140" i="73"/>
  <c r="Q142" i="73"/>
  <c r="Q143" i="73"/>
  <c r="Q132" i="73"/>
  <c r="Q127" i="73"/>
  <c r="Q128" i="73"/>
  <c r="D33" i="85"/>
  <c r="E33" i="85"/>
  <c r="C33" i="85"/>
  <c r="AH44" i="73"/>
  <c r="AH19" i="73" s="1"/>
  <c r="S43" i="73"/>
  <c r="R43" i="73"/>
  <c r="Q42" i="73"/>
  <c r="AF42" i="73"/>
  <c r="Q41" i="73"/>
  <c r="AF41" i="73"/>
  <c r="Q40" i="73"/>
  <c r="AF40" i="73"/>
  <c r="AG129" i="73"/>
  <c r="AH129" i="73"/>
  <c r="AG130" i="73"/>
  <c r="AH130" i="73"/>
  <c r="AF10" i="73"/>
  <c r="AF11" i="73"/>
  <c r="AF12" i="73"/>
  <c r="AF13" i="73"/>
  <c r="AF14" i="73"/>
  <c r="AH63" i="73"/>
  <c r="AH89" i="73"/>
  <c r="AG88" i="73"/>
  <c r="J30" i="82"/>
  <c r="I30" i="82"/>
  <c r="AH131" i="73"/>
  <c r="AH133" i="73"/>
  <c r="AH135" i="73"/>
  <c r="AH138" i="73"/>
  <c r="AH139" i="73"/>
  <c r="AH140" i="73"/>
  <c r="AH142" i="73"/>
  <c r="AH143" i="73"/>
  <c r="AH128" i="73"/>
  <c r="AG131" i="73"/>
  <c r="AG133" i="73"/>
  <c r="AG135" i="73"/>
  <c r="AG138" i="73"/>
  <c r="AG139" i="73"/>
  <c r="AG140" i="73"/>
  <c r="AG142" i="73"/>
  <c r="AG143" i="73"/>
  <c r="AG128" i="73"/>
  <c r="D14" i="73"/>
  <c r="C11" i="73"/>
  <c r="D11" i="73"/>
  <c r="D10" i="73"/>
  <c r="AG99" i="73"/>
  <c r="AG101" i="73"/>
  <c r="AG98" i="73"/>
  <c r="S21" i="73"/>
  <c r="R21" i="73"/>
  <c r="S20" i="73"/>
  <c r="R20" i="73"/>
  <c r="S19" i="73"/>
  <c r="R19" i="73"/>
  <c r="R11" i="73"/>
  <c r="S11" i="73"/>
  <c r="R12" i="73"/>
  <c r="S12" i="73"/>
  <c r="R13" i="73"/>
  <c r="S10" i="73"/>
  <c r="R10" i="73"/>
  <c r="AH70" i="73"/>
  <c r="AH71" i="73"/>
  <c r="AH72" i="73"/>
  <c r="AH75" i="73"/>
  <c r="AH80" i="73"/>
  <c r="AH82" i="73"/>
  <c r="AH83" i="73"/>
  <c r="AH86" i="73"/>
  <c r="AG62" i="73"/>
  <c r="AG49" i="73"/>
  <c r="AG50" i="73"/>
  <c r="AG51" i="73"/>
  <c r="AG52" i="73"/>
  <c r="AG53" i="73"/>
  <c r="AG54" i="73"/>
  <c r="AG55" i="73"/>
  <c r="AG56" i="73"/>
  <c r="AG57" i="73"/>
  <c r="AG58" i="73"/>
  <c r="AG59" i="73"/>
  <c r="AG60" i="73"/>
  <c r="AG61" i="73"/>
  <c r="AG63" i="73"/>
  <c r="AH62" i="73"/>
  <c r="AH49" i="73"/>
  <c r="AH50" i="73"/>
  <c r="AH51" i="73"/>
  <c r="AH52" i="73"/>
  <c r="AH53" i="73"/>
  <c r="AH54" i="73"/>
  <c r="AH55" i="73"/>
  <c r="AH56" i="73"/>
  <c r="AH57" i="73"/>
  <c r="AH58" i="73"/>
  <c r="AH59" i="73"/>
  <c r="AH60" i="73"/>
  <c r="AH61" i="73"/>
  <c r="AG19" i="73"/>
  <c r="AG89" i="73"/>
  <c r="AG83" i="73"/>
  <c r="AG82" i="73"/>
  <c r="AG75" i="73"/>
  <c r="AG72" i="73"/>
  <c r="AG71" i="73"/>
  <c r="AG70" i="73"/>
  <c r="B48" i="73"/>
  <c r="Q48" i="73" s="1"/>
  <c r="B126" i="73"/>
  <c r="AF126" i="73" s="1"/>
  <c r="Q97" i="73"/>
  <c r="AF97" i="73"/>
  <c r="B69" i="73"/>
  <c r="Q69" i="73" s="1"/>
  <c r="AF69" i="73" s="1"/>
  <c r="B27" i="73"/>
  <c r="Q27" i="73" s="1"/>
  <c r="B23" i="73"/>
  <c r="Q23" i="73" s="1"/>
  <c r="AF23" i="73" s="1"/>
  <c r="B22" i="73"/>
  <c r="Q22" i="73" s="1"/>
  <c r="AF22" i="73" s="1"/>
  <c r="B18" i="73"/>
  <c r="Q18" i="73" s="1"/>
  <c r="AF18" i="73" s="1"/>
  <c r="Q9" i="73"/>
  <c r="AF9" i="73" s="1"/>
  <c r="AG148" i="73"/>
  <c r="AH148" i="73"/>
  <c r="Q86" i="73"/>
  <c r="AF86" i="73"/>
  <c r="AF36" i="73"/>
  <c r="AF37" i="73"/>
  <c r="Q37" i="73"/>
  <c r="Q36" i="73"/>
  <c r="D23" i="73"/>
  <c r="D22" i="73"/>
  <c r="B125" i="73"/>
  <c r="O125" i="73" s="1"/>
  <c r="B96" i="73"/>
  <c r="B68" i="73"/>
  <c r="B26" i="73"/>
  <c r="B47" i="73" s="1"/>
  <c r="AF93" i="73"/>
  <c r="AF92" i="73"/>
  <c r="S90" i="73"/>
  <c r="S92" i="73"/>
  <c r="R90" i="73"/>
  <c r="R92" i="73"/>
  <c r="AF49" i="73"/>
  <c r="AF50" i="73"/>
  <c r="AF51" i="73"/>
  <c r="AF52" i="73"/>
  <c r="AF53" i="73"/>
  <c r="AF54" i="73"/>
  <c r="AF55" i="73"/>
  <c r="AF56" i="73"/>
  <c r="AF57" i="73"/>
  <c r="AF58" i="73"/>
  <c r="AF59" i="73"/>
  <c r="AF60" i="73"/>
  <c r="AF61" i="73"/>
  <c r="AF62" i="73"/>
  <c r="AF63" i="73"/>
  <c r="Q49" i="73"/>
  <c r="Q50" i="73"/>
  <c r="Q51" i="73"/>
  <c r="Q52" i="73"/>
  <c r="Q53" i="73"/>
  <c r="Q54" i="73"/>
  <c r="Q55" i="73"/>
  <c r="Q56" i="73"/>
  <c r="Q57" i="73"/>
  <c r="Q58" i="73"/>
  <c r="Q59" i="73"/>
  <c r="Q60" i="73"/>
  <c r="Q61" i="73"/>
  <c r="Q62" i="73"/>
  <c r="Q63" i="73"/>
  <c r="Q10" i="73"/>
  <c r="Q11" i="73"/>
  <c r="Q13" i="73"/>
  <c r="Q14" i="73"/>
  <c r="C20" i="73"/>
  <c r="D20" i="73"/>
  <c r="S123" i="73"/>
  <c r="S64" i="73"/>
  <c r="R64" i="73"/>
  <c r="D64" i="73"/>
  <c r="AF73" i="73"/>
  <c r="Q73" i="73"/>
  <c r="Q88" i="73"/>
  <c r="AF88" i="73"/>
  <c r="AF70" i="73"/>
  <c r="AF71" i="73"/>
  <c r="AF72" i="73"/>
  <c r="AF74" i="73"/>
  <c r="AF75" i="73"/>
  <c r="AF76" i="73"/>
  <c r="AF78" i="73"/>
  <c r="AF79" i="73"/>
  <c r="AF80" i="73"/>
  <c r="AF82" i="73"/>
  <c r="AF83" i="73"/>
  <c r="AF85" i="73"/>
  <c r="AF87" i="73"/>
  <c r="AF89" i="73"/>
  <c r="Q70" i="73"/>
  <c r="Q71" i="73"/>
  <c r="Q72" i="73"/>
  <c r="Q74" i="73"/>
  <c r="Q75" i="73"/>
  <c r="Q76" i="73"/>
  <c r="Q78" i="73"/>
  <c r="Q79" i="73"/>
  <c r="Q80" i="73"/>
  <c r="Q82" i="73"/>
  <c r="Q83" i="73"/>
  <c r="Q85" i="73"/>
  <c r="Q87" i="73"/>
  <c r="Q89" i="73"/>
  <c r="AF31" i="73"/>
  <c r="AF32" i="73"/>
  <c r="AF33" i="73"/>
  <c r="AF34" i="73"/>
  <c r="AF29" i="73"/>
  <c r="AF35" i="73"/>
  <c r="AF38" i="73"/>
  <c r="AF39" i="73"/>
  <c r="AF28" i="73"/>
  <c r="Q28" i="73"/>
  <c r="Q30" i="73"/>
  <c r="Q31" i="73"/>
  <c r="Q32" i="73"/>
  <c r="Q33" i="73"/>
  <c r="Q34" i="73"/>
  <c r="Q29" i="73"/>
  <c r="Q35" i="73"/>
  <c r="Q38" i="73"/>
  <c r="Q39" i="73"/>
  <c r="Q19" i="73"/>
  <c r="AF19" i="73" s="1"/>
  <c r="Q20" i="73"/>
  <c r="AF20" i="73" s="1"/>
  <c r="AF30" i="73"/>
  <c r="U27" i="73"/>
  <c r="Q12" i="73"/>
  <c r="B21" i="73"/>
  <c r="Q21" i="73" s="1"/>
  <c r="AF21" i="73" s="1"/>
  <c r="R23" i="73"/>
  <c r="D34" i="85"/>
  <c r="C92" i="73"/>
  <c r="P36" i="85" l="1"/>
  <c r="Q36" i="85"/>
  <c r="N36" i="85"/>
  <c r="AG64" i="73"/>
  <c r="AH144" i="73"/>
  <c r="S14" i="73"/>
  <c r="AH14" i="73" s="1"/>
  <c r="O36" i="85"/>
  <c r="AG145" i="73"/>
  <c r="AG23" i="73" s="1"/>
  <c r="AG144" i="73"/>
  <c r="C22" i="73"/>
  <c r="R22" i="73"/>
  <c r="AG12" i="73"/>
  <c r="Q126" i="73"/>
  <c r="AG92" i="73"/>
  <c r="S93" i="73"/>
  <c r="S91" i="73"/>
  <c r="AF48" i="73"/>
  <c r="AF27" i="73"/>
  <c r="AG13" i="73"/>
  <c r="S65" i="73"/>
  <c r="R93" i="73"/>
  <c r="AG86" i="73"/>
  <c r="C90" i="73"/>
  <c r="C93" i="73" s="1"/>
  <c r="D12" i="73"/>
  <c r="E34" i="85"/>
  <c r="AG123" i="73"/>
  <c r="AG22" i="73" s="1"/>
  <c r="S146" i="73"/>
  <c r="S13" i="73" s="1"/>
  <c r="AH11" i="73"/>
  <c r="AH145" i="73"/>
  <c r="AH23" i="73" s="1"/>
  <c r="R15" i="73"/>
  <c r="AH22" i="73"/>
  <c r="AH88" i="73"/>
  <c r="AH91" i="73" s="1"/>
  <c r="AH21" i="73" s="1"/>
  <c r="D21" i="73"/>
  <c r="D92" i="73"/>
  <c r="AH92" i="73" s="1"/>
  <c r="AH65" i="73"/>
  <c r="AH20" i="73" s="1"/>
  <c r="S44" i="73"/>
  <c r="AH10" i="73"/>
  <c r="D19" i="73"/>
  <c r="AG11" i="73"/>
  <c r="D90" i="73"/>
  <c r="C23" i="73"/>
  <c r="C14" i="73"/>
  <c r="C19" i="73"/>
  <c r="C10" i="73"/>
  <c r="C43" i="73"/>
  <c r="D43" i="73"/>
  <c r="AH64" i="73"/>
  <c r="AG65" i="73"/>
  <c r="AG20" i="73" s="1"/>
  <c r="AH43" i="73" l="1"/>
  <c r="AG43" i="73"/>
  <c r="AG91" i="73"/>
  <c r="AH12" i="73"/>
  <c r="D15" i="73"/>
  <c r="AG90" i="73"/>
  <c r="AH13" i="73"/>
  <c r="S15" i="73"/>
  <c r="S22" i="73"/>
  <c r="AG93" i="73"/>
  <c r="AH90" i="73"/>
  <c r="D93" i="73"/>
  <c r="AH93" i="73" s="1"/>
  <c r="AG14" i="73"/>
  <c r="AG10" i="73"/>
  <c r="C15" i="73"/>
  <c r="AG15" i="73" s="1"/>
  <c r="AH15" i="7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JSL</author>
    <author>John Lively</author>
    <author>Tom</author>
    <author/>
    <author>Vlad</author>
  </authors>
  <commentList>
    <comment ref="AG28" authorId="0" shapeId="0" xr:uid="{00000000-0006-0000-0100-000001000000}">
      <text>
        <r>
          <rPr>
            <b/>
            <sz val="9"/>
            <color indexed="81"/>
            <rFont val="Tahoma"/>
            <family val="2"/>
          </rPr>
          <t xml:space="preserve">Not reported
</t>
        </r>
      </text>
    </comment>
    <comment ref="C34" authorId="0" shapeId="0" xr:uid="{00000000-0006-0000-0100-000002000000}">
      <text>
        <r>
          <rPr>
            <b/>
            <sz val="9"/>
            <color indexed="81"/>
            <rFont val="Tahoma"/>
            <family val="2"/>
          </rPr>
          <t>Pre-IPO, not available</t>
        </r>
      </text>
    </comment>
    <comment ref="AG34" authorId="0" shapeId="0" xr:uid="{00000000-0006-0000-0100-000003000000}">
      <text>
        <r>
          <rPr>
            <b/>
            <sz val="9"/>
            <color indexed="81"/>
            <rFont val="Tahoma"/>
            <family val="2"/>
          </rPr>
          <t>Pre-IPO, not available</t>
        </r>
      </text>
    </comment>
    <comment ref="E35" authorId="1" shapeId="0" xr:uid="{00000000-0006-0000-0100-000004000000}">
      <text>
        <r>
          <rPr>
            <b/>
            <sz val="9"/>
            <color indexed="81"/>
            <rFont val="Tahoma"/>
            <family val="2"/>
          </rPr>
          <t>John Lively:</t>
        </r>
        <r>
          <rPr>
            <sz val="9"/>
            <color indexed="81"/>
            <rFont val="Tahoma"/>
            <family val="2"/>
          </rPr>
          <t xml:space="preserve">
includes LinkedIn before acquisition by MSFT
</t>
        </r>
      </text>
    </comment>
    <comment ref="F35" authorId="1" shapeId="0" xr:uid="{00000000-0006-0000-0100-000005000000}">
      <text>
        <r>
          <rPr>
            <b/>
            <sz val="9"/>
            <color indexed="81"/>
            <rFont val="Tahoma"/>
            <family val="2"/>
          </rPr>
          <t>John Lively:</t>
        </r>
        <r>
          <rPr>
            <sz val="9"/>
            <color indexed="81"/>
            <rFont val="Tahoma"/>
            <family val="2"/>
          </rPr>
          <t xml:space="preserve">
includes LinkedIn before acquisition by MSFT
</t>
        </r>
      </text>
    </comment>
    <comment ref="G35" authorId="1" shapeId="0" xr:uid="{00000000-0006-0000-0100-000006000000}">
      <text>
        <r>
          <rPr>
            <b/>
            <sz val="9"/>
            <color indexed="81"/>
            <rFont val="Tahoma"/>
            <family val="2"/>
          </rPr>
          <t>John Lively:</t>
        </r>
        <r>
          <rPr>
            <sz val="9"/>
            <color indexed="81"/>
            <rFont val="Tahoma"/>
            <family val="2"/>
          </rPr>
          <t xml:space="preserve">
includes LinkedIn before acquisition by MSFT
</t>
        </r>
      </text>
    </comment>
    <comment ref="H35" authorId="1" shapeId="0" xr:uid="{00000000-0006-0000-0100-000007000000}">
      <text>
        <r>
          <rPr>
            <b/>
            <sz val="9"/>
            <color indexed="81"/>
            <rFont val="Tahoma"/>
            <family val="2"/>
          </rPr>
          <t>John Lively:</t>
        </r>
        <r>
          <rPr>
            <sz val="9"/>
            <color indexed="81"/>
            <rFont val="Tahoma"/>
            <family val="2"/>
          </rPr>
          <t xml:space="preserve">
includes LinkedIn before acquisition by MSFT
</t>
        </r>
      </text>
    </comment>
    <comment ref="I35" authorId="1" shapeId="0" xr:uid="{00000000-0006-0000-0100-000008000000}">
      <text>
        <r>
          <rPr>
            <b/>
            <sz val="9"/>
            <color indexed="81"/>
            <rFont val="Tahoma"/>
            <family val="2"/>
          </rPr>
          <t>John Lively:</t>
        </r>
        <r>
          <rPr>
            <sz val="9"/>
            <color indexed="81"/>
            <rFont val="Tahoma"/>
            <family val="2"/>
          </rPr>
          <t xml:space="preserve">
includes LinkedIn before acquisition by MSFT
</t>
        </r>
      </text>
    </comment>
    <comment ref="C37" authorId="0" shapeId="0" xr:uid="{00000000-0006-0000-0100-000009000000}">
      <text>
        <r>
          <rPr>
            <b/>
            <sz val="9"/>
            <color indexed="81"/>
            <rFont val="Tahoma"/>
            <family val="2"/>
          </rPr>
          <t xml:space="preserve">Pre-spin-off from eBay; financial results included in eBay results
</t>
        </r>
      </text>
    </comment>
    <comment ref="D37" authorId="0" shapeId="0" xr:uid="{00000000-0006-0000-0100-00000A000000}">
      <text>
        <r>
          <rPr>
            <b/>
            <sz val="9"/>
            <color indexed="81"/>
            <rFont val="Tahoma"/>
            <family val="2"/>
          </rPr>
          <t xml:space="preserve">Pre-spin-off from eBay; financial results included in eBay results
</t>
        </r>
      </text>
    </comment>
    <comment ref="E37" authorId="0" shapeId="0" xr:uid="{00000000-0006-0000-0100-00000B000000}">
      <text>
        <r>
          <rPr>
            <b/>
            <sz val="9"/>
            <color indexed="81"/>
            <rFont val="Tahoma"/>
            <family val="2"/>
          </rPr>
          <t xml:space="preserve">Pre-spin-off from eBay; financial results included in eBay results
</t>
        </r>
      </text>
    </comment>
    <comment ref="F37" authorId="0" shapeId="0" xr:uid="{00000000-0006-0000-0100-00000C000000}">
      <text>
        <r>
          <rPr>
            <b/>
            <sz val="9"/>
            <color indexed="81"/>
            <rFont val="Tahoma"/>
            <family val="2"/>
          </rPr>
          <t xml:space="preserve">Pre-spin-off from eBay; financial results included in eBay results
</t>
        </r>
      </text>
    </comment>
    <comment ref="AG37" authorId="0" shapeId="0" xr:uid="{00000000-0006-0000-0100-00000D000000}">
      <text>
        <r>
          <rPr>
            <b/>
            <sz val="9"/>
            <color indexed="81"/>
            <rFont val="Tahoma"/>
            <family val="2"/>
          </rPr>
          <t xml:space="preserve">Pre-spin-off from eBay; financial results included in eBay results
</t>
        </r>
      </text>
    </comment>
    <comment ref="AH37" authorId="0" shapeId="0" xr:uid="{00000000-0006-0000-0100-00000E000000}">
      <text>
        <r>
          <rPr>
            <b/>
            <sz val="9"/>
            <color indexed="81"/>
            <rFont val="Tahoma"/>
            <family val="2"/>
          </rPr>
          <t xml:space="preserve">Pre-spin-off from eBay; financial results included in eBay results
</t>
        </r>
      </text>
    </comment>
    <comment ref="AI37" authorId="0" shapeId="0" xr:uid="{00000000-0006-0000-0100-00000F000000}">
      <text>
        <r>
          <rPr>
            <b/>
            <sz val="9"/>
            <color indexed="81"/>
            <rFont val="Tahoma"/>
            <family val="2"/>
          </rPr>
          <t xml:space="preserve">Pre-spin-off from eBay; financial results included in eBay results
</t>
        </r>
      </text>
    </comment>
    <comment ref="AJ37" authorId="0" shapeId="0" xr:uid="{00000000-0006-0000-0100-000010000000}">
      <text>
        <r>
          <rPr>
            <b/>
            <sz val="9"/>
            <color indexed="81"/>
            <rFont val="Tahoma"/>
            <family val="2"/>
          </rPr>
          <t xml:space="preserve">Pre-spin-off from eBay; financial results included in eBay results
</t>
        </r>
      </text>
    </comment>
    <comment ref="C39" authorId="0" shapeId="0" xr:uid="{00000000-0006-0000-0100-000011000000}">
      <text>
        <r>
          <rPr>
            <b/>
            <sz val="9"/>
            <color indexed="81"/>
            <rFont val="Tahoma"/>
            <family val="2"/>
          </rPr>
          <t>Pre-IPO, not available</t>
        </r>
      </text>
    </comment>
    <comment ref="D39" authorId="0" shapeId="0" xr:uid="{00000000-0006-0000-0100-000012000000}">
      <text>
        <r>
          <rPr>
            <b/>
            <sz val="9"/>
            <color indexed="81"/>
            <rFont val="Tahoma"/>
            <family val="2"/>
          </rPr>
          <t>Pre-IPO, not available</t>
        </r>
      </text>
    </comment>
    <comment ref="AG39" authorId="0" shapeId="0" xr:uid="{00000000-0006-0000-0100-000013000000}">
      <text>
        <r>
          <rPr>
            <b/>
            <sz val="9"/>
            <color indexed="81"/>
            <rFont val="Tahoma"/>
            <family val="2"/>
          </rPr>
          <t>Pre-IPO, not available</t>
        </r>
      </text>
    </comment>
    <comment ref="AH39" authorId="0" shapeId="0" xr:uid="{00000000-0006-0000-0100-000014000000}">
      <text>
        <r>
          <rPr>
            <b/>
            <sz val="9"/>
            <color indexed="81"/>
            <rFont val="Tahoma"/>
            <family val="2"/>
          </rPr>
          <t>Pre-IPO, not available</t>
        </r>
      </text>
    </comment>
    <comment ref="AD71" authorId="1" shapeId="0" xr:uid="{00000000-0006-0000-0100-000015000000}">
      <text>
        <r>
          <rPr>
            <b/>
            <sz val="9"/>
            <color indexed="81"/>
            <rFont val="Tahoma"/>
            <family val="2"/>
          </rPr>
          <t>John Lively:</t>
        </r>
        <r>
          <rPr>
            <sz val="9"/>
            <color indexed="81"/>
            <rFont val="Tahoma"/>
            <family val="2"/>
          </rPr>
          <t xml:space="preserve">
First half of year only, merger with Adtran closed in July 2022</t>
        </r>
      </text>
    </comment>
    <comment ref="Q74" authorId="0" shapeId="0" xr:uid="{00000000-0006-0000-0100-000016000000}">
      <text>
        <r>
          <rPr>
            <b/>
            <sz val="9"/>
            <color indexed="81"/>
            <rFont val="Tahoma"/>
            <family val="2"/>
          </rPr>
          <t>Total company revenues; includes approx. 16-17% service revenues</t>
        </r>
      </text>
    </comment>
    <comment ref="AN75" authorId="1" shapeId="0" xr:uid="{00000000-0006-0000-0100-000017000000}">
      <text>
        <r>
          <rPr>
            <b/>
            <sz val="9"/>
            <color indexed="81"/>
            <rFont val="Tahoma"/>
            <family val="2"/>
          </rPr>
          <t>John Lively:</t>
        </r>
        <r>
          <rPr>
            <sz val="9"/>
            <color indexed="81"/>
            <rFont val="Tahoma"/>
            <family val="2"/>
          </rPr>
          <t xml:space="preserve">
 includes an $11.1 billion charge related to the enactment of the Tax Cuts and Jobs Act (taken in the November-January quarter)</t>
        </r>
      </text>
    </comment>
    <comment ref="J76" authorId="1" shapeId="0" xr:uid="{00000000-0006-0000-0100-000018000000}">
      <text>
        <r>
          <rPr>
            <b/>
            <sz val="9"/>
            <color indexed="81"/>
            <rFont val="Tahoma"/>
            <family val="2"/>
          </rPr>
          <t>John Lively:</t>
        </r>
        <r>
          <rPr>
            <sz val="9"/>
            <color indexed="81"/>
            <rFont val="Tahoma"/>
            <family val="2"/>
          </rPr>
          <t xml:space="preserve">
 excludes an $11.1 billion charge related to the enactment of the Tax Cuts and Jobs Act (taken in the November-January quarter)</t>
        </r>
      </text>
    </comment>
    <comment ref="Q76" authorId="0" shapeId="0" xr:uid="{00000000-0006-0000-0100-000019000000}">
      <text>
        <r>
          <rPr>
            <b/>
            <sz val="9"/>
            <color indexed="81"/>
            <rFont val="Tahoma"/>
            <family val="2"/>
          </rPr>
          <t xml:space="preserve">Total company revenues
</t>
        </r>
        <r>
          <rPr>
            <sz val="9"/>
            <color indexed="81"/>
            <rFont val="Tahoma"/>
            <family val="2"/>
          </rPr>
          <t xml:space="preserve">
</t>
        </r>
      </text>
    </comment>
    <comment ref="I78" authorId="1" shapeId="0" xr:uid="{00000000-0006-0000-0100-00001A000000}">
      <text>
        <r>
          <rPr>
            <b/>
            <sz val="9"/>
            <color indexed="81"/>
            <rFont val="Tahoma"/>
            <family val="2"/>
          </rPr>
          <t>John Lively:</t>
        </r>
        <r>
          <rPr>
            <sz val="9"/>
            <color indexed="81"/>
            <rFont val="Tahoma"/>
            <family val="2"/>
          </rPr>
          <t xml:space="preserve">
merged with Dell 1Q16
</t>
        </r>
      </text>
    </comment>
    <comment ref="Q78" authorId="0" shapeId="0" xr:uid="{00000000-0006-0000-0100-00001B000000}">
      <text>
        <r>
          <rPr>
            <b/>
            <sz val="9"/>
            <color indexed="81"/>
            <rFont val="Tahoma"/>
            <family val="2"/>
          </rPr>
          <t>Storage products only</t>
        </r>
      </text>
    </comment>
    <comment ref="X78" authorId="1" shapeId="0" xr:uid="{00000000-0006-0000-0100-00001C000000}">
      <text>
        <r>
          <rPr>
            <b/>
            <sz val="9"/>
            <color indexed="81"/>
            <rFont val="Tahoma"/>
            <family val="2"/>
          </rPr>
          <t>John Lively:</t>
        </r>
        <r>
          <rPr>
            <sz val="9"/>
            <color indexed="81"/>
            <rFont val="Tahoma"/>
            <family val="2"/>
          </rPr>
          <t xml:space="preserve">
merged with Dell 1Q16
</t>
        </r>
      </text>
    </comment>
    <comment ref="AM78" authorId="1" shapeId="0" xr:uid="{00000000-0006-0000-0100-00001D000000}">
      <text>
        <r>
          <rPr>
            <b/>
            <sz val="9"/>
            <color indexed="81"/>
            <rFont val="Tahoma"/>
            <family val="2"/>
          </rPr>
          <t>John Lively:</t>
        </r>
        <r>
          <rPr>
            <sz val="9"/>
            <color indexed="81"/>
            <rFont val="Tahoma"/>
            <family val="2"/>
          </rPr>
          <t xml:space="preserve">
merged with Dell 1Q16
</t>
        </r>
      </text>
    </comment>
    <comment ref="H79" authorId="0" shapeId="0" xr:uid="{00000000-0006-0000-0100-00001E000000}">
      <text>
        <r>
          <rPr>
            <sz val="9"/>
            <color indexed="81"/>
            <rFont val="Tahoma"/>
            <family val="2"/>
          </rPr>
          <t>acquired by Avago at end of 2014</t>
        </r>
      </text>
    </comment>
    <comment ref="Q79" authorId="0" shapeId="0" xr:uid="{00000000-0006-0000-0100-00001F000000}">
      <text>
        <r>
          <rPr>
            <b/>
            <sz val="9"/>
            <color indexed="81"/>
            <rFont val="Tahoma"/>
            <family val="2"/>
          </rPr>
          <t>Total company revenues</t>
        </r>
      </text>
    </comment>
    <comment ref="W79" authorId="0" shapeId="0" xr:uid="{00000000-0006-0000-0100-000020000000}">
      <text>
        <r>
          <rPr>
            <sz val="9"/>
            <color indexed="81"/>
            <rFont val="Tahoma"/>
            <family val="2"/>
          </rPr>
          <t>acquired by Avago at end of 2014</t>
        </r>
      </text>
    </comment>
    <comment ref="AL79" authorId="0" shapeId="0" xr:uid="{00000000-0006-0000-0100-000021000000}">
      <text>
        <r>
          <rPr>
            <sz val="9"/>
            <color indexed="81"/>
            <rFont val="Tahoma"/>
            <family val="2"/>
          </rPr>
          <t>acquired by Avago at end of 2014</t>
        </r>
      </text>
    </comment>
    <comment ref="J80" authorId="1" shapeId="0" xr:uid="{00000000-0006-0000-0100-000022000000}">
      <text>
        <r>
          <rPr>
            <b/>
            <sz val="9"/>
            <color indexed="81"/>
            <rFont val="Tahoma"/>
            <family val="2"/>
          </rPr>
          <t>John Lively:</t>
        </r>
        <r>
          <rPr>
            <sz val="9"/>
            <color indexed="81"/>
            <rFont val="Tahoma"/>
            <family val="2"/>
          </rPr>
          <t xml:space="preserve">
Ericsson made a $23 bn SEK writedowns on a subsidiary company, intangible assets, etc. related to restructuring, in 2017. Does not include a 1 bn SEK writedown for change in US tax laws.</t>
        </r>
      </text>
    </comment>
    <comment ref="Q85" authorId="0" shapeId="0" xr:uid="{00000000-0006-0000-0100-000023000000}">
      <text>
        <r>
          <rPr>
            <b/>
            <sz val="9"/>
            <color indexed="81"/>
            <rFont val="Tahoma"/>
            <family val="2"/>
          </rPr>
          <t xml:space="preserve">Total company revenues
</t>
        </r>
      </text>
    </comment>
    <comment ref="J86" authorId="1" shapeId="0" xr:uid="{00000000-0006-0000-0100-000024000000}">
      <text>
        <r>
          <rPr>
            <b/>
            <sz val="9"/>
            <color indexed="81"/>
            <rFont val="Tahoma"/>
            <family val="2"/>
          </rPr>
          <t>John Lively:</t>
        </r>
        <r>
          <rPr>
            <sz val="9"/>
            <color indexed="81"/>
            <rFont val="Tahoma"/>
            <family val="2"/>
          </rPr>
          <t xml:space="preserve">
Excludes a writedown of EUR 738 million 4Q17 due to the new US tax law
</t>
        </r>
      </text>
    </comment>
    <comment ref="H88" authorId="0" shapeId="0" xr:uid="{00000000-0006-0000-0100-000025000000}">
      <text>
        <r>
          <rPr>
            <b/>
            <sz val="9"/>
            <color indexed="81"/>
            <rFont val="Tahoma"/>
            <family val="2"/>
          </rPr>
          <t xml:space="preserve">For half-year only, prior to acquisition by Infinera.
</t>
        </r>
      </text>
    </comment>
    <comment ref="I88" authorId="1" shapeId="0" xr:uid="{00000000-0006-0000-0100-000026000000}">
      <text>
        <r>
          <rPr>
            <b/>
            <sz val="9"/>
            <color indexed="81"/>
            <rFont val="Tahoma"/>
            <family val="2"/>
          </rPr>
          <t>John Lively:</t>
        </r>
        <r>
          <rPr>
            <sz val="9"/>
            <color indexed="81"/>
            <rFont val="Tahoma"/>
            <family val="2"/>
          </rPr>
          <t xml:space="preserve">
acquired by Infinera
</t>
        </r>
      </text>
    </comment>
    <comment ref="W88" authorId="0" shapeId="0" xr:uid="{00000000-0006-0000-0100-000027000000}">
      <text>
        <r>
          <rPr>
            <b/>
            <sz val="9"/>
            <color indexed="81"/>
            <rFont val="Tahoma"/>
            <family val="2"/>
          </rPr>
          <t xml:space="preserve">For half-year only, prior to acquisition by Infinera.
</t>
        </r>
      </text>
    </comment>
    <comment ref="X88" authorId="1" shapeId="0" xr:uid="{00000000-0006-0000-0100-000028000000}">
      <text>
        <r>
          <rPr>
            <b/>
            <sz val="9"/>
            <color indexed="81"/>
            <rFont val="Tahoma"/>
            <family val="2"/>
          </rPr>
          <t>John Lively:</t>
        </r>
        <r>
          <rPr>
            <sz val="9"/>
            <color indexed="81"/>
            <rFont val="Tahoma"/>
            <family val="2"/>
          </rPr>
          <t xml:space="preserve">
acquired by Infinera
</t>
        </r>
      </text>
    </comment>
    <comment ref="AM88" authorId="1" shapeId="0" xr:uid="{00000000-0006-0000-0100-000029000000}">
      <text>
        <r>
          <rPr>
            <b/>
            <sz val="9"/>
            <color indexed="81"/>
            <rFont val="Tahoma"/>
            <family val="2"/>
          </rPr>
          <t>John Lively:</t>
        </r>
        <r>
          <rPr>
            <sz val="9"/>
            <color indexed="81"/>
            <rFont val="Tahoma"/>
            <family val="2"/>
          </rPr>
          <t xml:space="preserve">
acquired by Infinera
</t>
        </r>
      </text>
    </comment>
    <comment ref="B98" authorId="0" shapeId="0" xr:uid="{00000000-0006-0000-0100-00002A000000}">
      <text>
        <r>
          <rPr>
            <b/>
            <sz val="9"/>
            <color indexed="81"/>
            <rFont val="Tahoma"/>
            <family val="2"/>
          </rPr>
          <t>Acquired by Intel, deal closed 12/28/2015</t>
        </r>
      </text>
    </comment>
    <comment ref="H98" authorId="0" shapeId="0" xr:uid="{00000000-0006-0000-0100-00002B000000}">
      <text>
        <r>
          <rPr>
            <b/>
            <sz val="9"/>
            <color indexed="81"/>
            <rFont val="Tahoma"/>
            <family val="2"/>
          </rPr>
          <t xml:space="preserve">Acquired by Intel, deal closed 12/28/2015.  Net income shown is percent of revenue reported for 1st nine months of 2015, times the estimated full year revenue.
</t>
        </r>
      </text>
    </comment>
    <comment ref="Q98" authorId="0" shapeId="0" xr:uid="{00000000-0006-0000-0100-00002C000000}">
      <text>
        <r>
          <rPr>
            <b/>
            <sz val="9"/>
            <color indexed="81"/>
            <rFont val="Tahoma"/>
            <family val="2"/>
          </rPr>
          <t>Acquired by Intel, deal closed 12/28/2015</t>
        </r>
      </text>
    </comment>
    <comment ref="H102" authorId="0" shapeId="0" xr:uid="{00000000-0006-0000-0100-00002D000000}">
      <text>
        <r>
          <rPr>
            <b/>
            <sz val="9"/>
            <color indexed="81"/>
            <rFont val="Tahoma"/>
            <family val="2"/>
          </rPr>
          <t xml:space="preserve">Acquired by Broadcom, deal closed 2/2/2016
</t>
        </r>
      </text>
    </comment>
    <comment ref="H106" authorId="0" shapeId="0" xr:uid="{00000000-0006-0000-0100-00002E000000}">
      <text>
        <r>
          <rPr>
            <b/>
            <sz val="9"/>
            <color rgb="FF000000"/>
            <rFont val="Tahoma"/>
            <family val="2"/>
          </rPr>
          <t xml:space="preserve">Acquired by Mellanox in January 2016. Quarterly net income GAAP as reported for Q1, Q2, and Q3, and estimated for Q4 (not reported due to impending merger).
</t>
        </r>
      </text>
    </comment>
    <comment ref="N107" authorId="1" shapeId="0" xr:uid="{00000000-0006-0000-0100-00002F000000}">
      <text>
        <r>
          <rPr>
            <b/>
            <sz val="9"/>
            <color indexed="81"/>
            <rFont val="Tahoma"/>
            <family val="2"/>
          </rPr>
          <t>John Lively:</t>
        </r>
        <r>
          <rPr>
            <sz val="9"/>
            <color indexed="81"/>
            <rFont val="Tahoma"/>
            <family val="2"/>
          </rPr>
          <t xml:space="preserve">
Marvell acquired Inphi in late 2020
</t>
        </r>
      </text>
    </comment>
    <comment ref="AC107" authorId="1" shapeId="0" xr:uid="{00000000-0006-0000-0100-000030000000}">
      <text>
        <r>
          <rPr>
            <b/>
            <sz val="9"/>
            <color indexed="81"/>
            <rFont val="Tahoma"/>
            <family val="2"/>
          </rPr>
          <t>John Lively:</t>
        </r>
        <r>
          <rPr>
            <sz val="9"/>
            <color indexed="81"/>
            <rFont val="Tahoma"/>
            <family val="2"/>
          </rPr>
          <t xml:space="preserve">
Marvell acquired Inphi in late 2020
</t>
        </r>
      </text>
    </comment>
    <comment ref="AC113" authorId="1" shapeId="0" xr:uid="{00000000-0006-0000-0100-000031000000}">
      <text>
        <r>
          <rPr>
            <b/>
            <sz val="9"/>
            <color indexed="81"/>
            <rFont val="Tahoma"/>
            <family val="2"/>
          </rPr>
          <t>John Lively:</t>
        </r>
        <r>
          <rPr>
            <sz val="9"/>
            <color indexed="81"/>
            <rFont val="Tahoma"/>
            <family val="2"/>
          </rPr>
          <t xml:space="preserve">
acquired Exar and Intel's Home Gateway Platform Division assets, which includes the Wi-Fi Access Points, Ethernet, and Home Gateway SoC products.</t>
        </r>
      </text>
    </comment>
    <comment ref="E115" authorId="2" shapeId="0" xr:uid="{00000000-0006-0000-0100-000032000000}">
      <text>
        <r>
          <rPr>
            <b/>
            <sz val="9"/>
            <color indexed="81"/>
            <rFont val="Tahoma"/>
            <family val="2"/>
          </rPr>
          <t>Tom:</t>
        </r>
        <r>
          <rPr>
            <sz val="9"/>
            <color indexed="81"/>
            <rFont val="Tahoma"/>
            <family val="2"/>
          </rPr>
          <t xml:space="preserve">
Macon had a loss in both 2012 and 2013 of $1.016 million</t>
        </r>
      </text>
    </comment>
    <comment ref="N121" authorId="1" shapeId="0" xr:uid="{00000000-0006-0000-0100-000033000000}">
      <text>
        <r>
          <rPr>
            <b/>
            <sz val="9"/>
            <color indexed="81"/>
            <rFont val="Tahoma"/>
            <family val="2"/>
          </rPr>
          <t>John Lively:</t>
        </r>
        <r>
          <rPr>
            <sz val="9"/>
            <color indexed="81"/>
            <rFont val="Tahoma"/>
            <family val="2"/>
          </rPr>
          <t xml:space="preserve">
Q4 is estimated, did not report due to impending acquisition by AMD</t>
        </r>
      </text>
    </comment>
    <comment ref="O121" authorId="1" shapeId="0" xr:uid="{00000000-0006-0000-0100-000034000000}">
      <text>
        <r>
          <rPr>
            <b/>
            <sz val="9"/>
            <color indexed="81"/>
            <rFont val="Tahoma"/>
            <family val="2"/>
          </rPr>
          <t xml:space="preserve">AMD acquired in 2022
</t>
        </r>
      </text>
    </comment>
    <comment ref="AC121" authorId="1" shapeId="0" xr:uid="{00000000-0006-0000-0100-000035000000}">
      <text>
        <r>
          <rPr>
            <b/>
            <sz val="9"/>
            <color indexed="81"/>
            <rFont val="Tahoma"/>
            <family val="2"/>
          </rPr>
          <t>John Lively:</t>
        </r>
        <r>
          <rPr>
            <sz val="9"/>
            <color indexed="81"/>
            <rFont val="Tahoma"/>
            <family val="2"/>
          </rPr>
          <t xml:space="preserve">
Q4 is estimated, did not report due to impending acquisition by AMD</t>
        </r>
      </text>
    </comment>
    <comment ref="O128" authorId="1" shapeId="0" xr:uid="{00000000-0006-0000-0100-000036000000}">
      <text>
        <r>
          <rPr>
            <b/>
            <sz val="9"/>
            <color indexed="81"/>
            <rFont val="Tahoma"/>
            <family val="2"/>
          </rPr>
          <t>John Lively:</t>
        </r>
        <r>
          <rPr>
            <sz val="9"/>
            <color indexed="81"/>
            <rFont val="Tahoma"/>
            <family val="2"/>
          </rPr>
          <t xml:space="preserve">
source - Morningstar
</t>
        </r>
      </text>
    </comment>
    <comment ref="AD128" authorId="1" shapeId="0" xr:uid="{00000000-0006-0000-0100-000037000000}">
      <text>
        <r>
          <rPr>
            <b/>
            <sz val="9"/>
            <color indexed="81"/>
            <rFont val="Tahoma"/>
            <family val="2"/>
          </rPr>
          <t>John Lively:</t>
        </r>
        <r>
          <rPr>
            <sz val="9"/>
            <color indexed="81"/>
            <rFont val="Tahoma"/>
            <family val="2"/>
          </rPr>
          <t xml:space="preserve">
source - Morningstar
</t>
        </r>
      </text>
    </comment>
    <comment ref="K131" authorId="1" shapeId="0" xr:uid="{00000000-0006-0000-0100-000038000000}">
      <text>
        <r>
          <rPr>
            <sz val="9"/>
            <color rgb="FF000000"/>
            <rFont val="Tahoma"/>
            <family val="2"/>
          </rPr>
          <t>April 2018</t>
        </r>
      </text>
    </comment>
    <comment ref="Z131" authorId="1" shapeId="0" xr:uid="{00000000-0006-0000-0100-000039000000}">
      <text>
        <r>
          <rPr>
            <b/>
            <sz val="9"/>
            <color indexed="81"/>
            <rFont val="Tahoma"/>
            <family val="2"/>
          </rPr>
          <t>John Lively:</t>
        </r>
        <r>
          <rPr>
            <sz val="9"/>
            <color indexed="81"/>
            <rFont val="Tahoma"/>
            <family val="2"/>
          </rPr>
          <t xml:space="preserve">
April 2018</t>
        </r>
      </text>
    </comment>
    <comment ref="AO131" authorId="1" shapeId="0" xr:uid="{00000000-0006-0000-0100-00003A000000}">
      <text>
        <r>
          <rPr>
            <b/>
            <sz val="9"/>
            <color rgb="FF000000"/>
            <rFont val="Tahoma"/>
            <family val="2"/>
          </rPr>
          <t>John Lively:</t>
        </r>
        <r>
          <rPr>
            <sz val="9"/>
            <color rgb="FF000000"/>
            <rFont val="Tahoma"/>
            <family val="2"/>
          </rPr>
          <t xml:space="preserve">
</t>
        </r>
        <r>
          <rPr>
            <sz val="9"/>
            <color rgb="FF000000"/>
            <rFont val="Tahoma"/>
            <family val="2"/>
          </rPr>
          <t>April 2018</t>
        </r>
      </text>
    </comment>
    <comment ref="H133" authorId="3" shapeId="0" xr:uid="{00000000-0006-0000-0100-00003B000000}">
      <text>
        <r>
          <rPr>
            <b/>
            <sz val="9"/>
            <color rgb="FF000000"/>
            <rFont val="Tahoma"/>
            <family val="2"/>
            <charset val="1"/>
          </rPr>
          <t xml:space="preserve">Sold fiber optics business in Jan 2015, except for analog lasers for CATV applications
</t>
        </r>
      </text>
    </comment>
    <comment ref="W133" authorId="3" shapeId="0" xr:uid="{00000000-0006-0000-0100-00003C000000}">
      <text>
        <r>
          <rPr>
            <b/>
            <sz val="9"/>
            <color rgb="FF000000"/>
            <rFont val="Tahoma"/>
            <family val="2"/>
            <charset val="1"/>
          </rPr>
          <t xml:space="preserve">Sold fiber optics business in Jan 2015, except for analog lasers for CATV applications
</t>
        </r>
      </text>
    </comment>
    <comment ref="AL133" authorId="3" shapeId="0" xr:uid="{00000000-0006-0000-0100-00003D000000}">
      <text>
        <r>
          <rPr>
            <b/>
            <sz val="9"/>
            <color rgb="FF000000"/>
            <rFont val="Tahoma"/>
            <family val="2"/>
            <charset val="1"/>
          </rPr>
          <t xml:space="preserve">Sold fiber optics business in Jan 2015, except for analog lasers for CATV applications
</t>
        </r>
      </text>
    </comment>
    <comment ref="AA135" authorId="1" shapeId="0" xr:uid="{00000000-0006-0000-0100-00003E000000}">
      <text>
        <r>
          <rPr>
            <b/>
            <sz val="9"/>
            <color indexed="81"/>
            <rFont val="Tahoma"/>
            <family val="2"/>
          </rPr>
          <t>Stopped reporting</t>
        </r>
      </text>
    </comment>
    <comment ref="F138" authorId="2" shapeId="0" xr:uid="{00000000-0006-0000-0100-00003F000000}">
      <text>
        <r>
          <rPr>
            <b/>
            <sz val="9"/>
            <color indexed="81"/>
            <rFont val="Tahoma"/>
            <family val="2"/>
          </rPr>
          <t xml:space="preserve">
includes $116M tax benefit related to a release of tax deferred tax valuation allowances in foreign jurisdictions</t>
        </r>
        <r>
          <rPr>
            <sz val="9"/>
            <color indexed="81"/>
            <rFont val="Tahoma"/>
            <family val="2"/>
          </rPr>
          <t xml:space="preserve">
</t>
        </r>
      </text>
    </comment>
    <comment ref="F139" authorId="2" shapeId="0" xr:uid="{00000000-0006-0000-0100-000040000000}">
      <text>
        <r>
          <rPr>
            <b/>
            <sz val="9"/>
            <color indexed="81"/>
            <rFont val="Tahoma"/>
            <family val="2"/>
          </rPr>
          <t>Tom:</t>
        </r>
        <r>
          <rPr>
            <sz val="9"/>
            <color indexed="81"/>
            <rFont val="Tahoma"/>
            <family val="2"/>
          </rPr>
          <t xml:space="preserve">
they did not report H2 2013 but H1 was -20 million </t>
        </r>
      </text>
    </comment>
    <comment ref="K140" authorId="1" shapeId="0" xr:uid="{00000000-0006-0000-0100-000041000000}">
      <text>
        <r>
          <rPr>
            <b/>
            <sz val="9"/>
            <color indexed="81"/>
            <rFont val="Tahoma"/>
            <family val="2"/>
          </rPr>
          <t xml:space="preserve">March 2018
</t>
        </r>
      </text>
    </comment>
    <comment ref="Z140" authorId="1" shapeId="0" xr:uid="{00000000-0006-0000-0100-000042000000}">
      <text>
        <r>
          <rPr>
            <b/>
            <sz val="9"/>
            <color indexed="81"/>
            <rFont val="Tahoma"/>
            <family val="2"/>
          </rPr>
          <t xml:space="preserve">Puchased by Lumentum in March 2018
</t>
        </r>
      </text>
    </comment>
    <comment ref="AO140" authorId="1" shapeId="0" xr:uid="{00000000-0006-0000-0100-000043000000}">
      <text>
        <r>
          <rPr>
            <b/>
            <sz val="9"/>
            <color rgb="FF000000"/>
            <rFont val="Tahoma"/>
            <family val="2"/>
          </rPr>
          <t xml:space="preserve">March 2018
</t>
        </r>
      </text>
    </comment>
    <comment ref="H143" authorId="0" shapeId="0" xr:uid="{00000000-0006-0000-0100-000044000000}">
      <text>
        <r>
          <rPr>
            <b/>
            <sz val="9"/>
            <color indexed="81"/>
            <rFont val="Tahoma"/>
            <family val="2"/>
          </rPr>
          <t>Acquired by Molex (Koch Industries) in December 2014</t>
        </r>
      </text>
    </comment>
    <comment ref="W143" authorId="0" shapeId="0" xr:uid="{00000000-0006-0000-0100-000045000000}">
      <text>
        <r>
          <rPr>
            <b/>
            <sz val="9"/>
            <color indexed="81"/>
            <rFont val="Tahoma"/>
            <family val="2"/>
          </rPr>
          <t>Acquired by Molex (Koch Industries) in December 2014</t>
        </r>
      </text>
    </comment>
    <comment ref="AL143" authorId="0" shapeId="0" xr:uid="{00000000-0006-0000-0100-000046000000}">
      <text>
        <r>
          <rPr>
            <b/>
            <sz val="9"/>
            <color rgb="FF000000"/>
            <rFont val="Tahoma"/>
            <family val="2"/>
          </rPr>
          <t>Acquired by Molex (Koch Industries) in December 2014</t>
        </r>
      </text>
    </comment>
    <comment ref="B148" authorId="4" shapeId="0" xr:uid="{00000000-0006-0000-0100-000047000000}">
      <text>
        <r>
          <rPr>
            <b/>
            <sz val="9"/>
            <color indexed="81"/>
            <rFont val="Tahoma"/>
            <family val="2"/>
          </rPr>
          <t>Vlad:</t>
        </r>
        <r>
          <rPr>
            <sz val="9"/>
            <color indexed="81"/>
            <rFont val="Tahoma"/>
            <family val="2"/>
          </rPr>
          <t xml:space="preserve">
year ends in June
</t>
        </r>
      </text>
    </comment>
  </commentList>
</comments>
</file>

<file path=xl/sharedStrings.xml><?xml version="1.0" encoding="utf-8"?>
<sst xmlns="http://schemas.openxmlformats.org/spreadsheetml/2006/main" count="528" uniqueCount="194">
  <si>
    <t>NTT</t>
  </si>
  <si>
    <t>ZTE</t>
  </si>
  <si>
    <t>Top 3</t>
  </si>
  <si>
    <t>Top 4-6</t>
  </si>
  <si>
    <t>Top 7-10</t>
  </si>
  <si>
    <t>SONET / SDH</t>
  </si>
  <si>
    <t>Finisar</t>
  </si>
  <si>
    <t>Intel</t>
  </si>
  <si>
    <t>CWDM / DWDM</t>
  </si>
  <si>
    <t>Avago</t>
  </si>
  <si>
    <t>FTTx</t>
  </si>
  <si>
    <t>Fibre Channel</t>
  </si>
  <si>
    <t xml:space="preserve">Ethernet </t>
  </si>
  <si>
    <t>Optical Interconnects</t>
  </si>
  <si>
    <t>Oplink</t>
  </si>
  <si>
    <t>JDSU</t>
  </si>
  <si>
    <t>Brocade</t>
  </si>
  <si>
    <t>EMC</t>
  </si>
  <si>
    <t>Emulex</t>
  </si>
  <si>
    <t>Huawei</t>
  </si>
  <si>
    <t>Infinera</t>
  </si>
  <si>
    <t>Verizon</t>
  </si>
  <si>
    <t>AT&amp;T</t>
  </si>
  <si>
    <t>Deutsche Telekom</t>
  </si>
  <si>
    <t>AMCC</t>
  </si>
  <si>
    <t>Broadcom</t>
  </si>
  <si>
    <t>Vitesse</t>
  </si>
  <si>
    <t>Ebay</t>
  </si>
  <si>
    <t>Market Segments</t>
  </si>
  <si>
    <t>Source Photonics</t>
  </si>
  <si>
    <t>WTD</t>
  </si>
  <si>
    <t>Alcatel-Lucent</t>
  </si>
  <si>
    <t>Cisco Systems</t>
  </si>
  <si>
    <t>China Telecom</t>
  </si>
  <si>
    <t>Comcast</t>
  </si>
  <si>
    <t>Marvell Technology</t>
  </si>
  <si>
    <t>PMC Sierra</t>
  </si>
  <si>
    <t>NeoPhotonics</t>
  </si>
  <si>
    <t>Total Market</t>
  </si>
  <si>
    <t>Wireless Infrastructure</t>
  </si>
  <si>
    <t>Oclaro</t>
  </si>
  <si>
    <t>Sumitomo</t>
  </si>
  <si>
    <t>Revenue</t>
  </si>
  <si>
    <t>Change</t>
  </si>
  <si>
    <t>Maxim IC</t>
  </si>
  <si>
    <t>Ericsson</t>
  </si>
  <si>
    <t>China Mobile</t>
  </si>
  <si>
    <t>Linear Technology</t>
  </si>
  <si>
    <t>Semtech</t>
  </si>
  <si>
    <t>Net Margin</t>
  </si>
  <si>
    <t>Baidu</t>
  </si>
  <si>
    <t>Amazon</t>
  </si>
  <si>
    <t>HiSense</t>
  </si>
  <si>
    <t>NEC</t>
  </si>
  <si>
    <t>Altera</t>
  </si>
  <si>
    <t>Xilinx</t>
  </si>
  <si>
    <t>Fabrinet</t>
  </si>
  <si>
    <t>Analog Devices</t>
  </si>
  <si>
    <t>Juniper</t>
  </si>
  <si>
    <t>Qlogic</t>
  </si>
  <si>
    <t>Applied Opto-electronics</t>
  </si>
  <si>
    <t>Accelink Technologies</t>
  </si>
  <si>
    <t>Alliance Fiber Optic Products</t>
  </si>
  <si>
    <t>CoAdna Holdings, Inc.</t>
  </si>
  <si>
    <t>Weighted average net margin</t>
  </si>
  <si>
    <t>Simple average (equal weights)</t>
  </si>
  <si>
    <t>Weighted Average</t>
  </si>
  <si>
    <t>The Rest</t>
  </si>
  <si>
    <t>Net profits - Group total</t>
  </si>
  <si>
    <t>Net profits - Group Average</t>
  </si>
  <si>
    <t>Revenues - Group Average</t>
  </si>
  <si>
    <t>Revenues - Group Total</t>
  </si>
  <si>
    <t>Apple</t>
  </si>
  <si>
    <t>Tencent</t>
  </si>
  <si>
    <t>Microsoft</t>
  </si>
  <si>
    <t>Alibaba</t>
  </si>
  <si>
    <t>Adtran</t>
  </si>
  <si>
    <t>Revenues - total</t>
  </si>
  <si>
    <t>Net margin (%)</t>
  </si>
  <si>
    <t>Transmode</t>
  </si>
  <si>
    <t xml:space="preserve">Nokia Networks not included because they do not report NPAT, or net income. They only report operating profit. </t>
  </si>
  <si>
    <t>Arista</t>
  </si>
  <si>
    <t>Total</t>
  </si>
  <si>
    <t>Oclaro (includes Opnext)</t>
  </si>
  <si>
    <t>O-Net</t>
  </si>
  <si>
    <t>British Telecom</t>
  </si>
  <si>
    <t>China Unicom</t>
  </si>
  <si>
    <t>KDDI</t>
  </si>
  <si>
    <t>Softbank</t>
  </si>
  <si>
    <t>Telecom Italia</t>
  </si>
  <si>
    <t>Telefonica</t>
  </si>
  <si>
    <t>Vodafone</t>
  </si>
  <si>
    <t>Simple average</t>
  </si>
  <si>
    <t>Avg</t>
  </si>
  <si>
    <t>Telecom</t>
  </si>
  <si>
    <t>Datacom</t>
  </si>
  <si>
    <t>Fujitsu</t>
  </si>
  <si>
    <t>Diversification of the top 10 transceiver vendors in 2014</t>
  </si>
  <si>
    <t>Diversification of the top 10 transceiver vendors in 2013</t>
  </si>
  <si>
    <t>Abstract</t>
  </si>
  <si>
    <t xml:space="preserve">  </t>
  </si>
  <si>
    <t>The annual revenue of optical components and module makers has grown in each of the last five years, while the average net margin of those same companies has see-sawed back and forth between profit and loss. This report provides a holistic analysis of the global communications industry, and the factors affecting profitability at each level of the value chain. It examines the profitability and long-term strategies of traditional telecom service providers, as well as the newer internet content providers, and their respective equipment and component suppliers. The success of Chinese equipment and component suppliers is evaluated and a number of Chinese component vendors are profiled.</t>
  </si>
  <si>
    <t>Many of the leading component vendors shared confidential sales data with LightCounting to support this study.</t>
  </si>
  <si>
    <t xml:space="preserve">   &gt;20% market share in the segment</t>
  </si>
  <si>
    <t>Alphabet</t>
  </si>
  <si>
    <t>Oracle</t>
  </si>
  <si>
    <t>PayPal</t>
  </si>
  <si>
    <t>Nokia</t>
  </si>
  <si>
    <t>Microsemi</t>
  </si>
  <si>
    <t>Diversification of the top 12 transceiver vendors in 2015</t>
  </si>
  <si>
    <t xml:space="preserve">   &gt;8% market share in the segment</t>
  </si>
  <si>
    <t xml:space="preserve">  &gt;2% market share in the segment</t>
  </si>
  <si>
    <t>Lumentum</t>
  </si>
  <si>
    <t>Accelink</t>
  </si>
  <si>
    <t>Innolight</t>
  </si>
  <si>
    <t>FOIT (Avago)</t>
  </si>
  <si>
    <t>Hisense</t>
  </si>
  <si>
    <t>Acacia</t>
  </si>
  <si>
    <t>Segment</t>
  </si>
  <si>
    <t>Acacia Communications</t>
  </si>
  <si>
    <t>Optical components</t>
  </si>
  <si>
    <t>Cavium</t>
  </si>
  <si>
    <t>(millions)</t>
  </si>
  <si>
    <t>(billions)</t>
  </si>
  <si>
    <t>Dell</t>
  </si>
  <si>
    <t>Microchip</t>
  </si>
  <si>
    <t>Network Equipment</t>
  </si>
  <si>
    <t>Diversification of the top 12 transceiver vendors in 2016</t>
  </si>
  <si>
    <t>Applied Optoelectronics</t>
  </si>
  <si>
    <t>private</t>
  </si>
  <si>
    <t>ICPs</t>
  </si>
  <si>
    <t>CSPs</t>
  </si>
  <si>
    <t>Emcore</t>
  </si>
  <si>
    <t>Eoptolink</t>
  </si>
  <si>
    <t>Gigalight</t>
  </si>
  <si>
    <t>HG Genuine</t>
  </si>
  <si>
    <t>Hi-Optel</t>
  </si>
  <si>
    <t>Semiconductor ICs</t>
  </si>
  <si>
    <t>JD.com</t>
  </si>
  <si>
    <t>Netease</t>
  </si>
  <si>
    <t>VIPshop</t>
  </si>
  <si>
    <t/>
  </si>
  <si>
    <t>Revenues (Sales are total company, not just hardware because we calculate net margin % from it)</t>
  </si>
  <si>
    <t>growth since 2008 ==&gt;</t>
  </si>
  <si>
    <t xml:space="preserve">One-time tax expenses due to the change in U.S. tax laws in 2017 are excluded from the net income figures below. </t>
  </si>
  <si>
    <t xml:space="preserve">Low Speed Ethernet (10GbE and below) </t>
  </si>
  <si>
    <t xml:space="preserve">High Speed Ethernet (25GbE and above) </t>
  </si>
  <si>
    <t>Lumentum  + Oclaro</t>
  </si>
  <si>
    <t>Lumentum + Oclaro would be ranked #2 in terms of optical transceiver sales in 2017. Just ahead of Innolight, but well behind Finisar.</t>
  </si>
  <si>
    <t>``</t>
  </si>
  <si>
    <t>Fig. 3-2</t>
  </si>
  <si>
    <t>All segments combined</t>
  </si>
  <si>
    <t xml:space="preserve">ADVA </t>
  </si>
  <si>
    <t xml:space="preserve">Freescale </t>
  </si>
  <si>
    <t>Inphi</t>
  </si>
  <si>
    <t>Macom</t>
  </si>
  <si>
    <t>Maxlinear</t>
  </si>
  <si>
    <t>Qualcomm</t>
  </si>
  <si>
    <t>This report also takes a deeper look at the Ethernet, Fibre Channel, WDM, FTTx, Wireless, and Optical Interconnect market segments within the optical components industry, providing market shares of leading vendors sorted into the several categories (top 3, top 4–6, top 7–10, and other vendors), illustrating the fragmentation of these market segments. Data on the diversification of the top 10 leading suppliers of optical transceivers presented in this report suggest that most component suppliers remain highly specialized.</t>
  </si>
  <si>
    <t>H3C</t>
  </si>
  <si>
    <t>Inspur</t>
  </si>
  <si>
    <t>Ciena</t>
  </si>
  <si>
    <t>OE Solutions</t>
  </si>
  <si>
    <t>Revenues - total company</t>
  </si>
  <si>
    <t>HGG</t>
  </si>
  <si>
    <t>Company</t>
  </si>
  <si>
    <t xml:space="preserve">Xiamen San-U </t>
  </si>
  <si>
    <t>AMD</t>
  </si>
  <si>
    <t>Nvidia</t>
  </si>
  <si>
    <t>Huawei networks</t>
  </si>
  <si>
    <t>Annual growth rate</t>
  </si>
  <si>
    <t>For Appendix C</t>
  </si>
  <si>
    <t>Figure E-2: Sales-weighted Average Profitability across the Industry Supply Chain</t>
  </si>
  <si>
    <t>Meta</t>
  </si>
  <si>
    <t xml:space="preserve"> </t>
  </si>
  <si>
    <t>Orange</t>
  </si>
  <si>
    <t>Net profit (GAAP)</t>
  </si>
  <si>
    <t>Global Transceiver Market Share Distribution of Top Vendors, 2010–2021</t>
  </si>
  <si>
    <t>Opnext</t>
  </si>
  <si>
    <t>Lumentum/Oclaro</t>
  </si>
  <si>
    <t>AOi</t>
  </si>
  <si>
    <t>Ranking of Top 10 Transceiver Suppliers</t>
  </si>
  <si>
    <t>Equinix</t>
  </si>
  <si>
    <t>LightCounting Optical Vendor Landscape Report database</t>
  </si>
  <si>
    <t xml:space="preserve">This spreadsheet contains financial and other data contained in LightCounting's Optical Vendor Landscape Report (formerly called the State of the Industry Report). </t>
  </si>
  <si>
    <t>Coherent</t>
  </si>
  <si>
    <t>Credo</t>
  </si>
  <si>
    <t>The Optical Vendor Landscape: 2023, by Vladimir Kozlov, John Lively, Roy Rubenstein, Tom William, Zhou Xue, Stelyana Baleva -- May 2023</t>
  </si>
  <si>
    <t>Published 31 May 2023 - sample template</t>
  </si>
  <si>
    <t>Vendor A</t>
  </si>
  <si>
    <t>Vendor B</t>
  </si>
  <si>
    <t>Vendor C</t>
  </si>
  <si>
    <t>etc.</t>
  </si>
  <si>
    <t>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</si>
</sst>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quot;$&quot;#,##0"/>
    <numFmt numFmtId="167" formatCode="0%;[Red]\(0%\)"/>
    <numFmt numFmtId="168" formatCode="0.0%;[Red]\(0.0%\)"/>
    <numFmt numFmtId="169" formatCode="\$#,##0"/>
    <numFmt numFmtId="170" formatCode="&quot;$&quot;#,##0.0_);[Red]\(&quot;$&quot;#,##0.0\)"/>
    <numFmt numFmtId="171" formatCode="\$#,##0_);[Red]&quot;($&quot;#,##0\)"/>
    <numFmt numFmtId="172" formatCode="_(\$* #,##0_);_(\$* \(#,##0\);_(\$* \-??_);_(@_)"/>
    <numFmt numFmtId="173" formatCode="_(* #,##0_);_(* \(#,##0\);_(* &quot;-&quot;??_);_(@_)"/>
  </numFmts>
  <fonts count="60" x14ac:knownFonts="1">
    <font>
      <sz val="10"/>
      <name val="Arial"/>
    </font>
    <font>
      <sz val="11"/>
      <color theme="1"/>
      <name val="Calibri"/>
      <family val="2"/>
      <scheme val="minor"/>
    </font>
    <font>
      <sz val="10"/>
      <name val="Arial"/>
      <family val="2"/>
    </font>
    <font>
      <b/>
      <sz val="10"/>
      <name val="Arial"/>
      <family val="2"/>
    </font>
    <font>
      <sz val="12"/>
      <name val="Times New Roman"/>
      <family val="1"/>
    </font>
    <font>
      <sz val="9"/>
      <name val="Arial"/>
      <family val="2"/>
    </font>
    <font>
      <sz val="10"/>
      <color indexed="8"/>
      <name val="Arial"/>
      <family val="2"/>
    </font>
    <font>
      <sz val="11"/>
      <color indexed="8"/>
      <name val="Calibri"/>
      <family val="2"/>
    </font>
    <font>
      <sz val="10"/>
      <color theme="1"/>
      <name val="Arial"/>
      <family val="2"/>
    </font>
    <font>
      <sz val="10"/>
      <color rgb="FFFF0000"/>
      <name val="Arial"/>
      <family val="2"/>
    </font>
    <font>
      <b/>
      <sz val="14"/>
      <color rgb="FFFF0000"/>
      <name val="Arial"/>
      <family val="2"/>
    </font>
    <font>
      <b/>
      <sz val="10"/>
      <color indexed="8"/>
      <name val="Arial"/>
      <family val="2"/>
    </font>
    <font>
      <sz val="9"/>
      <color indexed="81"/>
      <name val="Tahoma"/>
      <family val="2"/>
    </font>
    <font>
      <b/>
      <sz val="9"/>
      <color indexed="81"/>
      <name val="Tahoma"/>
      <family val="2"/>
    </font>
    <font>
      <b/>
      <sz val="11"/>
      <color theme="1"/>
      <name val="Calibri"/>
      <family val="2"/>
      <scheme val="minor"/>
    </font>
    <font>
      <b/>
      <sz val="10"/>
      <color indexed="53"/>
      <name val="Arial"/>
      <family val="2"/>
    </font>
    <font>
      <sz val="12"/>
      <name val="Arial"/>
      <family val="2"/>
    </font>
    <font>
      <u/>
      <sz val="10"/>
      <color theme="10"/>
      <name val="Arial"/>
      <family val="2"/>
    </font>
    <font>
      <u/>
      <sz val="10"/>
      <color theme="11"/>
      <name val="Arial"/>
      <family val="2"/>
    </font>
    <font>
      <b/>
      <sz val="14"/>
      <color theme="1"/>
      <name val="Arial"/>
      <family val="2"/>
    </font>
    <font>
      <b/>
      <sz val="14"/>
      <color theme="3"/>
      <name val="Arial"/>
      <family val="2"/>
    </font>
    <font>
      <sz val="10"/>
      <color theme="1"/>
      <name val="Calibri"/>
      <family val="2"/>
      <scheme val="minor"/>
    </font>
    <font>
      <sz val="12"/>
      <color theme="1"/>
      <name val="Calibri"/>
      <family val="2"/>
      <scheme val="minor"/>
    </font>
    <font>
      <sz val="9"/>
      <color theme="1"/>
      <name val="Arial"/>
      <family val="2"/>
    </font>
    <font>
      <b/>
      <sz val="11"/>
      <color theme="1"/>
      <name val="Arial"/>
      <family val="2"/>
    </font>
    <font>
      <sz val="9"/>
      <name val="Calibri"/>
      <family val="2"/>
      <scheme val="minor"/>
    </font>
    <font>
      <b/>
      <sz val="9"/>
      <color rgb="FF000000"/>
      <name val="Tahoma"/>
      <family val="2"/>
      <charset val="1"/>
    </font>
    <font>
      <b/>
      <sz val="10"/>
      <name val="Calibri"/>
      <family val="2"/>
      <scheme val="minor"/>
    </font>
    <font>
      <sz val="10"/>
      <name val="Calibri"/>
      <family val="2"/>
      <scheme val="minor"/>
    </font>
    <font>
      <sz val="10"/>
      <color rgb="FFFF0000"/>
      <name val="Calibri"/>
      <family val="2"/>
      <scheme val="minor"/>
    </font>
    <font>
      <b/>
      <sz val="10"/>
      <name val="Arial"/>
      <family val="2"/>
      <charset val="1"/>
    </font>
    <font>
      <b/>
      <sz val="12"/>
      <color rgb="FFFF0000"/>
      <name val="Arial"/>
      <family val="2"/>
    </font>
    <font>
      <sz val="11"/>
      <name val="Calibri"/>
      <family val="2"/>
      <charset val="1"/>
    </font>
    <font>
      <sz val="10"/>
      <name val="Arial"/>
      <family val="2"/>
    </font>
    <font>
      <sz val="12"/>
      <name val="Calibri"/>
      <family val="2"/>
    </font>
    <font>
      <b/>
      <sz val="10"/>
      <color rgb="FF000000"/>
      <name val="Calibri"/>
      <family val="2"/>
      <scheme val="minor"/>
    </font>
    <font>
      <sz val="10"/>
      <color rgb="FF000000"/>
      <name val="Calibri"/>
      <family val="2"/>
      <scheme val="minor"/>
    </font>
    <font>
      <b/>
      <sz val="14"/>
      <name val="Calibri"/>
      <family val="2"/>
      <scheme val="minor"/>
    </font>
    <font>
      <b/>
      <sz val="12"/>
      <name val="Calibri"/>
      <family val="2"/>
      <scheme val="minor"/>
    </font>
    <font>
      <sz val="10"/>
      <color rgb="FF1F497D"/>
      <name val="Calibri"/>
      <family val="2"/>
      <scheme val="minor"/>
    </font>
    <font>
      <sz val="16"/>
      <name val="Calibri"/>
      <family val="2"/>
      <scheme val="minor"/>
    </font>
    <font>
      <sz val="14"/>
      <name val="Calibri"/>
      <family val="2"/>
      <scheme val="minor"/>
    </font>
    <font>
      <b/>
      <sz val="14"/>
      <name val="Arial"/>
      <family val="2"/>
    </font>
    <font>
      <b/>
      <sz val="11"/>
      <name val="Calibri"/>
      <family val="2"/>
      <scheme val="minor"/>
    </font>
    <font>
      <b/>
      <sz val="11"/>
      <color rgb="FF000000"/>
      <name val="Calibri"/>
      <family val="2"/>
      <scheme val="minor"/>
    </font>
    <font>
      <b/>
      <sz val="12"/>
      <color theme="1"/>
      <name val="Calibri"/>
      <family val="2"/>
      <scheme val="minor"/>
    </font>
    <font>
      <b/>
      <sz val="12"/>
      <color indexed="8"/>
      <name val="Arial"/>
      <family val="2"/>
    </font>
    <font>
      <b/>
      <sz val="12"/>
      <color theme="1"/>
      <name val="Arial"/>
      <family val="2"/>
    </font>
    <font>
      <sz val="9"/>
      <color rgb="FF000000"/>
      <name val="Tahoma"/>
      <family val="2"/>
    </font>
    <font>
      <sz val="10"/>
      <color indexed="8"/>
      <name val="Calibri"/>
      <family val="2"/>
      <scheme val="minor"/>
    </font>
    <font>
      <b/>
      <sz val="9"/>
      <color rgb="FF000000"/>
      <name val="Tahoma"/>
      <family val="2"/>
    </font>
    <font>
      <sz val="12"/>
      <color rgb="FF00B050"/>
      <name val="Arial"/>
      <family val="2"/>
    </font>
    <font>
      <sz val="10"/>
      <color rgb="FF00B050"/>
      <name val="Arial"/>
      <family val="2"/>
    </font>
    <font>
      <b/>
      <sz val="12"/>
      <color rgb="FF343C46"/>
      <name val="Arial"/>
      <family val="2"/>
    </font>
    <font>
      <sz val="10"/>
      <color theme="0"/>
      <name val="Arial"/>
      <family val="2"/>
    </font>
    <font>
      <b/>
      <sz val="14"/>
      <color theme="0"/>
      <name val="Arial"/>
      <family val="2"/>
    </font>
    <font>
      <b/>
      <sz val="10"/>
      <color theme="0"/>
      <name val="Arial"/>
      <family val="2"/>
    </font>
    <font>
      <b/>
      <sz val="11"/>
      <color rgb="FF000000"/>
      <name val="Calibri"/>
      <family val="2"/>
    </font>
    <font>
      <b/>
      <sz val="10"/>
      <color rgb="FFFF0000"/>
      <name val="Arial"/>
      <family val="2"/>
    </font>
    <font>
      <b/>
      <sz val="12"/>
      <color rgb="FF00B050"/>
      <name val="Arial"/>
      <family val="2"/>
    </font>
  </fonts>
  <fills count="1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9"/>
        <bgColor indexed="64"/>
      </patternFill>
    </fill>
    <fill>
      <patternFill patternType="solid">
        <fgColor theme="0" tint="-0.14999847407452621"/>
        <bgColor indexed="64"/>
      </patternFill>
    </fill>
    <fill>
      <patternFill patternType="solid">
        <fgColor theme="0" tint="-0.14999847407452621"/>
        <bgColor rgb="FFEBF1DE"/>
      </patternFill>
    </fill>
    <fill>
      <patternFill patternType="solid">
        <fgColor rgb="FFFFFF00"/>
        <bgColor rgb="FFFFFF66"/>
      </patternFill>
    </fill>
    <fill>
      <patternFill patternType="solid">
        <fgColor theme="8" tint="0.59999389629810485"/>
        <bgColor indexed="64"/>
      </patternFill>
    </fill>
    <fill>
      <patternFill patternType="solid">
        <fgColor rgb="FFFFFFFF"/>
        <bgColor rgb="FFFFFFCC"/>
      </patternFill>
    </fill>
    <fill>
      <patternFill patternType="solid">
        <fgColor theme="0" tint="-0.14999847407452621"/>
        <bgColor rgb="FFDDDDDD"/>
      </patternFill>
    </fill>
    <fill>
      <patternFill patternType="solid">
        <fgColor theme="1" tint="0.34998626667073579"/>
        <bgColor indexed="64"/>
      </patternFill>
    </fill>
    <fill>
      <patternFill patternType="solid">
        <fgColor rgb="FFFFFF00"/>
        <bgColor rgb="FF000000"/>
      </patternFill>
    </fill>
  </fills>
  <borders count="46">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style="medium">
        <color auto="1"/>
      </left>
      <right/>
      <top/>
      <bottom/>
      <diagonal/>
    </border>
    <border>
      <left style="thin">
        <color auto="1"/>
      </left>
      <right style="medium">
        <color auto="1"/>
      </right>
      <top style="thin">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style="thin">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medium">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style="thick">
        <color auto="1"/>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auto="1"/>
      </left>
      <right/>
      <top style="thin">
        <color auto="1"/>
      </top>
      <bottom/>
      <diagonal/>
    </border>
    <border>
      <left style="thick">
        <color auto="1"/>
      </left>
      <right/>
      <top/>
      <bottom/>
      <diagonal/>
    </border>
    <border>
      <left style="thin">
        <color auto="1"/>
      </left>
      <right/>
      <top style="thin">
        <color auto="1"/>
      </top>
      <bottom style="medium">
        <color auto="1"/>
      </bottom>
      <diagonal/>
    </border>
  </borders>
  <cellStyleXfs count="395">
    <xf numFmtId="0" fontId="0" fillId="0" borderId="0"/>
    <xf numFmtId="43" fontId="7" fillId="0" borderId="0" applyFont="0" applyFill="0" applyBorder="0" applyAlignment="0" applyProtection="0"/>
    <xf numFmtId="43" fontId="7" fillId="0" borderId="0" applyFont="0" applyFill="0" applyBorder="0" applyAlignment="0" applyProtection="0"/>
    <xf numFmtId="44" fontId="2" fillId="0" borderId="0" applyFont="0" applyFill="0" applyBorder="0" applyAlignment="0" applyProtection="0"/>
    <xf numFmtId="0" fontId="5" fillId="0" borderId="0">
      <alignment wrapText="1"/>
    </xf>
    <xf numFmtId="0" fontId="4" fillId="0" borderId="0"/>
    <xf numFmtId="9" fontId="2" fillId="0" borderId="0" applyFont="0" applyFill="0" applyBorder="0" applyAlignment="0" applyProtection="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9" fontId="6" fillId="0" borderId="0" applyFont="0" applyFill="0" applyBorder="0" applyAlignment="0" applyProtection="0"/>
    <xf numFmtId="9" fontId="2" fillId="0" borderId="0" applyFont="0" applyFill="0" applyBorder="0" applyAlignment="0" applyProtection="0"/>
    <xf numFmtId="0" fontId="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 fillId="0" borderId="0"/>
    <xf numFmtId="43" fontId="33" fillId="0" borderId="0" applyFont="0" applyFill="0" applyBorder="0" applyAlignment="0" applyProtection="0"/>
    <xf numFmtId="0" fontId="18" fillId="0" borderId="0" applyNumberFormat="0" applyFill="0" applyBorder="0" applyAlignment="0" applyProtection="0"/>
  </cellStyleXfs>
  <cellXfs count="350">
    <xf numFmtId="0" fontId="0" fillId="0" borderId="0" xfId="0"/>
    <xf numFmtId="0" fontId="3" fillId="0" borderId="2" xfId="5" applyFont="1" applyBorder="1"/>
    <xf numFmtId="9" fontId="0" fillId="0" borderId="2" xfId="6" applyFont="1" applyBorder="1"/>
    <xf numFmtId="0" fontId="2" fillId="0" borderId="0" xfId="0" applyFont="1"/>
    <xf numFmtId="0" fontId="2" fillId="0" borderId="2" xfId="0" applyFont="1" applyBorder="1" applyAlignment="1">
      <alignment horizontal="center"/>
    </xf>
    <xf numFmtId="0" fontId="0" fillId="0" borderId="2" xfId="0" applyBorder="1" applyAlignment="1">
      <alignment horizontal="center"/>
    </xf>
    <xf numFmtId="165" fontId="0" fillId="0" borderId="2" xfId="6" applyNumberFormat="1" applyFont="1" applyBorder="1"/>
    <xf numFmtId="165" fontId="0" fillId="0" borderId="2" xfId="6" applyNumberFormat="1" applyFont="1" applyBorder="1" applyAlignment="1">
      <alignment horizontal="right"/>
    </xf>
    <xf numFmtId="0" fontId="8" fillId="7" borderId="0" xfId="7" applyFill="1"/>
    <xf numFmtId="0" fontId="8" fillId="0" borderId="0" xfId="7"/>
    <xf numFmtId="0" fontId="19" fillId="7" borderId="0" xfId="7" applyFont="1" applyFill="1"/>
    <xf numFmtId="17" fontId="20" fillId="7" borderId="0" xfId="7" quotePrefix="1" applyNumberFormat="1" applyFont="1" applyFill="1" applyAlignment="1">
      <alignment horizontal="left"/>
    </xf>
    <xf numFmtId="0" fontId="16" fillId="7" borderId="0" xfId="7" applyFont="1" applyFill="1" applyAlignment="1">
      <alignment horizontal="left" vertical="center" wrapText="1"/>
    </xf>
    <xf numFmtId="0" fontId="9" fillId="0" borderId="0" xfId="7" applyFont="1"/>
    <xf numFmtId="0" fontId="16" fillId="7" borderId="0" xfId="7" applyFont="1" applyFill="1" applyAlignment="1">
      <alignment vertical="center" wrapText="1"/>
    </xf>
    <xf numFmtId="0" fontId="23" fillId="7" borderId="0" xfId="7" applyFont="1" applyFill="1"/>
    <xf numFmtId="0" fontId="23" fillId="0" borderId="0" xfId="7" applyFont="1"/>
    <xf numFmtId="0" fontId="24" fillId="7" borderId="0" xfId="7" applyFont="1" applyFill="1"/>
    <xf numFmtId="0" fontId="25" fillId="0" borderId="0" xfId="0" applyFont="1"/>
    <xf numFmtId="165" fontId="2" fillId="0" borderId="2" xfId="6" applyNumberFormat="1" applyFont="1" applyBorder="1"/>
    <xf numFmtId="0" fontId="0" fillId="0" borderId="0" xfId="0" applyAlignment="1">
      <alignment horizontal="center"/>
    </xf>
    <xf numFmtId="0" fontId="28" fillId="0" borderId="2" xfId="0" applyFont="1" applyBorder="1"/>
    <xf numFmtId="0" fontId="28" fillId="0" borderId="0" xfId="0" applyFont="1"/>
    <xf numFmtId="0" fontId="0" fillId="0" borderId="2" xfId="0" applyBorder="1"/>
    <xf numFmtId="0" fontId="28" fillId="0" borderId="25" xfId="0" applyFont="1" applyBorder="1"/>
    <xf numFmtId="0" fontId="30" fillId="11" borderId="2" xfId="0" applyFont="1" applyFill="1" applyBorder="1" applyAlignment="1">
      <alignment horizontal="center"/>
    </xf>
    <xf numFmtId="9" fontId="2" fillId="0" borderId="2" xfId="6" applyBorder="1"/>
    <xf numFmtId="0" fontId="9" fillId="0" borderId="0" xfId="392" applyFont="1"/>
    <xf numFmtId="0" fontId="2" fillId="0" borderId="0" xfId="392"/>
    <xf numFmtId="0" fontId="4" fillId="0" borderId="0" xfId="392" applyFont="1" applyAlignment="1">
      <alignment horizontal="left" wrapText="1"/>
    </xf>
    <xf numFmtId="0" fontId="4" fillId="0" borderId="0" xfId="392" applyFont="1" applyAlignment="1">
      <alignment wrapText="1"/>
    </xf>
    <xf numFmtId="0" fontId="10" fillId="0" borderId="0" xfId="392" applyFont="1"/>
    <xf numFmtId="0" fontId="2" fillId="0" borderId="2" xfId="392" applyBorder="1"/>
    <xf numFmtId="0" fontId="2" fillId="5" borderId="2" xfId="392" applyFill="1" applyBorder="1"/>
    <xf numFmtId="0" fontId="2" fillId="5" borderId="2" xfId="392" applyFill="1" applyBorder="1" applyAlignment="1">
      <alignment horizontal="right"/>
    </xf>
    <xf numFmtId="9" fontId="2" fillId="0" borderId="2" xfId="392" applyNumberFormat="1" applyBorder="1"/>
    <xf numFmtId="165" fontId="2" fillId="0" borderId="2" xfId="392" applyNumberFormat="1" applyBorder="1" applyAlignment="1">
      <alignment horizontal="right"/>
    </xf>
    <xf numFmtId="3" fontId="2" fillId="0" borderId="0" xfId="392" applyNumberFormat="1"/>
    <xf numFmtId="0" fontId="4" fillId="0" borderId="0" xfId="392" applyFont="1"/>
    <xf numFmtId="0" fontId="31" fillId="0" borderId="0" xfId="392" applyFont="1"/>
    <xf numFmtId="0" fontId="14" fillId="0" borderId="21" xfId="392" applyFont="1" applyBorder="1"/>
    <xf numFmtId="0" fontId="14" fillId="0" borderId="3" xfId="392" applyFont="1" applyBorder="1" applyAlignment="1">
      <alignment horizontal="center" wrapText="1"/>
    </xf>
    <xf numFmtId="0" fontId="14" fillId="0" borderId="4" xfId="392" applyFont="1" applyBorder="1" applyAlignment="1">
      <alignment horizontal="center" wrapText="1"/>
    </xf>
    <xf numFmtId="0" fontId="14" fillId="0" borderId="5" xfId="392" applyFont="1" applyBorder="1" applyAlignment="1">
      <alignment horizontal="center" wrapText="1"/>
    </xf>
    <xf numFmtId="0" fontId="11" fillId="2" borderId="22" xfId="392" applyFont="1" applyFill="1" applyBorder="1"/>
    <xf numFmtId="0" fontId="14" fillId="8" borderId="9" xfId="392" applyFont="1" applyFill="1" applyBorder="1"/>
    <xf numFmtId="0" fontId="14" fillId="0" borderId="2" xfId="392" applyFont="1" applyBorder="1"/>
    <xf numFmtId="0" fontId="14" fillId="6" borderId="2" xfId="392" applyFont="1" applyFill="1" applyBorder="1"/>
    <xf numFmtId="0" fontId="15" fillId="0" borderId="2" xfId="392" applyFont="1" applyBorder="1"/>
    <xf numFmtId="0" fontId="15" fillId="5" borderId="2" xfId="392" applyFont="1" applyFill="1" applyBorder="1"/>
    <xf numFmtId="0" fontId="14" fillId="5" borderId="10" xfId="392" applyFont="1" applyFill="1" applyBorder="1"/>
    <xf numFmtId="0" fontId="14" fillId="4" borderId="9" xfId="392" applyFont="1" applyFill="1" applyBorder="1"/>
    <xf numFmtId="0" fontId="14" fillId="8" borderId="2" xfId="392" applyFont="1" applyFill="1" applyBorder="1"/>
    <xf numFmtId="0" fontId="14" fillId="5" borderId="2" xfId="392" applyFont="1" applyFill="1" applyBorder="1"/>
    <xf numFmtId="0" fontId="14" fillId="0" borderId="10" xfId="392" applyFont="1" applyBorder="1"/>
    <xf numFmtId="0" fontId="14" fillId="4" borderId="2" xfId="392" applyFont="1" applyFill="1" applyBorder="1"/>
    <xf numFmtId="0" fontId="14" fillId="0" borderId="9" xfId="392" applyFont="1" applyBorder="1"/>
    <xf numFmtId="0" fontId="14" fillId="6" borderId="10" xfId="392" applyFont="1" applyFill="1" applyBorder="1"/>
    <xf numFmtId="0" fontId="11" fillId="2" borderId="2" xfId="392" applyFont="1" applyFill="1" applyBorder="1"/>
    <xf numFmtId="0" fontId="14" fillId="4" borderId="23" xfId="392" applyFont="1" applyFill="1" applyBorder="1"/>
    <xf numFmtId="0" fontId="14" fillId="4" borderId="6" xfId="392" applyFont="1" applyFill="1" applyBorder="1"/>
    <xf numFmtId="0" fontId="14" fillId="0" borderId="6" xfId="392" applyFont="1" applyBorder="1"/>
    <xf numFmtId="0" fontId="14" fillId="6" borderId="6" xfId="392" applyFont="1" applyFill="1" applyBorder="1"/>
    <xf numFmtId="0" fontId="14" fillId="0" borderId="16" xfId="392" applyFont="1" applyBorder="1"/>
    <xf numFmtId="0" fontId="11" fillId="2" borderId="15" xfId="392" applyFont="1" applyFill="1" applyBorder="1"/>
    <xf numFmtId="0" fontId="14" fillId="5" borderId="11" xfId="392" applyFont="1" applyFill="1" applyBorder="1"/>
    <xf numFmtId="0" fontId="14" fillId="0" borderId="12" xfId="392" applyFont="1" applyBorder="1"/>
    <xf numFmtId="0" fontId="14" fillId="4" borderId="12" xfId="392" applyFont="1" applyFill="1" applyBorder="1"/>
    <xf numFmtId="0" fontId="14" fillId="5" borderId="12" xfId="392" applyFont="1" applyFill="1" applyBorder="1"/>
    <xf numFmtId="0" fontId="14" fillId="0" borderId="13" xfId="392" applyFont="1" applyBorder="1"/>
    <xf numFmtId="0" fontId="11" fillId="2" borderId="7" xfId="392" applyFont="1" applyFill="1" applyBorder="1"/>
    <xf numFmtId="0" fontId="14" fillId="4" borderId="19" xfId="392" applyFont="1" applyFill="1" applyBorder="1"/>
    <xf numFmtId="0" fontId="14" fillId="8" borderId="17" xfId="392" applyFont="1" applyFill="1" applyBorder="1"/>
    <xf numFmtId="0" fontId="14" fillId="5" borderId="17" xfId="392" applyFont="1" applyFill="1" applyBorder="1"/>
    <xf numFmtId="0" fontId="14" fillId="5" borderId="18" xfId="392" applyFont="1" applyFill="1" applyBorder="1"/>
    <xf numFmtId="0" fontId="14" fillId="0" borderId="21" xfId="392" applyFont="1" applyBorder="1" applyAlignment="1">
      <alignment horizontal="center" vertical="center"/>
    </xf>
    <xf numFmtId="0" fontId="14" fillId="0" borderId="3" xfId="392" applyFont="1" applyBorder="1" applyAlignment="1">
      <alignment horizontal="center"/>
    </xf>
    <xf numFmtId="0" fontId="14" fillId="0" borderId="4" xfId="392" applyFont="1" applyBorder="1" applyAlignment="1">
      <alignment horizontal="center"/>
    </xf>
    <xf numFmtId="0" fontId="14" fillId="0" borderId="5" xfId="392" applyFont="1" applyBorder="1" applyAlignment="1">
      <alignment horizontal="center"/>
    </xf>
    <xf numFmtId="0" fontId="14" fillId="6" borderId="9" xfId="392" applyFont="1" applyFill="1" applyBorder="1"/>
    <xf numFmtId="0" fontId="11" fillId="2" borderId="20" xfId="392" applyFont="1" applyFill="1" applyBorder="1"/>
    <xf numFmtId="0" fontId="11" fillId="2" borderId="9" xfId="392" applyFont="1" applyFill="1" applyBorder="1"/>
    <xf numFmtId="0" fontId="14" fillId="6" borderId="11" xfId="392" applyFont="1" applyFill="1" applyBorder="1"/>
    <xf numFmtId="0" fontId="14" fillId="6" borderId="12" xfId="392" applyFont="1" applyFill="1" applyBorder="1"/>
    <xf numFmtId="0" fontId="14" fillId="6" borderId="17" xfId="392" applyFont="1" applyFill="1" applyBorder="1"/>
    <xf numFmtId="0" fontId="2" fillId="0" borderId="15" xfId="392" applyBorder="1"/>
    <xf numFmtId="0" fontId="2" fillId="0" borderId="31" xfId="392" applyBorder="1"/>
    <xf numFmtId="0" fontId="14" fillId="0" borderId="0" xfId="392" applyFont="1" applyAlignment="1">
      <alignment horizontal="center"/>
    </xf>
    <xf numFmtId="0" fontId="14" fillId="0" borderId="34" xfId="392" applyFont="1" applyBorder="1" applyAlignment="1">
      <alignment horizontal="center"/>
    </xf>
    <xf numFmtId="0" fontId="14" fillId="0" borderId="26" xfId="392" applyFont="1" applyBorder="1"/>
    <xf numFmtId="0" fontId="2" fillId="0" borderId="10" xfId="392" applyBorder="1"/>
    <xf numFmtId="0" fontId="14" fillId="6" borderId="26" xfId="392" applyFont="1" applyFill="1" applyBorder="1"/>
    <xf numFmtId="0" fontId="14" fillId="0" borderId="27" xfId="392" applyFont="1" applyBorder="1"/>
    <xf numFmtId="0" fontId="2" fillId="0" borderId="12" xfId="392" applyBorder="1"/>
    <xf numFmtId="0" fontId="14" fillId="5" borderId="35" xfId="392" applyFont="1" applyFill="1" applyBorder="1"/>
    <xf numFmtId="0" fontId="2" fillId="5" borderId="17" xfId="392" applyFill="1" applyBorder="1"/>
    <xf numFmtId="0" fontId="2" fillId="5" borderId="18" xfId="392" applyFill="1" applyBorder="1"/>
    <xf numFmtId="0" fontId="14" fillId="0" borderId="0" xfId="392" applyFont="1"/>
    <xf numFmtId="0" fontId="2" fillId="0" borderId="13" xfId="392" applyBorder="1"/>
    <xf numFmtId="0" fontId="28" fillId="0" borderId="2" xfId="0" applyFont="1" applyBorder="1" applyAlignment="1">
      <alignment horizontal="center"/>
    </xf>
    <xf numFmtId="0" fontId="30" fillId="0" borderId="2" xfId="0" applyFont="1" applyBorder="1"/>
    <xf numFmtId="0" fontId="32" fillId="0" borderId="2" xfId="0" applyFont="1" applyBorder="1" applyAlignment="1">
      <alignment vertical="center"/>
    </xf>
    <xf numFmtId="171" fontId="0" fillId="0" borderId="2" xfId="0" applyNumberFormat="1" applyBorder="1"/>
    <xf numFmtId="172" fontId="2" fillId="0" borderId="2" xfId="3" applyNumberFormat="1" applyBorder="1"/>
    <xf numFmtId="9" fontId="0" fillId="0" borderId="0" xfId="6" applyFont="1" applyBorder="1" applyAlignment="1" applyProtection="1"/>
    <xf numFmtId="172" fontId="3" fillId="0" borderId="2" xfId="3" applyNumberFormat="1" applyFont="1" applyBorder="1"/>
    <xf numFmtId="6" fontId="32" fillId="0" borderId="2" xfId="0" applyNumberFormat="1" applyFont="1" applyBorder="1" applyAlignment="1">
      <alignment vertical="center"/>
    </xf>
    <xf numFmtId="172" fontId="28" fillId="0" borderId="2" xfId="3" applyNumberFormat="1" applyFont="1" applyBorder="1" applyAlignment="1">
      <alignment horizontal="center"/>
    </xf>
    <xf numFmtId="0" fontId="34" fillId="0" borderId="0" xfId="392" applyFont="1"/>
    <xf numFmtId="6" fontId="28" fillId="9" borderId="2" xfId="0" applyNumberFormat="1" applyFont="1" applyFill="1" applyBorder="1" applyAlignment="1">
      <alignment horizontal="center"/>
    </xf>
    <xf numFmtId="6" fontId="28" fillId="9" borderId="2" xfId="0" applyNumberFormat="1" applyFont="1" applyFill="1" applyBorder="1" applyAlignment="1">
      <alignment horizontal="right" indent="1"/>
    </xf>
    <xf numFmtId="166" fontId="28" fillId="0" borderId="2" xfId="3" applyNumberFormat="1" applyFont="1" applyBorder="1"/>
    <xf numFmtId="166" fontId="28" fillId="9" borderId="2" xfId="3" applyNumberFormat="1" applyFont="1" applyFill="1" applyBorder="1" applyAlignment="1">
      <alignment horizontal="center"/>
    </xf>
    <xf numFmtId="6" fontId="28" fillId="9" borderId="2" xfId="3" applyNumberFormat="1" applyFont="1" applyFill="1" applyBorder="1" applyAlignment="1">
      <alignment horizontal="center"/>
    </xf>
    <xf numFmtId="166" fontId="28" fillId="9" borderId="2" xfId="0" applyNumberFormat="1" applyFont="1" applyFill="1" applyBorder="1" applyAlignment="1">
      <alignment horizontal="center"/>
    </xf>
    <xf numFmtId="6" fontId="28" fillId="9" borderId="26" xfId="0" applyNumberFormat="1" applyFont="1" applyFill="1" applyBorder="1"/>
    <xf numFmtId="6" fontId="28" fillId="9" borderId="33" xfId="0" applyNumberFormat="1" applyFont="1" applyFill="1" applyBorder="1"/>
    <xf numFmtId="0" fontId="35" fillId="0" borderId="2" xfId="0" applyFont="1" applyBorder="1"/>
    <xf numFmtId="0" fontId="27" fillId="5" borderId="2" xfId="0" applyFont="1" applyFill="1" applyBorder="1" applyAlignment="1">
      <alignment horizontal="center"/>
    </xf>
    <xf numFmtId="0" fontId="36" fillId="0" borderId="2" xfId="0" applyFont="1" applyBorder="1"/>
    <xf numFmtId="6" fontId="28" fillId="0" borderId="2" xfId="3" applyNumberFormat="1" applyFont="1" applyFill="1" applyBorder="1" applyAlignment="1">
      <alignment horizontal="right" indent="1"/>
    </xf>
    <xf numFmtId="6" fontId="28" fillId="0" borderId="2" xfId="0" applyNumberFormat="1" applyFont="1" applyBorder="1" applyAlignment="1">
      <alignment horizontal="right" indent="1"/>
    </xf>
    <xf numFmtId="6" fontId="28" fillId="9" borderId="2" xfId="3" applyNumberFormat="1" applyFont="1" applyFill="1" applyBorder="1" applyAlignment="1">
      <alignment horizontal="right" indent="1"/>
    </xf>
    <xf numFmtId="6" fontId="28" fillId="0" borderId="2" xfId="3" applyNumberFormat="1" applyFont="1" applyFill="1" applyBorder="1" applyAlignment="1">
      <alignment horizontal="right"/>
    </xf>
    <xf numFmtId="0" fontId="37" fillId="0" borderId="0" xfId="0" applyFont="1"/>
    <xf numFmtId="0" fontId="38" fillId="0" borderId="8" xfId="0" applyFont="1" applyBorder="1"/>
    <xf numFmtId="0" fontId="27" fillId="0" borderId="8" xfId="0" applyFont="1" applyBorder="1" applyAlignment="1">
      <alignment horizontal="center"/>
    </xf>
    <xf numFmtId="0" fontId="28" fillId="0" borderId="8" xfId="0" applyFont="1" applyBorder="1" applyAlignment="1">
      <alignment horizontal="center"/>
    </xf>
    <xf numFmtId="0" fontId="27" fillId="0" borderId="0" xfId="0" applyFont="1" applyAlignment="1">
      <alignment horizontal="center"/>
    </xf>
    <xf numFmtId="0" fontId="27" fillId="5" borderId="2" xfId="0" applyFont="1" applyFill="1" applyBorder="1"/>
    <xf numFmtId="6" fontId="28" fillId="0" borderId="2" xfId="3" applyNumberFormat="1" applyFont="1" applyFill="1" applyBorder="1" applyAlignment="1">
      <alignment horizontal="center"/>
    </xf>
    <xf numFmtId="6" fontId="28" fillId="0" borderId="0" xfId="3" applyNumberFormat="1" applyFont="1" applyFill="1" applyBorder="1" applyAlignment="1">
      <alignment horizontal="center"/>
    </xf>
    <xf numFmtId="167" fontId="28" fillId="0" borderId="2" xfId="6" applyNumberFormat="1" applyFont="1" applyFill="1" applyBorder="1" applyAlignment="1">
      <alignment horizontal="center"/>
    </xf>
    <xf numFmtId="170" fontId="28" fillId="0" borderId="2" xfId="3" applyNumberFormat="1" applyFont="1" applyFill="1" applyBorder="1" applyAlignment="1">
      <alignment horizontal="center"/>
    </xf>
    <xf numFmtId="167" fontId="28" fillId="0" borderId="0" xfId="6" applyNumberFormat="1" applyFont="1" applyFill="1" applyBorder="1" applyAlignment="1">
      <alignment horizontal="center"/>
    </xf>
    <xf numFmtId="165" fontId="28" fillId="0" borderId="0" xfId="6" applyNumberFormat="1" applyFont="1" applyFill="1" applyBorder="1" applyAlignment="1">
      <alignment horizontal="center"/>
    </xf>
    <xf numFmtId="6" fontId="28" fillId="0" borderId="14" xfId="3" applyNumberFormat="1" applyFont="1" applyFill="1" applyBorder="1" applyAlignment="1">
      <alignment horizontal="center"/>
    </xf>
    <xf numFmtId="0" fontId="27" fillId="0" borderId="2" xfId="0" applyFont="1" applyBorder="1"/>
    <xf numFmtId="0" fontId="27" fillId="5" borderId="26" xfId="0" applyFont="1" applyFill="1" applyBorder="1" applyAlignment="1">
      <alignment horizontal="center"/>
    </xf>
    <xf numFmtId="0" fontId="28" fillId="0" borderId="9" xfId="0" applyFont="1" applyBorder="1" applyAlignment="1">
      <alignment horizontal="center"/>
    </xf>
    <xf numFmtId="5" fontId="28" fillId="0" borderId="2" xfId="3" applyNumberFormat="1" applyFont="1" applyFill="1" applyBorder="1" applyAlignment="1">
      <alignment horizontal="right"/>
    </xf>
    <xf numFmtId="166" fontId="28" fillId="0" borderId="2" xfId="0" applyNumberFormat="1" applyFont="1" applyBorder="1"/>
    <xf numFmtId="6" fontId="28" fillId="9" borderId="2" xfId="3" applyNumberFormat="1" applyFont="1" applyFill="1" applyBorder="1" applyAlignment="1">
      <alignment horizontal="right"/>
    </xf>
    <xf numFmtId="167" fontId="28" fillId="0" borderId="2" xfId="6" applyNumberFormat="1" applyFont="1" applyFill="1" applyBorder="1" applyAlignment="1">
      <alignment horizontal="right"/>
    </xf>
    <xf numFmtId="167" fontId="28" fillId="0" borderId="26" xfId="6" applyNumberFormat="1" applyFont="1" applyFill="1" applyBorder="1" applyAlignment="1">
      <alignment horizontal="right"/>
    </xf>
    <xf numFmtId="167" fontId="28" fillId="0" borderId="9" xfId="0" applyNumberFormat="1" applyFont="1" applyBorder="1"/>
    <xf numFmtId="0" fontId="28" fillId="9" borderId="2" xfId="0" applyFont="1" applyFill="1" applyBorder="1"/>
    <xf numFmtId="0" fontId="28" fillId="9" borderId="26" xfId="0" applyFont="1" applyFill="1" applyBorder="1"/>
    <xf numFmtId="5" fontId="28" fillId="9" borderId="2" xfId="3" applyNumberFormat="1" applyFont="1" applyFill="1" applyBorder="1" applyAlignment="1">
      <alignment horizontal="right"/>
    </xf>
    <xf numFmtId="166" fontId="28" fillId="9" borderId="2" xfId="0" applyNumberFormat="1" applyFont="1" applyFill="1" applyBorder="1"/>
    <xf numFmtId="9" fontId="28" fillId="0" borderId="2" xfId="3" applyNumberFormat="1" applyFont="1" applyFill="1" applyBorder="1" applyAlignment="1">
      <alignment horizontal="right"/>
    </xf>
    <xf numFmtId="0" fontId="27" fillId="0" borderId="0" xfId="0" applyFont="1"/>
    <xf numFmtId="167" fontId="27" fillId="0" borderId="2" xfId="6" applyNumberFormat="1" applyFont="1" applyFill="1" applyBorder="1" applyAlignment="1">
      <alignment horizontal="right"/>
    </xf>
    <xf numFmtId="9" fontId="28" fillId="0" borderId="0" xfId="6" applyFont="1" applyBorder="1"/>
    <xf numFmtId="9" fontId="27" fillId="0" borderId="2" xfId="6" applyFont="1" applyBorder="1" applyAlignment="1">
      <alignment horizontal="right"/>
    </xf>
    <xf numFmtId="0" fontId="28" fillId="0" borderId="36" xfId="0" applyFont="1" applyBorder="1" applyAlignment="1">
      <alignment horizontal="center"/>
    </xf>
    <xf numFmtId="5" fontId="28" fillId="0" borderId="2" xfId="3" applyNumberFormat="1" applyFont="1" applyBorder="1"/>
    <xf numFmtId="167" fontId="28" fillId="0" borderId="2" xfId="6" applyNumberFormat="1" applyFont="1" applyBorder="1" applyAlignment="1">
      <alignment horizontal="right"/>
    </xf>
    <xf numFmtId="167" fontId="28" fillId="0" borderId="36" xfId="0" applyNumberFormat="1" applyFont="1" applyBorder="1"/>
    <xf numFmtId="167" fontId="28" fillId="0" borderId="26" xfId="6" applyNumberFormat="1" applyFont="1" applyBorder="1" applyAlignment="1">
      <alignment horizontal="right"/>
    </xf>
    <xf numFmtId="5" fontId="28" fillId="0" borderId="2" xfId="3" applyNumberFormat="1" applyFont="1" applyFill="1" applyBorder="1"/>
    <xf numFmtId="167" fontId="27" fillId="0" borderId="2" xfId="6" applyNumberFormat="1" applyFont="1" applyBorder="1" applyAlignment="1">
      <alignment horizontal="right"/>
    </xf>
    <xf numFmtId="167" fontId="27" fillId="0" borderId="26" xfId="6" applyNumberFormat="1" applyFont="1" applyBorder="1" applyAlignment="1">
      <alignment horizontal="right"/>
    </xf>
    <xf numFmtId="9" fontId="27" fillId="0" borderId="26" xfId="6" applyFont="1" applyBorder="1" applyAlignment="1">
      <alignment horizontal="right"/>
    </xf>
    <xf numFmtId="0" fontId="28" fillId="0" borderId="0" xfId="0" applyFont="1" applyAlignment="1">
      <alignment horizontal="center"/>
    </xf>
    <xf numFmtId="6" fontId="28" fillId="0" borderId="2" xfId="0" applyNumberFormat="1" applyFont="1" applyBorder="1"/>
    <xf numFmtId="166" fontId="28" fillId="9" borderId="26" xfId="0" applyNumberFormat="1" applyFont="1" applyFill="1" applyBorder="1" applyAlignment="1">
      <alignment horizontal="center"/>
    </xf>
    <xf numFmtId="167" fontId="28" fillId="9" borderId="36" xfId="0" applyNumberFormat="1" applyFont="1" applyFill="1" applyBorder="1"/>
    <xf numFmtId="6" fontId="28" fillId="0" borderId="2" xfId="0" applyNumberFormat="1" applyFont="1" applyBorder="1" applyAlignment="1">
      <alignment horizontal="center"/>
    </xf>
    <xf numFmtId="6" fontId="28" fillId="9" borderId="26" xfId="0" applyNumberFormat="1" applyFont="1" applyFill="1" applyBorder="1" applyAlignment="1">
      <alignment horizontal="center"/>
    </xf>
    <xf numFmtId="6" fontId="28" fillId="9" borderId="2" xfId="0" applyNumberFormat="1" applyFont="1" applyFill="1" applyBorder="1"/>
    <xf numFmtId="6" fontId="28" fillId="0" borderId="2" xfId="0" applyNumberFormat="1" applyFont="1" applyBorder="1" applyAlignment="1">
      <alignment horizontal="right"/>
    </xf>
    <xf numFmtId="166" fontId="28" fillId="0" borderId="25" xfId="0" applyNumberFormat="1" applyFont="1" applyBorder="1"/>
    <xf numFmtId="166" fontId="28" fillId="0" borderId="2" xfId="3" applyNumberFormat="1" applyFont="1" applyFill="1" applyBorder="1"/>
    <xf numFmtId="168" fontId="27" fillId="0" borderId="2" xfId="6" applyNumberFormat="1" applyFont="1" applyFill="1" applyBorder="1" applyAlignment="1">
      <alignment horizontal="right"/>
    </xf>
    <xf numFmtId="168" fontId="27" fillId="0" borderId="26" xfId="6" applyNumberFormat="1" applyFont="1" applyFill="1" applyBorder="1" applyAlignment="1">
      <alignment horizontal="right"/>
    </xf>
    <xf numFmtId="0" fontId="28" fillId="0" borderId="0" xfId="0" applyFont="1" applyAlignment="1">
      <alignment horizontal="right"/>
    </xf>
    <xf numFmtId="6" fontId="28" fillId="0" borderId="0" xfId="6" applyNumberFormat="1" applyFont="1" applyBorder="1"/>
    <xf numFmtId="168" fontId="28" fillId="0" borderId="2" xfId="6" applyNumberFormat="1" applyFont="1" applyFill="1" applyBorder="1" applyAlignment="1">
      <alignment horizontal="right"/>
    </xf>
    <xf numFmtId="168" fontId="28" fillId="0" borderId="26" xfId="6" applyNumberFormat="1" applyFont="1" applyFill="1" applyBorder="1" applyAlignment="1">
      <alignment horizontal="right"/>
    </xf>
    <xf numFmtId="9" fontId="28" fillId="0" borderId="0" xfId="6" applyFont="1" applyAlignment="1">
      <alignment horizontal="right"/>
    </xf>
    <xf numFmtId="6" fontId="28" fillId="0" borderId="26" xfId="0" applyNumberFormat="1" applyFont="1" applyBorder="1" applyAlignment="1">
      <alignment horizontal="right" indent="1"/>
    </xf>
    <xf numFmtId="6" fontId="28" fillId="0" borderId="0" xfId="0" applyNumberFormat="1" applyFont="1"/>
    <xf numFmtId="167" fontId="28" fillId="0" borderId="2" xfId="6" applyNumberFormat="1" applyFont="1" applyBorder="1" applyAlignment="1">
      <alignment horizontal="right" indent="1"/>
    </xf>
    <xf numFmtId="168" fontId="28" fillId="0" borderId="2" xfId="6" applyNumberFormat="1" applyFont="1" applyBorder="1" applyAlignment="1">
      <alignment horizontal="right" indent="1"/>
    </xf>
    <xf numFmtId="169" fontId="39" fillId="10" borderId="2" xfId="0" applyNumberFormat="1" applyFont="1" applyFill="1" applyBorder="1" applyAlignment="1">
      <alignment horizontal="right" indent="1"/>
    </xf>
    <xf numFmtId="169" fontId="39" fillId="10" borderId="26" xfId="0" applyNumberFormat="1" applyFont="1" applyFill="1" applyBorder="1" applyAlignment="1">
      <alignment horizontal="right" indent="1"/>
    </xf>
    <xf numFmtId="166" fontId="28" fillId="0" borderId="2" xfId="0" applyNumberFormat="1" applyFont="1" applyBorder="1" applyAlignment="1">
      <alignment horizontal="right" indent="1"/>
    </xf>
    <xf numFmtId="169" fontId="28" fillId="10" borderId="2" xfId="0" applyNumberFormat="1" applyFont="1" applyFill="1" applyBorder="1" applyAlignment="1">
      <alignment horizontal="center"/>
    </xf>
    <xf numFmtId="167" fontId="27" fillId="0" borderId="2" xfId="6" applyNumberFormat="1" applyFont="1" applyFill="1" applyBorder="1" applyAlignment="1"/>
    <xf numFmtId="167" fontId="27" fillId="0" borderId="36" xfId="6" applyNumberFormat="1" applyFont="1" applyFill="1" applyBorder="1" applyAlignment="1"/>
    <xf numFmtId="9" fontId="27" fillId="0" borderId="0" xfId="6" applyFont="1" applyBorder="1" applyAlignment="1">
      <alignment horizontal="right"/>
    </xf>
    <xf numFmtId="0" fontId="40" fillId="0" borderId="2" xfId="0" applyFont="1" applyBorder="1"/>
    <xf numFmtId="164" fontId="28" fillId="0" borderId="2" xfId="3" applyNumberFormat="1" applyFont="1" applyBorder="1"/>
    <xf numFmtId="0" fontId="41" fillId="0" borderId="2" xfId="0" applyFont="1" applyBorder="1"/>
    <xf numFmtId="9" fontId="2" fillId="0" borderId="0" xfId="6" quotePrefix="1" applyFont="1" applyAlignment="1">
      <alignment horizontal="right"/>
    </xf>
    <xf numFmtId="164" fontId="28" fillId="0" borderId="0" xfId="3" applyNumberFormat="1" applyFont="1"/>
    <xf numFmtId="166" fontId="28" fillId="9" borderId="2" xfId="3" applyNumberFormat="1" applyFont="1" applyFill="1" applyBorder="1"/>
    <xf numFmtId="0" fontId="14" fillId="4" borderId="22" xfId="392" applyFont="1" applyFill="1" applyBorder="1"/>
    <xf numFmtId="0" fontId="14" fillId="6" borderId="23" xfId="392" applyFont="1" applyFill="1" applyBorder="1"/>
    <xf numFmtId="0" fontId="14" fillId="5" borderId="6" xfId="392" applyFont="1" applyFill="1" applyBorder="1"/>
    <xf numFmtId="0" fontId="2" fillId="0" borderId="6" xfId="392" applyBorder="1"/>
    <xf numFmtId="0" fontId="2" fillId="0" borderId="16" xfId="392" applyBorder="1"/>
    <xf numFmtId="0" fontId="14" fillId="4" borderId="38" xfId="392" applyFont="1" applyFill="1" applyBorder="1"/>
    <xf numFmtId="0" fontId="14" fillId="6" borderId="38" xfId="392" applyFont="1" applyFill="1" applyBorder="1"/>
    <xf numFmtId="0" fontId="14" fillId="5" borderId="38" xfId="392" applyFont="1" applyFill="1" applyBorder="1"/>
    <xf numFmtId="0" fontId="2" fillId="5" borderId="38" xfId="392" applyFill="1" applyBorder="1"/>
    <xf numFmtId="0" fontId="2" fillId="5" borderId="39" xfId="392" applyFill="1" applyBorder="1"/>
    <xf numFmtId="0" fontId="42" fillId="0" borderId="0" xfId="392" applyFont="1"/>
    <xf numFmtId="9" fontId="27" fillId="12" borderId="26" xfId="6" applyFont="1" applyFill="1" applyBorder="1" applyAlignment="1">
      <alignment horizontal="right"/>
    </xf>
    <xf numFmtId="0" fontId="28" fillId="12" borderId="32" xfId="0" applyFont="1" applyFill="1" applyBorder="1" applyAlignment="1">
      <alignment horizontal="right"/>
    </xf>
    <xf numFmtId="9" fontId="28" fillId="12" borderId="33" xfId="6" applyFont="1" applyFill="1" applyBorder="1"/>
    <xf numFmtId="9" fontId="28" fillId="12" borderId="26" xfId="6" applyFont="1" applyFill="1" applyBorder="1"/>
    <xf numFmtId="6" fontId="28" fillId="12" borderId="33" xfId="0" applyNumberFormat="1" applyFont="1" applyFill="1" applyBorder="1"/>
    <xf numFmtId="6" fontId="28" fillId="12" borderId="26" xfId="0" applyNumberFormat="1" applyFont="1" applyFill="1" applyBorder="1"/>
    <xf numFmtId="9" fontId="28" fillId="0" borderId="0" xfId="6" applyFont="1"/>
    <xf numFmtId="173" fontId="0" fillId="0" borderId="2" xfId="393" applyNumberFormat="1" applyFont="1" applyBorder="1" applyAlignment="1">
      <alignment horizontal="center"/>
    </xf>
    <xf numFmtId="0" fontId="14" fillId="0" borderId="26" xfId="392" applyFont="1" applyBorder="1" applyAlignment="1">
      <alignment horizontal="center" vertical="center"/>
    </xf>
    <xf numFmtId="0" fontId="14" fillId="0" borderId="9" xfId="392" applyFont="1" applyBorder="1" applyAlignment="1">
      <alignment horizontal="center"/>
    </xf>
    <xf numFmtId="0" fontId="14" fillId="0" borderId="2" xfId="392" applyFont="1" applyBorder="1" applyAlignment="1">
      <alignment horizontal="center" wrapText="1"/>
    </xf>
    <xf numFmtId="0" fontId="14" fillId="0" borderId="2" xfId="392" applyFont="1" applyBorder="1" applyAlignment="1">
      <alignment horizontal="center"/>
    </xf>
    <xf numFmtId="0" fontId="11" fillId="2" borderId="26" xfId="392" applyFont="1" applyFill="1" applyBorder="1"/>
    <xf numFmtId="0" fontId="11" fillId="2" borderId="26" xfId="392" applyFont="1" applyFill="1" applyBorder="1" applyAlignment="1">
      <alignment wrapText="1"/>
    </xf>
    <xf numFmtId="0" fontId="11" fillId="2" borderId="27" xfId="392" applyFont="1" applyFill="1" applyBorder="1"/>
    <xf numFmtId="0" fontId="11" fillId="2" borderId="6" xfId="392" applyFont="1" applyFill="1" applyBorder="1"/>
    <xf numFmtId="0" fontId="11" fillId="2" borderId="38" xfId="392" applyFont="1" applyFill="1" applyBorder="1"/>
    <xf numFmtId="0" fontId="2" fillId="0" borderId="1" xfId="392" applyBorder="1"/>
    <xf numFmtId="0" fontId="2" fillId="0" borderId="28" xfId="392" applyBorder="1"/>
    <xf numFmtId="0" fontId="11" fillId="4" borderId="1" xfId="392" applyFont="1" applyFill="1" applyBorder="1"/>
    <xf numFmtId="0" fontId="11" fillId="3" borderId="1" xfId="392" applyFont="1" applyFill="1" applyBorder="1"/>
    <xf numFmtId="0" fontId="2" fillId="0" borderId="29" xfId="392" applyBorder="1"/>
    <xf numFmtId="0" fontId="2" fillId="0" borderId="8" xfId="392" applyBorder="1"/>
    <xf numFmtId="0" fontId="2" fillId="0" borderId="30" xfId="392" applyBorder="1"/>
    <xf numFmtId="0" fontId="19" fillId="0" borderId="0" xfId="7" applyFont="1"/>
    <xf numFmtId="17" fontId="20" fillId="0" borderId="0" xfId="7" quotePrefix="1" applyNumberFormat="1" applyFont="1" applyAlignment="1">
      <alignment horizontal="left"/>
    </xf>
    <xf numFmtId="0" fontId="8" fillId="0" borderId="0" xfId="7" applyAlignment="1">
      <alignment horizontal="center"/>
    </xf>
    <xf numFmtId="0" fontId="43" fillId="0" borderId="2" xfId="0" applyFont="1" applyBorder="1"/>
    <xf numFmtId="0" fontId="44" fillId="0" borderId="2" xfId="0" applyFont="1" applyBorder="1"/>
    <xf numFmtId="172" fontId="2" fillId="0" borderId="2" xfId="3" applyNumberFormat="1" applyFont="1" applyBorder="1"/>
    <xf numFmtId="0" fontId="31" fillId="0" borderId="15" xfId="392" applyFont="1" applyBorder="1"/>
    <xf numFmtId="0" fontId="45" fillId="0" borderId="21" xfId="392" applyFont="1" applyBorder="1" applyAlignment="1">
      <alignment horizontal="center" vertical="center"/>
    </xf>
    <xf numFmtId="0" fontId="46" fillId="2" borderId="22" xfId="392" applyFont="1" applyFill="1" applyBorder="1" applyAlignment="1">
      <alignment wrapText="1"/>
    </xf>
    <xf numFmtId="0" fontId="46" fillId="2" borderId="22" xfId="392" applyFont="1" applyFill="1" applyBorder="1"/>
    <xf numFmtId="0" fontId="46" fillId="2" borderId="20" xfId="392" applyFont="1" applyFill="1" applyBorder="1"/>
    <xf numFmtId="0" fontId="46" fillId="2" borderId="23" xfId="392" applyFont="1" applyFill="1" applyBorder="1"/>
    <xf numFmtId="0" fontId="46" fillId="2" borderId="37" xfId="392" applyFont="1" applyFill="1" applyBorder="1"/>
    <xf numFmtId="0" fontId="16" fillId="0" borderId="0" xfId="392" applyFont="1"/>
    <xf numFmtId="0" fontId="47" fillId="0" borderId="21" xfId="392" applyFont="1" applyBorder="1" applyAlignment="1">
      <alignment horizontal="center" vertical="center"/>
    </xf>
    <xf numFmtId="9" fontId="28" fillId="0" borderId="2" xfId="6" applyFont="1" applyFill="1" applyBorder="1"/>
    <xf numFmtId="9" fontId="28" fillId="0" borderId="2" xfId="6" applyFont="1" applyBorder="1"/>
    <xf numFmtId="171" fontId="28" fillId="9" borderId="2" xfId="61" applyNumberFormat="1" applyFont="1" applyFill="1" applyBorder="1" applyAlignment="1" applyProtection="1">
      <alignment horizontal="center"/>
    </xf>
    <xf numFmtId="169" fontId="28" fillId="0" borderId="2" xfId="61" applyNumberFormat="1" applyFont="1" applyBorder="1" applyAlignment="1" applyProtection="1">
      <alignment horizontal="center"/>
    </xf>
    <xf numFmtId="172" fontId="49" fillId="0" borderId="2" xfId="61" applyNumberFormat="1" applyFont="1" applyBorder="1" applyAlignment="1" applyProtection="1">
      <alignment horizontal="center"/>
    </xf>
    <xf numFmtId="172" fontId="49" fillId="0" borderId="2" xfId="61" applyNumberFormat="1" applyFont="1" applyFill="1" applyBorder="1" applyAlignment="1" applyProtection="1">
      <alignment horizontal="center"/>
    </xf>
    <xf numFmtId="171" fontId="28" fillId="0" borderId="2" xfId="61" applyNumberFormat="1" applyFont="1" applyBorder="1" applyAlignment="1" applyProtection="1">
      <alignment horizontal="center"/>
    </xf>
    <xf numFmtId="171" fontId="28" fillId="0" borderId="2" xfId="61" applyNumberFormat="1" applyFont="1" applyFill="1" applyBorder="1" applyAlignment="1" applyProtection="1">
      <alignment horizontal="center"/>
    </xf>
    <xf numFmtId="169" fontId="28" fillId="0" borderId="2" xfId="0" applyNumberFormat="1" applyFont="1" applyBorder="1" applyAlignment="1">
      <alignment horizontal="center"/>
    </xf>
    <xf numFmtId="169" fontId="28" fillId="0" borderId="2" xfId="61" applyNumberFormat="1" applyFont="1" applyFill="1" applyBorder="1" applyAlignment="1" applyProtection="1">
      <alignment horizontal="center"/>
    </xf>
    <xf numFmtId="171" fontId="28" fillId="0" borderId="2" xfId="0" applyNumberFormat="1" applyFont="1" applyBorder="1" applyAlignment="1">
      <alignment horizontal="center"/>
    </xf>
    <xf numFmtId="171" fontId="28" fillId="13" borderId="2" xfId="61" applyNumberFormat="1" applyFont="1" applyFill="1" applyBorder="1" applyAlignment="1" applyProtection="1">
      <alignment horizontal="center"/>
    </xf>
    <xf numFmtId="167" fontId="28" fillId="9" borderId="2" xfId="6" applyNumberFormat="1" applyFont="1" applyFill="1" applyBorder="1" applyAlignment="1">
      <alignment horizontal="right" indent="1"/>
    </xf>
    <xf numFmtId="169" fontId="28" fillId="0" borderId="2" xfId="0" applyNumberFormat="1" applyFont="1" applyBorder="1" applyAlignment="1">
      <alignment horizontal="right" indent="1"/>
    </xf>
    <xf numFmtId="166" fontId="28" fillId="9" borderId="2" xfId="0" applyNumberFormat="1" applyFont="1" applyFill="1" applyBorder="1" applyAlignment="1">
      <alignment horizontal="right" indent="1"/>
    </xf>
    <xf numFmtId="166" fontId="28" fillId="0" borderId="2" xfId="3" applyNumberFormat="1" applyFont="1" applyBorder="1" applyAlignment="1">
      <alignment horizontal="center"/>
    </xf>
    <xf numFmtId="166" fontId="28" fillId="0" borderId="2" xfId="3" applyNumberFormat="1" applyFont="1" applyFill="1" applyBorder="1" applyAlignment="1">
      <alignment horizontal="center"/>
    </xf>
    <xf numFmtId="164" fontId="28" fillId="0" borderId="2" xfId="3" applyNumberFormat="1" applyFont="1" applyFill="1" applyBorder="1"/>
    <xf numFmtId="0" fontId="9" fillId="0" borderId="0" xfId="0" quotePrefix="1" applyFont="1"/>
    <xf numFmtId="172" fontId="2" fillId="0" borderId="2" xfId="3" applyNumberFormat="1" applyFill="1" applyBorder="1"/>
    <xf numFmtId="0" fontId="11" fillId="4" borderId="2" xfId="392" applyFont="1" applyFill="1" applyBorder="1"/>
    <xf numFmtId="0" fontId="11" fillId="3" borderId="2" xfId="392" applyFont="1" applyFill="1" applyBorder="1"/>
    <xf numFmtId="0" fontId="47" fillId="0" borderId="3" xfId="392" applyFont="1" applyBorder="1" applyAlignment="1">
      <alignment horizontal="center" vertical="center"/>
    </xf>
    <xf numFmtId="0" fontId="46" fillId="2" borderId="9" xfId="392" applyFont="1" applyFill="1" applyBorder="1" applyAlignment="1">
      <alignment wrapText="1"/>
    </xf>
    <xf numFmtId="0" fontId="46" fillId="2" borderId="9" xfId="392" applyFont="1" applyFill="1" applyBorder="1"/>
    <xf numFmtId="0" fontId="46" fillId="2" borderId="11" xfId="392" applyFont="1" applyFill="1" applyBorder="1"/>
    <xf numFmtId="0" fontId="14" fillId="5" borderId="13" xfId="392" applyFont="1" applyFill="1" applyBorder="1"/>
    <xf numFmtId="168" fontId="27" fillId="0" borderId="2" xfId="6" applyNumberFormat="1" applyFont="1" applyFill="1" applyBorder="1" applyAlignment="1"/>
    <xf numFmtId="0" fontId="32" fillId="0" borderId="2" xfId="0" applyFont="1" applyBorder="1" applyAlignment="1">
      <alignment horizontal="left" vertical="center" wrapText="1"/>
    </xf>
    <xf numFmtId="165" fontId="28" fillId="0" borderId="0" xfId="6" applyNumberFormat="1" applyFont="1"/>
    <xf numFmtId="0" fontId="28" fillId="0" borderId="8" xfId="0" applyFont="1" applyBorder="1"/>
    <xf numFmtId="9" fontId="0" fillId="0" borderId="2" xfId="6" applyFont="1" applyBorder="1" applyAlignment="1" applyProtection="1"/>
    <xf numFmtId="9" fontId="0" fillId="0" borderId="33" xfId="6" applyFont="1" applyBorder="1" applyAlignment="1" applyProtection="1"/>
    <xf numFmtId="166" fontId="28" fillId="0" borderId="24" xfId="0" applyNumberFormat="1" applyFont="1" applyBorder="1"/>
    <xf numFmtId="6" fontId="28" fillId="0" borderId="24" xfId="0" applyNumberFormat="1" applyFont="1" applyBorder="1" applyAlignment="1">
      <alignment horizontal="right"/>
    </xf>
    <xf numFmtId="172" fontId="2" fillId="0" borderId="0" xfId="3" applyNumberFormat="1" applyBorder="1" applyProtection="1"/>
    <xf numFmtId="0" fontId="16" fillId="7" borderId="0" xfId="7" applyFont="1" applyFill="1"/>
    <xf numFmtId="0" fontId="31" fillId="0" borderId="40" xfId="392" applyFont="1" applyBorder="1"/>
    <xf numFmtId="0" fontId="2" fillId="0" borderId="41" xfId="392" applyBorder="1"/>
    <xf numFmtId="0" fontId="8" fillId="0" borderId="41" xfId="7" applyBorder="1"/>
    <xf numFmtId="0" fontId="8" fillId="0" borderId="42" xfId="7" applyBorder="1"/>
    <xf numFmtId="0" fontId="52" fillId="0" borderId="0" xfId="392" applyFont="1"/>
    <xf numFmtId="0" fontId="53" fillId="0" borderId="0" xfId="0" applyFont="1"/>
    <xf numFmtId="0" fontId="28" fillId="9" borderId="33" xfId="0" applyFont="1" applyFill="1" applyBorder="1" applyAlignment="1">
      <alignment horizontal="center"/>
    </xf>
    <xf numFmtId="169" fontId="28" fillId="10" borderId="26" xfId="0" applyNumberFormat="1" applyFont="1" applyFill="1" applyBorder="1" applyAlignment="1">
      <alignment horizontal="center"/>
    </xf>
    <xf numFmtId="169" fontId="28" fillId="10" borderId="26" xfId="0" applyNumberFormat="1" applyFont="1" applyFill="1" applyBorder="1"/>
    <xf numFmtId="171" fontId="28" fillId="9" borderId="26" xfId="61" applyNumberFormat="1" applyFont="1" applyFill="1" applyBorder="1" applyAlignment="1" applyProtection="1">
      <alignment horizontal="left"/>
    </xf>
    <xf numFmtId="0" fontId="28" fillId="0" borderId="43" xfId="0" applyFont="1" applyBorder="1"/>
    <xf numFmtId="0" fontId="28" fillId="0" borderId="44" xfId="0" applyFont="1" applyBorder="1"/>
    <xf numFmtId="169" fontId="28" fillId="0" borderId="6" xfId="61" applyNumberFormat="1" applyFont="1" applyBorder="1" applyAlignment="1" applyProtection="1">
      <alignment horizontal="center"/>
    </xf>
    <xf numFmtId="6" fontId="29" fillId="0" borderId="0" xfId="0" applyNumberFormat="1" applyFont="1"/>
    <xf numFmtId="6" fontId="29" fillId="0" borderId="0" xfId="3" applyNumberFormat="1" applyFont="1" applyFill="1" applyBorder="1" applyAlignment="1">
      <alignment horizontal="center"/>
    </xf>
    <xf numFmtId="164" fontId="28" fillId="0" borderId="2" xfId="0" applyNumberFormat="1" applyFont="1" applyBorder="1"/>
    <xf numFmtId="171" fontId="28" fillId="0" borderId="2" xfId="3" applyNumberFormat="1" applyFont="1" applyBorder="1"/>
    <xf numFmtId="166" fontId="28" fillId="9" borderId="2" xfId="3" applyNumberFormat="1" applyFont="1" applyFill="1" applyBorder="1" applyAlignment="1">
      <alignment horizontal="left"/>
    </xf>
    <xf numFmtId="6" fontId="28" fillId="9" borderId="2" xfId="3" applyNumberFormat="1" applyFont="1" applyFill="1" applyBorder="1" applyAlignment="1">
      <alignment horizontal="left" indent="1"/>
    </xf>
    <xf numFmtId="169" fontId="28" fillId="10" borderId="2" xfId="0" applyNumberFormat="1" applyFont="1" applyFill="1" applyBorder="1" applyAlignment="1">
      <alignment horizontal="left" indent="1"/>
    </xf>
    <xf numFmtId="169" fontId="39" fillId="10" borderId="2" xfId="0" applyNumberFormat="1" applyFont="1" applyFill="1" applyBorder="1"/>
    <xf numFmtId="172" fontId="2" fillId="0" borderId="2" xfId="3" applyNumberFormat="1" applyFont="1" applyFill="1" applyBorder="1"/>
    <xf numFmtId="166" fontId="28" fillId="9" borderId="2" xfId="3" applyNumberFormat="1" applyFont="1" applyFill="1" applyBorder="1" applyAlignment="1">
      <alignment horizontal="left" indent="1"/>
    </xf>
    <xf numFmtId="0" fontId="54" fillId="15" borderId="0" xfId="0" applyFont="1" applyFill="1"/>
    <xf numFmtId="0" fontId="55" fillId="15" borderId="0" xfId="0" applyFont="1" applyFill="1" applyAlignment="1">
      <alignment horizontal="center"/>
    </xf>
    <xf numFmtId="0" fontId="56" fillId="15" borderId="0" xfId="0" applyFont="1" applyFill="1"/>
    <xf numFmtId="0" fontId="54" fillId="15" borderId="0" xfId="0" applyFont="1" applyFill="1" applyAlignment="1">
      <alignment horizontal="center"/>
    </xf>
    <xf numFmtId="0" fontId="56" fillId="15" borderId="0" xfId="0" applyFont="1" applyFill="1" applyAlignment="1">
      <alignment horizontal="center"/>
    </xf>
    <xf numFmtId="0" fontId="57" fillId="16" borderId="2" xfId="0" applyFont="1" applyFill="1" applyBorder="1"/>
    <xf numFmtId="0" fontId="57" fillId="0" borderId="0" xfId="0" applyFont="1"/>
    <xf numFmtId="164" fontId="28" fillId="0" borderId="2" xfId="3" applyNumberFormat="1" applyFont="1" applyFill="1" applyBorder="1" applyAlignment="1">
      <alignment horizontal="right"/>
    </xf>
    <xf numFmtId="167" fontId="28" fillId="0" borderId="32" xfId="6" applyNumberFormat="1" applyFont="1" applyFill="1" applyBorder="1" applyAlignment="1">
      <alignment horizontal="right"/>
    </xf>
    <xf numFmtId="171" fontId="28" fillId="9" borderId="26" xfId="61" applyNumberFormat="1" applyFont="1" applyFill="1" applyBorder="1" applyAlignment="1" applyProtection="1"/>
    <xf numFmtId="0" fontId="28" fillId="9" borderId="33" xfId="0" applyFont="1" applyFill="1" applyBorder="1"/>
    <xf numFmtId="0" fontId="27" fillId="0" borderId="0" xfId="0" applyFont="1" applyAlignment="1">
      <alignment horizontal="right"/>
    </xf>
    <xf numFmtId="9" fontId="28" fillId="0" borderId="0" xfId="6" applyFont="1" applyAlignment="1">
      <alignment horizontal="center"/>
    </xf>
    <xf numFmtId="0" fontId="14" fillId="7" borderId="10" xfId="392" applyFont="1" applyFill="1" applyBorder="1"/>
    <xf numFmtId="0" fontId="57" fillId="0" borderId="2" xfId="0" applyFont="1" applyBorder="1"/>
    <xf numFmtId="0" fontId="14" fillId="5" borderId="26" xfId="392" applyFont="1" applyFill="1" applyBorder="1"/>
    <xf numFmtId="0" fontId="14" fillId="5" borderId="45" xfId="392" applyFont="1" applyFill="1" applyBorder="1"/>
    <xf numFmtId="0" fontId="14" fillId="4" borderId="10" xfId="392" applyFont="1" applyFill="1" applyBorder="1"/>
    <xf numFmtId="0" fontId="59" fillId="0" borderId="0" xfId="392" applyFont="1"/>
    <xf numFmtId="0" fontId="51" fillId="0" borderId="0" xfId="392" applyFont="1"/>
    <xf numFmtId="9" fontId="2" fillId="0" borderId="2" xfId="6" applyFill="1" applyBorder="1"/>
    <xf numFmtId="0" fontId="58" fillId="0" borderId="0" xfId="392" applyFont="1"/>
    <xf numFmtId="17" fontId="31" fillId="0" borderId="0" xfId="7" quotePrefix="1" applyNumberFormat="1" applyFont="1" applyAlignment="1">
      <alignment horizontal="left"/>
    </xf>
    <xf numFmtId="0" fontId="16" fillId="7" borderId="0" xfId="7" applyFont="1" applyFill="1" applyAlignment="1">
      <alignment horizontal="left" vertical="center" wrapText="1"/>
    </xf>
    <xf numFmtId="169" fontId="28" fillId="10" borderId="26" xfId="0" applyNumberFormat="1" applyFont="1" applyFill="1" applyBorder="1" applyAlignment="1">
      <alignment horizontal="center"/>
    </xf>
    <xf numFmtId="169" fontId="28" fillId="10" borderId="32" xfId="0" applyNumberFormat="1" applyFont="1" applyFill="1" applyBorder="1" applyAlignment="1">
      <alignment horizontal="center"/>
    </xf>
    <xf numFmtId="169" fontId="28" fillId="14" borderId="26" xfId="61" applyNumberFormat="1" applyFont="1" applyFill="1" applyBorder="1" applyAlignment="1" applyProtection="1">
      <alignment horizontal="center"/>
    </xf>
    <xf numFmtId="0" fontId="28" fillId="9" borderId="32" xfId="0" applyFont="1" applyFill="1" applyBorder="1" applyAlignment="1">
      <alignment horizontal="center"/>
    </xf>
    <xf numFmtId="0" fontId="28" fillId="9" borderId="33" xfId="0" applyFont="1" applyFill="1" applyBorder="1" applyAlignment="1">
      <alignment horizontal="center"/>
    </xf>
    <xf numFmtId="171" fontId="28" fillId="9" borderId="26" xfId="61" applyNumberFormat="1" applyFont="1" applyFill="1" applyBorder="1" applyAlignment="1" applyProtection="1">
      <alignment horizontal="center"/>
    </xf>
    <xf numFmtId="6" fontId="28" fillId="9" borderId="26" xfId="0" applyNumberFormat="1" applyFont="1" applyFill="1" applyBorder="1" applyAlignment="1">
      <alignment horizontal="center"/>
    </xf>
    <xf numFmtId="6" fontId="28" fillId="9" borderId="33" xfId="0" applyNumberFormat="1" applyFont="1" applyFill="1" applyBorder="1" applyAlignment="1">
      <alignment horizontal="center"/>
    </xf>
    <xf numFmtId="6" fontId="28" fillId="9" borderId="32" xfId="0" applyNumberFormat="1" applyFont="1" applyFill="1" applyBorder="1" applyAlignment="1">
      <alignment horizontal="center"/>
    </xf>
    <xf numFmtId="171" fontId="28" fillId="14" borderId="26" xfId="61" applyNumberFormat="1" applyFont="1" applyFill="1" applyBorder="1" applyAlignment="1" applyProtection="1">
      <alignment horizontal="center" wrapText="1"/>
    </xf>
    <xf numFmtId="0" fontId="28" fillId="9" borderId="32" xfId="0" applyFont="1" applyFill="1" applyBorder="1" applyAlignment="1">
      <alignment horizontal="center" wrapText="1"/>
    </xf>
    <xf numFmtId="0" fontId="28" fillId="9" borderId="33" xfId="0" applyFont="1" applyFill="1" applyBorder="1" applyAlignment="1">
      <alignment horizontal="center" wrapText="1"/>
    </xf>
    <xf numFmtId="169" fontId="28" fillId="9" borderId="26" xfId="61" applyNumberFormat="1" applyFont="1" applyFill="1" applyBorder="1" applyAlignment="1" applyProtection="1">
      <alignment horizontal="center" wrapText="1"/>
    </xf>
    <xf numFmtId="169" fontId="28" fillId="14" borderId="26" xfId="61" applyNumberFormat="1" applyFont="1" applyFill="1" applyBorder="1" applyAlignment="1" applyProtection="1">
      <alignment horizontal="center" wrapText="1"/>
    </xf>
    <xf numFmtId="0" fontId="2" fillId="0" borderId="2" xfId="0" applyFont="1" applyBorder="1" applyAlignment="1">
      <alignment horizontal="center" wrapText="1"/>
    </xf>
    <xf numFmtId="0" fontId="0" fillId="0" borderId="2" xfId="0" applyBorder="1" applyAlignment="1">
      <alignment horizontal="center" wrapText="1"/>
    </xf>
    <xf numFmtId="164" fontId="28" fillId="0" borderId="0" xfId="3" applyNumberFormat="1" applyFont="1" applyFill="1"/>
    <xf numFmtId="0" fontId="28" fillId="0" borderId="0" xfId="0" applyFont="1" applyFill="1"/>
  </cellXfs>
  <cellStyles count="395">
    <cellStyle name=" 1" xfId="8" xr:uid="{00000000-0005-0000-0000-000000000000}"/>
    <cellStyle name="Comma" xfId="393" builtinId="3"/>
    <cellStyle name="Comma 2" xfId="1" xr:uid="{00000000-0005-0000-0000-000002000000}"/>
    <cellStyle name="Comma 2 2" xfId="52" xr:uid="{00000000-0005-0000-0000-000003000000}"/>
    <cellStyle name="Comma 3" xfId="2" xr:uid="{00000000-0005-0000-0000-000004000000}"/>
    <cellStyle name="Comma 3 2" xfId="53" xr:uid="{00000000-0005-0000-0000-000005000000}"/>
    <cellStyle name="Comma 4" xfId="54" xr:uid="{00000000-0005-0000-0000-000006000000}"/>
    <cellStyle name="Comma 5" xfId="55" xr:uid="{00000000-0005-0000-0000-000007000000}"/>
    <cellStyle name="Comma 5 2" xfId="56" xr:uid="{00000000-0005-0000-0000-000008000000}"/>
    <cellStyle name="Comma 5 2 2" xfId="57" xr:uid="{00000000-0005-0000-0000-000009000000}"/>
    <cellStyle name="Comma 5 3" xfId="58" xr:uid="{00000000-0005-0000-0000-00000A000000}"/>
    <cellStyle name="Comma 6" xfId="59" xr:uid="{00000000-0005-0000-0000-00000B000000}"/>
    <cellStyle name="Comma 7" xfId="60" xr:uid="{00000000-0005-0000-0000-00000C000000}"/>
    <cellStyle name="Currency" xfId="3" builtinId="4"/>
    <cellStyle name="Currency 2" xfId="61" xr:uid="{00000000-0005-0000-0000-00000E000000}"/>
    <cellStyle name="Currency 2 10" xfId="62" xr:uid="{00000000-0005-0000-0000-00000F000000}"/>
    <cellStyle name="Currency 2 100" xfId="63" xr:uid="{00000000-0005-0000-0000-000010000000}"/>
    <cellStyle name="Currency 2 101" xfId="64" xr:uid="{00000000-0005-0000-0000-000011000000}"/>
    <cellStyle name="Currency 2 102" xfId="65" xr:uid="{00000000-0005-0000-0000-000012000000}"/>
    <cellStyle name="Currency 2 103" xfId="66" xr:uid="{00000000-0005-0000-0000-000013000000}"/>
    <cellStyle name="Currency 2 104" xfId="67" xr:uid="{00000000-0005-0000-0000-000014000000}"/>
    <cellStyle name="Currency 2 105" xfId="68" xr:uid="{00000000-0005-0000-0000-000015000000}"/>
    <cellStyle name="Currency 2 106" xfId="69" xr:uid="{00000000-0005-0000-0000-000016000000}"/>
    <cellStyle name="Currency 2 107" xfId="70" xr:uid="{00000000-0005-0000-0000-000017000000}"/>
    <cellStyle name="Currency 2 108" xfId="71" xr:uid="{00000000-0005-0000-0000-000018000000}"/>
    <cellStyle name="Currency 2 109" xfId="72" xr:uid="{00000000-0005-0000-0000-000019000000}"/>
    <cellStyle name="Currency 2 11" xfId="73" xr:uid="{00000000-0005-0000-0000-00001A000000}"/>
    <cellStyle name="Currency 2 110" xfId="74" xr:uid="{00000000-0005-0000-0000-00001B000000}"/>
    <cellStyle name="Currency 2 111" xfId="75" xr:uid="{00000000-0005-0000-0000-00001C000000}"/>
    <cellStyle name="Currency 2 112" xfId="76" xr:uid="{00000000-0005-0000-0000-00001D000000}"/>
    <cellStyle name="Currency 2 113" xfId="77" xr:uid="{00000000-0005-0000-0000-00001E000000}"/>
    <cellStyle name="Currency 2 114" xfId="78" xr:uid="{00000000-0005-0000-0000-00001F000000}"/>
    <cellStyle name="Currency 2 115" xfId="79" xr:uid="{00000000-0005-0000-0000-000020000000}"/>
    <cellStyle name="Currency 2 116" xfId="80" xr:uid="{00000000-0005-0000-0000-000021000000}"/>
    <cellStyle name="Currency 2 117" xfId="81" xr:uid="{00000000-0005-0000-0000-000022000000}"/>
    <cellStyle name="Currency 2 118" xfId="82" xr:uid="{00000000-0005-0000-0000-000023000000}"/>
    <cellStyle name="Currency 2 119" xfId="83" xr:uid="{00000000-0005-0000-0000-000024000000}"/>
    <cellStyle name="Currency 2 12" xfId="84" xr:uid="{00000000-0005-0000-0000-000025000000}"/>
    <cellStyle name="Currency 2 120" xfId="85" xr:uid="{00000000-0005-0000-0000-000026000000}"/>
    <cellStyle name="Currency 2 121" xfId="86" xr:uid="{00000000-0005-0000-0000-000027000000}"/>
    <cellStyle name="Currency 2 122" xfId="87" xr:uid="{00000000-0005-0000-0000-000028000000}"/>
    <cellStyle name="Currency 2 123" xfId="88" xr:uid="{00000000-0005-0000-0000-000029000000}"/>
    <cellStyle name="Currency 2 124" xfId="89" xr:uid="{00000000-0005-0000-0000-00002A000000}"/>
    <cellStyle name="Currency 2 125" xfId="90" xr:uid="{00000000-0005-0000-0000-00002B000000}"/>
    <cellStyle name="Currency 2 126" xfId="91" xr:uid="{00000000-0005-0000-0000-00002C000000}"/>
    <cellStyle name="Currency 2 127" xfId="92" xr:uid="{00000000-0005-0000-0000-00002D000000}"/>
    <cellStyle name="Currency 2 128" xfId="93" xr:uid="{00000000-0005-0000-0000-00002E000000}"/>
    <cellStyle name="Currency 2 129" xfId="94" xr:uid="{00000000-0005-0000-0000-00002F000000}"/>
    <cellStyle name="Currency 2 13" xfId="95" xr:uid="{00000000-0005-0000-0000-000030000000}"/>
    <cellStyle name="Currency 2 130" xfId="96" xr:uid="{00000000-0005-0000-0000-000031000000}"/>
    <cellStyle name="Currency 2 131" xfId="97" xr:uid="{00000000-0005-0000-0000-000032000000}"/>
    <cellStyle name="Currency 2 132" xfId="98" xr:uid="{00000000-0005-0000-0000-000033000000}"/>
    <cellStyle name="Currency 2 133" xfId="99" xr:uid="{00000000-0005-0000-0000-000034000000}"/>
    <cellStyle name="Currency 2 134" xfId="100" xr:uid="{00000000-0005-0000-0000-000035000000}"/>
    <cellStyle name="Currency 2 135" xfId="101" xr:uid="{00000000-0005-0000-0000-000036000000}"/>
    <cellStyle name="Currency 2 136" xfId="102" xr:uid="{00000000-0005-0000-0000-000037000000}"/>
    <cellStyle name="Currency 2 137" xfId="103" xr:uid="{00000000-0005-0000-0000-000038000000}"/>
    <cellStyle name="Currency 2 138" xfId="104" xr:uid="{00000000-0005-0000-0000-000039000000}"/>
    <cellStyle name="Currency 2 139" xfId="105" xr:uid="{00000000-0005-0000-0000-00003A000000}"/>
    <cellStyle name="Currency 2 14" xfId="106" xr:uid="{00000000-0005-0000-0000-00003B000000}"/>
    <cellStyle name="Currency 2 140" xfId="107" xr:uid="{00000000-0005-0000-0000-00003C000000}"/>
    <cellStyle name="Currency 2 141" xfId="108" xr:uid="{00000000-0005-0000-0000-00003D000000}"/>
    <cellStyle name="Currency 2 142" xfId="109" xr:uid="{00000000-0005-0000-0000-00003E000000}"/>
    <cellStyle name="Currency 2 143" xfId="110" xr:uid="{00000000-0005-0000-0000-00003F000000}"/>
    <cellStyle name="Currency 2 144" xfId="111" xr:uid="{00000000-0005-0000-0000-000040000000}"/>
    <cellStyle name="Currency 2 145" xfId="112" xr:uid="{00000000-0005-0000-0000-000041000000}"/>
    <cellStyle name="Currency 2 146" xfId="113" xr:uid="{00000000-0005-0000-0000-000042000000}"/>
    <cellStyle name="Currency 2 147" xfId="114" xr:uid="{00000000-0005-0000-0000-000043000000}"/>
    <cellStyle name="Currency 2 148" xfId="115" xr:uid="{00000000-0005-0000-0000-000044000000}"/>
    <cellStyle name="Currency 2 149" xfId="116" xr:uid="{00000000-0005-0000-0000-000045000000}"/>
    <cellStyle name="Currency 2 15" xfId="117" xr:uid="{00000000-0005-0000-0000-000046000000}"/>
    <cellStyle name="Currency 2 150" xfId="118" xr:uid="{00000000-0005-0000-0000-000047000000}"/>
    <cellStyle name="Currency 2 151" xfId="119" xr:uid="{00000000-0005-0000-0000-000048000000}"/>
    <cellStyle name="Currency 2 152" xfId="120" xr:uid="{00000000-0005-0000-0000-000049000000}"/>
    <cellStyle name="Currency 2 153" xfId="121" xr:uid="{00000000-0005-0000-0000-00004A000000}"/>
    <cellStyle name="Currency 2 154" xfId="122" xr:uid="{00000000-0005-0000-0000-00004B000000}"/>
    <cellStyle name="Currency 2 155" xfId="123" xr:uid="{00000000-0005-0000-0000-00004C000000}"/>
    <cellStyle name="Currency 2 156" xfId="124" xr:uid="{00000000-0005-0000-0000-00004D000000}"/>
    <cellStyle name="Currency 2 157" xfId="125" xr:uid="{00000000-0005-0000-0000-00004E000000}"/>
    <cellStyle name="Currency 2 158" xfId="126" xr:uid="{00000000-0005-0000-0000-00004F000000}"/>
    <cellStyle name="Currency 2 159" xfId="127" xr:uid="{00000000-0005-0000-0000-000050000000}"/>
    <cellStyle name="Currency 2 16" xfId="128" xr:uid="{00000000-0005-0000-0000-000051000000}"/>
    <cellStyle name="Currency 2 160" xfId="129" xr:uid="{00000000-0005-0000-0000-000052000000}"/>
    <cellStyle name="Currency 2 161" xfId="130" xr:uid="{00000000-0005-0000-0000-000053000000}"/>
    <cellStyle name="Currency 2 162" xfId="131" xr:uid="{00000000-0005-0000-0000-000054000000}"/>
    <cellStyle name="Currency 2 163" xfId="132" xr:uid="{00000000-0005-0000-0000-000055000000}"/>
    <cellStyle name="Currency 2 164" xfId="133" xr:uid="{00000000-0005-0000-0000-000056000000}"/>
    <cellStyle name="Currency 2 165" xfId="134" xr:uid="{00000000-0005-0000-0000-000057000000}"/>
    <cellStyle name="Currency 2 166" xfId="135" xr:uid="{00000000-0005-0000-0000-000058000000}"/>
    <cellStyle name="Currency 2 167" xfId="136" xr:uid="{00000000-0005-0000-0000-000059000000}"/>
    <cellStyle name="Currency 2 168" xfId="137" xr:uid="{00000000-0005-0000-0000-00005A000000}"/>
    <cellStyle name="Currency 2 169" xfId="138" xr:uid="{00000000-0005-0000-0000-00005B000000}"/>
    <cellStyle name="Currency 2 17" xfId="139" xr:uid="{00000000-0005-0000-0000-00005C000000}"/>
    <cellStyle name="Currency 2 170" xfId="140" xr:uid="{00000000-0005-0000-0000-00005D000000}"/>
    <cellStyle name="Currency 2 171" xfId="141" xr:uid="{00000000-0005-0000-0000-00005E000000}"/>
    <cellStyle name="Currency 2 172" xfId="142" xr:uid="{00000000-0005-0000-0000-00005F000000}"/>
    <cellStyle name="Currency 2 173" xfId="143" xr:uid="{00000000-0005-0000-0000-000060000000}"/>
    <cellStyle name="Currency 2 174" xfId="144" xr:uid="{00000000-0005-0000-0000-000061000000}"/>
    <cellStyle name="Currency 2 175" xfId="145" xr:uid="{00000000-0005-0000-0000-000062000000}"/>
    <cellStyle name="Currency 2 176" xfId="146" xr:uid="{00000000-0005-0000-0000-000063000000}"/>
    <cellStyle name="Currency 2 177" xfId="147" xr:uid="{00000000-0005-0000-0000-000064000000}"/>
    <cellStyle name="Currency 2 178" xfId="148" xr:uid="{00000000-0005-0000-0000-000065000000}"/>
    <cellStyle name="Currency 2 179" xfId="149" xr:uid="{00000000-0005-0000-0000-000066000000}"/>
    <cellStyle name="Currency 2 18" xfId="150" xr:uid="{00000000-0005-0000-0000-000067000000}"/>
    <cellStyle name="Currency 2 180" xfId="151" xr:uid="{00000000-0005-0000-0000-000068000000}"/>
    <cellStyle name="Currency 2 181" xfId="152" xr:uid="{00000000-0005-0000-0000-000069000000}"/>
    <cellStyle name="Currency 2 182" xfId="153" xr:uid="{00000000-0005-0000-0000-00006A000000}"/>
    <cellStyle name="Currency 2 183" xfId="154" xr:uid="{00000000-0005-0000-0000-00006B000000}"/>
    <cellStyle name="Currency 2 184" xfId="155" xr:uid="{00000000-0005-0000-0000-00006C000000}"/>
    <cellStyle name="Currency 2 185" xfId="156" xr:uid="{00000000-0005-0000-0000-00006D000000}"/>
    <cellStyle name="Currency 2 186" xfId="157" xr:uid="{00000000-0005-0000-0000-00006E000000}"/>
    <cellStyle name="Currency 2 187" xfId="158" xr:uid="{00000000-0005-0000-0000-00006F000000}"/>
    <cellStyle name="Currency 2 188" xfId="159" xr:uid="{00000000-0005-0000-0000-000070000000}"/>
    <cellStyle name="Currency 2 189" xfId="160" xr:uid="{00000000-0005-0000-0000-000071000000}"/>
    <cellStyle name="Currency 2 19" xfId="161" xr:uid="{00000000-0005-0000-0000-000072000000}"/>
    <cellStyle name="Currency 2 190" xfId="162" xr:uid="{00000000-0005-0000-0000-000073000000}"/>
    <cellStyle name="Currency 2 191" xfId="163" xr:uid="{00000000-0005-0000-0000-000074000000}"/>
    <cellStyle name="Currency 2 192" xfId="164" xr:uid="{00000000-0005-0000-0000-000075000000}"/>
    <cellStyle name="Currency 2 193" xfId="165" xr:uid="{00000000-0005-0000-0000-000076000000}"/>
    <cellStyle name="Currency 2 194" xfId="166" xr:uid="{00000000-0005-0000-0000-000077000000}"/>
    <cellStyle name="Currency 2 195" xfId="167" xr:uid="{00000000-0005-0000-0000-000078000000}"/>
    <cellStyle name="Currency 2 196" xfId="168" xr:uid="{00000000-0005-0000-0000-000079000000}"/>
    <cellStyle name="Currency 2 197" xfId="169" xr:uid="{00000000-0005-0000-0000-00007A000000}"/>
    <cellStyle name="Currency 2 198" xfId="170" xr:uid="{00000000-0005-0000-0000-00007B000000}"/>
    <cellStyle name="Currency 2 199" xfId="171" xr:uid="{00000000-0005-0000-0000-00007C000000}"/>
    <cellStyle name="Currency 2 2" xfId="172" xr:uid="{00000000-0005-0000-0000-00007D000000}"/>
    <cellStyle name="Currency 2 20" xfId="173" xr:uid="{00000000-0005-0000-0000-00007E000000}"/>
    <cellStyle name="Currency 2 200" xfId="174" xr:uid="{00000000-0005-0000-0000-00007F000000}"/>
    <cellStyle name="Currency 2 201" xfId="175" xr:uid="{00000000-0005-0000-0000-000080000000}"/>
    <cellStyle name="Currency 2 202" xfId="176" xr:uid="{00000000-0005-0000-0000-000081000000}"/>
    <cellStyle name="Currency 2 203" xfId="177" xr:uid="{00000000-0005-0000-0000-000082000000}"/>
    <cellStyle name="Currency 2 204" xfId="178" xr:uid="{00000000-0005-0000-0000-000083000000}"/>
    <cellStyle name="Currency 2 205" xfId="179" xr:uid="{00000000-0005-0000-0000-000084000000}"/>
    <cellStyle name="Currency 2 206" xfId="180" xr:uid="{00000000-0005-0000-0000-000085000000}"/>
    <cellStyle name="Currency 2 207" xfId="181" xr:uid="{00000000-0005-0000-0000-000086000000}"/>
    <cellStyle name="Currency 2 208" xfId="182" xr:uid="{00000000-0005-0000-0000-000087000000}"/>
    <cellStyle name="Currency 2 209" xfId="183" xr:uid="{00000000-0005-0000-0000-000088000000}"/>
    <cellStyle name="Currency 2 21" xfId="184" xr:uid="{00000000-0005-0000-0000-000089000000}"/>
    <cellStyle name="Currency 2 210" xfId="185" xr:uid="{00000000-0005-0000-0000-00008A000000}"/>
    <cellStyle name="Currency 2 211" xfId="186" xr:uid="{00000000-0005-0000-0000-00008B000000}"/>
    <cellStyle name="Currency 2 212" xfId="187" xr:uid="{00000000-0005-0000-0000-00008C000000}"/>
    <cellStyle name="Currency 2 213" xfId="188" xr:uid="{00000000-0005-0000-0000-00008D000000}"/>
    <cellStyle name="Currency 2 214" xfId="189" xr:uid="{00000000-0005-0000-0000-00008E000000}"/>
    <cellStyle name="Currency 2 215" xfId="190" xr:uid="{00000000-0005-0000-0000-00008F000000}"/>
    <cellStyle name="Currency 2 216" xfId="191" xr:uid="{00000000-0005-0000-0000-000090000000}"/>
    <cellStyle name="Currency 2 217" xfId="192" xr:uid="{00000000-0005-0000-0000-000091000000}"/>
    <cellStyle name="Currency 2 218" xfId="193" xr:uid="{00000000-0005-0000-0000-000092000000}"/>
    <cellStyle name="Currency 2 219" xfId="194" xr:uid="{00000000-0005-0000-0000-000093000000}"/>
    <cellStyle name="Currency 2 22" xfId="195" xr:uid="{00000000-0005-0000-0000-000094000000}"/>
    <cellStyle name="Currency 2 220" xfId="196" xr:uid="{00000000-0005-0000-0000-000095000000}"/>
    <cellStyle name="Currency 2 221" xfId="197" xr:uid="{00000000-0005-0000-0000-000096000000}"/>
    <cellStyle name="Currency 2 222" xfId="198" xr:uid="{00000000-0005-0000-0000-000097000000}"/>
    <cellStyle name="Currency 2 223" xfId="199" xr:uid="{00000000-0005-0000-0000-000098000000}"/>
    <cellStyle name="Currency 2 224" xfId="200" xr:uid="{00000000-0005-0000-0000-000099000000}"/>
    <cellStyle name="Currency 2 225" xfId="201" xr:uid="{00000000-0005-0000-0000-00009A000000}"/>
    <cellStyle name="Currency 2 226" xfId="202" xr:uid="{00000000-0005-0000-0000-00009B000000}"/>
    <cellStyle name="Currency 2 227" xfId="203" xr:uid="{00000000-0005-0000-0000-00009C000000}"/>
    <cellStyle name="Currency 2 228" xfId="204" xr:uid="{00000000-0005-0000-0000-00009D000000}"/>
    <cellStyle name="Currency 2 229" xfId="205" xr:uid="{00000000-0005-0000-0000-00009E000000}"/>
    <cellStyle name="Currency 2 23" xfId="206" xr:uid="{00000000-0005-0000-0000-00009F000000}"/>
    <cellStyle name="Currency 2 230" xfId="207" xr:uid="{00000000-0005-0000-0000-0000A0000000}"/>
    <cellStyle name="Currency 2 231" xfId="208" xr:uid="{00000000-0005-0000-0000-0000A1000000}"/>
    <cellStyle name="Currency 2 232" xfId="209" xr:uid="{00000000-0005-0000-0000-0000A2000000}"/>
    <cellStyle name="Currency 2 233" xfId="210" xr:uid="{00000000-0005-0000-0000-0000A3000000}"/>
    <cellStyle name="Currency 2 234" xfId="211" xr:uid="{00000000-0005-0000-0000-0000A4000000}"/>
    <cellStyle name="Currency 2 235" xfId="212" xr:uid="{00000000-0005-0000-0000-0000A5000000}"/>
    <cellStyle name="Currency 2 236" xfId="213" xr:uid="{00000000-0005-0000-0000-0000A6000000}"/>
    <cellStyle name="Currency 2 237" xfId="214" xr:uid="{00000000-0005-0000-0000-0000A7000000}"/>
    <cellStyle name="Currency 2 238" xfId="215" xr:uid="{00000000-0005-0000-0000-0000A8000000}"/>
    <cellStyle name="Currency 2 239" xfId="216" xr:uid="{00000000-0005-0000-0000-0000A9000000}"/>
    <cellStyle name="Currency 2 24" xfId="217" xr:uid="{00000000-0005-0000-0000-0000AA000000}"/>
    <cellStyle name="Currency 2 240" xfId="218" xr:uid="{00000000-0005-0000-0000-0000AB000000}"/>
    <cellStyle name="Currency 2 241" xfId="219" xr:uid="{00000000-0005-0000-0000-0000AC000000}"/>
    <cellStyle name="Currency 2 242" xfId="220" xr:uid="{00000000-0005-0000-0000-0000AD000000}"/>
    <cellStyle name="Currency 2 243" xfId="221" xr:uid="{00000000-0005-0000-0000-0000AE000000}"/>
    <cellStyle name="Currency 2 244" xfId="222" xr:uid="{00000000-0005-0000-0000-0000AF000000}"/>
    <cellStyle name="Currency 2 245" xfId="223" xr:uid="{00000000-0005-0000-0000-0000B0000000}"/>
    <cellStyle name="Currency 2 246" xfId="224" xr:uid="{00000000-0005-0000-0000-0000B1000000}"/>
    <cellStyle name="Currency 2 247" xfId="225" xr:uid="{00000000-0005-0000-0000-0000B2000000}"/>
    <cellStyle name="Currency 2 248" xfId="226" xr:uid="{00000000-0005-0000-0000-0000B3000000}"/>
    <cellStyle name="Currency 2 249" xfId="227" xr:uid="{00000000-0005-0000-0000-0000B4000000}"/>
    <cellStyle name="Currency 2 25" xfId="228" xr:uid="{00000000-0005-0000-0000-0000B5000000}"/>
    <cellStyle name="Currency 2 250" xfId="229" xr:uid="{00000000-0005-0000-0000-0000B6000000}"/>
    <cellStyle name="Currency 2 251" xfId="230" xr:uid="{00000000-0005-0000-0000-0000B7000000}"/>
    <cellStyle name="Currency 2 252" xfId="231" xr:uid="{00000000-0005-0000-0000-0000B8000000}"/>
    <cellStyle name="Currency 2 253" xfId="232" xr:uid="{00000000-0005-0000-0000-0000B9000000}"/>
    <cellStyle name="Currency 2 254" xfId="233" xr:uid="{00000000-0005-0000-0000-0000BA000000}"/>
    <cellStyle name="Currency 2 26" xfId="234" xr:uid="{00000000-0005-0000-0000-0000BB000000}"/>
    <cellStyle name="Currency 2 27" xfId="235" xr:uid="{00000000-0005-0000-0000-0000BC000000}"/>
    <cellStyle name="Currency 2 28" xfId="236" xr:uid="{00000000-0005-0000-0000-0000BD000000}"/>
    <cellStyle name="Currency 2 29" xfId="237" xr:uid="{00000000-0005-0000-0000-0000BE000000}"/>
    <cellStyle name="Currency 2 3" xfId="238" xr:uid="{00000000-0005-0000-0000-0000BF000000}"/>
    <cellStyle name="Currency 2 30" xfId="239" xr:uid="{00000000-0005-0000-0000-0000C0000000}"/>
    <cellStyle name="Currency 2 31" xfId="240" xr:uid="{00000000-0005-0000-0000-0000C1000000}"/>
    <cellStyle name="Currency 2 32" xfId="241" xr:uid="{00000000-0005-0000-0000-0000C2000000}"/>
    <cellStyle name="Currency 2 33" xfId="242" xr:uid="{00000000-0005-0000-0000-0000C3000000}"/>
    <cellStyle name="Currency 2 34" xfId="243" xr:uid="{00000000-0005-0000-0000-0000C4000000}"/>
    <cellStyle name="Currency 2 35" xfId="244" xr:uid="{00000000-0005-0000-0000-0000C5000000}"/>
    <cellStyle name="Currency 2 36" xfId="245" xr:uid="{00000000-0005-0000-0000-0000C6000000}"/>
    <cellStyle name="Currency 2 37" xfId="246" xr:uid="{00000000-0005-0000-0000-0000C7000000}"/>
    <cellStyle name="Currency 2 38" xfId="247" xr:uid="{00000000-0005-0000-0000-0000C8000000}"/>
    <cellStyle name="Currency 2 39" xfId="248" xr:uid="{00000000-0005-0000-0000-0000C9000000}"/>
    <cellStyle name="Currency 2 4" xfId="249" xr:uid="{00000000-0005-0000-0000-0000CA000000}"/>
    <cellStyle name="Currency 2 40" xfId="250" xr:uid="{00000000-0005-0000-0000-0000CB000000}"/>
    <cellStyle name="Currency 2 41" xfId="251" xr:uid="{00000000-0005-0000-0000-0000CC000000}"/>
    <cellStyle name="Currency 2 42" xfId="252" xr:uid="{00000000-0005-0000-0000-0000CD000000}"/>
    <cellStyle name="Currency 2 43" xfId="253" xr:uid="{00000000-0005-0000-0000-0000CE000000}"/>
    <cellStyle name="Currency 2 44" xfId="254" xr:uid="{00000000-0005-0000-0000-0000CF000000}"/>
    <cellStyle name="Currency 2 45" xfId="255" xr:uid="{00000000-0005-0000-0000-0000D0000000}"/>
    <cellStyle name="Currency 2 46" xfId="256" xr:uid="{00000000-0005-0000-0000-0000D1000000}"/>
    <cellStyle name="Currency 2 47" xfId="257" xr:uid="{00000000-0005-0000-0000-0000D2000000}"/>
    <cellStyle name="Currency 2 48" xfId="258" xr:uid="{00000000-0005-0000-0000-0000D3000000}"/>
    <cellStyle name="Currency 2 49" xfId="259" xr:uid="{00000000-0005-0000-0000-0000D4000000}"/>
    <cellStyle name="Currency 2 5" xfId="260" xr:uid="{00000000-0005-0000-0000-0000D5000000}"/>
    <cellStyle name="Currency 2 50" xfId="261" xr:uid="{00000000-0005-0000-0000-0000D6000000}"/>
    <cellStyle name="Currency 2 51" xfId="262" xr:uid="{00000000-0005-0000-0000-0000D7000000}"/>
    <cellStyle name="Currency 2 52" xfId="263" xr:uid="{00000000-0005-0000-0000-0000D8000000}"/>
    <cellStyle name="Currency 2 53" xfId="264" xr:uid="{00000000-0005-0000-0000-0000D9000000}"/>
    <cellStyle name="Currency 2 54" xfId="265" xr:uid="{00000000-0005-0000-0000-0000DA000000}"/>
    <cellStyle name="Currency 2 55" xfId="266" xr:uid="{00000000-0005-0000-0000-0000DB000000}"/>
    <cellStyle name="Currency 2 56" xfId="267" xr:uid="{00000000-0005-0000-0000-0000DC000000}"/>
    <cellStyle name="Currency 2 57" xfId="268" xr:uid="{00000000-0005-0000-0000-0000DD000000}"/>
    <cellStyle name="Currency 2 58" xfId="269" xr:uid="{00000000-0005-0000-0000-0000DE000000}"/>
    <cellStyle name="Currency 2 59" xfId="270" xr:uid="{00000000-0005-0000-0000-0000DF000000}"/>
    <cellStyle name="Currency 2 6" xfId="271" xr:uid="{00000000-0005-0000-0000-0000E0000000}"/>
    <cellStyle name="Currency 2 60" xfId="272" xr:uid="{00000000-0005-0000-0000-0000E1000000}"/>
    <cellStyle name="Currency 2 61" xfId="273" xr:uid="{00000000-0005-0000-0000-0000E2000000}"/>
    <cellStyle name="Currency 2 62" xfId="274" xr:uid="{00000000-0005-0000-0000-0000E3000000}"/>
    <cellStyle name="Currency 2 63" xfId="275" xr:uid="{00000000-0005-0000-0000-0000E4000000}"/>
    <cellStyle name="Currency 2 64" xfId="276" xr:uid="{00000000-0005-0000-0000-0000E5000000}"/>
    <cellStyle name="Currency 2 65" xfId="277" xr:uid="{00000000-0005-0000-0000-0000E6000000}"/>
    <cellStyle name="Currency 2 66" xfId="278" xr:uid="{00000000-0005-0000-0000-0000E7000000}"/>
    <cellStyle name="Currency 2 67" xfId="279" xr:uid="{00000000-0005-0000-0000-0000E8000000}"/>
    <cellStyle name="Currency 2 68" xfId="280" xr:uid="{00000000-0005-0000-0000-0000E9000000}"/>
    <cellStyle name="Currency 2 69" xfId="281" xr:uid="{00000000-0005-0000-0000-0000EA000000}"/>
    <cellStyle name="Currency 2 7" xfId="282" xr:uid="{00000000-0005-0000-0000-0000EB000000}"/>
    <cellStyle name="Currency 2 70" xfId="283" xr:uid="{00000000-0005-0000-0000-0000EC000000}"/>
    <cellStyle name="Currency 2 71" xfId="284" xr:uid="{00000000-0005-0000-0000-0000ED000000}"/>
    <cellStyle name="Currency 2 72" xfId="285" xr:uid="{00000000-0005-0000-0000-0000EE000000}"/>
    <cellStyle name="Currency 2 73" xfId="286" xr:uid="{00000000-0005-0000-0000-0000EF000000}"/>
    <cellStyle name="Currency 2 74" xfId="287" xr:uid="{00000000-0005-0000-0000-0000F0000000}"/>
    <cellStyle name="Currency 2 75" xfId="288" xr:uid="{00000000-0005-0000-0000-0000F1000000}"/>
    <cellStyle name="Currency 2 76" xfId="289" xr:uid="{00000000-0005-0000-0000-0000F2000000}"/>
    <cellStyle name="Currency 2 77" xfId="290" xr:uid="{00000000-0005-0000-0000-0000F3000000}"/>
    <cellStyle name="Currency 2 78" xfId="291" xr:uid="{00000000-0005-0000-0000-0000F4000000}"/>
    <cellStyle name="Currency 2 79" xfId="292" xr:uid="{00000000-0005-0000-0000-0000F5000000}"/>
    <cellStyle name="Currency 2 8" xfId="293" xr:uid="{00000000-0005-0000-0000-0000F6000000}"/>
    <cellStyle name="Currency 2 80" xfId="294" xr:uid="{00000000-0005-0000-0000-0000F7000000}"/>
    <cellStyle name="Currency 2 81" xfId="295" xr:uid="{00000000-0005-0000-0000-0000F8000000}"/>
    <cellStyle name="Currency 2 82" xfId="296" xr:uid="{00000000-0005-0000-0000-0000F9000000}"/>
    <cellStyle name="Currency 2 83" xfId="297" xr:uid="{00000000-0005-0000-0000-0000FA000000}"/>
    <cellStyle name="Currency 2 84" xfId="298" xr:uid="{00000000-0005-0000-0000-0000FB000000}"/>
    <cellStyle name="Currency 2 85" xfId="299" xr:uid="{00000000-0005-0000-0000-0000FC000000}"/>
    <cellStyle name="Currency 2 86" xfId="300" xr:uid="{00000000-0005-0000-0000-0000FD000000}"/>
    <cellStyle name="Currency 2 87" xfId="301" xr:uid="{00000000-0005-0000-0000-0000FE000000}"/>
    <cellStyle name="Currency 2 88" xfId="302" xr:uid="{00000000-0005-0000-0000-0000FF000000}"/>
    <cellStyle name="Currency 2 89" xfId="303" xr:uid="{00000000-0005-0000-0000-000000010000}"/>
    <cellStyle name="Currency 2 9" xfId="304" xr:uid="{00000000-0005-0000-0000-000001010000}"/>
    <cellStyle name="Currency 2 90" xfId="305" xr:uid="{00000000-0005-0000-0000-000002010000}"/>
    <cellStyle name="Currency 2 91" xfId="306" xr:uid="{00000000-0005-0000-0000-000003010000}"/>
    <cellStyle name="Currency 2 92" xfId="307" xr:uid="{00000000-0005-0000-0000-000004010000}"/>
    <cellStyle name="Currency 2 93" xfId="308" xr:uid="{00000000-0005-0000-0000-000005010000}"/>
    <cellStyle name="Currency 2 94" xfId="309" xr:uid="{00000000-0005-0000-0000-000006010000}"/>
    <cellStyle name="Currency 2 95" xfId="310" xr:uid="{00000000-0005-0000-0000-000007010000}"/>
    <cellStyle name="Currency 2 96" xfId="311" xr:uid="{00000000-0005-0000-0000-000008010000}"/>
    <cellStyle name="Currency 2 97" xfId="312" xr:uid="{00000000-0005-0000-0000-000009010000}"/>
    <cellStyle name="Currency 2 98" xfId="313" xr:uid="{00000000-0005-0000-0000-00000A010000}"/>
    <cellStyle name="Currency 2 99" xfId="314" xr:uid="{00000000-0005-0000-0000-00000B010000}"/>
    <cellStyle name="Currency 3" xfId="315" xr:uid="{00000000-0005-0000-0000-00000C010000}"/>
    <cellStyle name="Currency 3 2" xfId="316" xr:uid="{00000000-0005-0000-0000-00000D010000}"/>
    <cellStyle name="Currency 3 2 2" xfId="317" xr:uid="{00000000-0005-0000-0000-00000E010000}"/>
    <cellStyle name="Currency 3 3" xfId="318" xr:uid="{00000000-0005-0000-0000-00000F010000}"/>
    <cellStyle name="Double Line 25.5" xfId="4" xr:uid="{00000000-0005-0000-0000-000010010000}"/>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4" builtinId="9"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Normal" xfId="0" builtinId="0"/>
    <cellStyle name="Normal 2" xfId="7" xr:uid="{00000000-0005-0000-0000-000076010000}"/>
    <cellStyle name="Normal 3" xfId="9" xr:uid="{00000000-0005-0000-0000-000077010000}"/>
    <cellStyle name="Normal 3 2" xfId="319" xr:uid="{00000000-0005-0000-0000-000078010000}"/>
    <cellStyle name="Normal 3 2 2" xfId="320" xr:uid="{00000000-0005-0000-0000-000079010000}"/>
    <cellStyle name="Normal 3 2 2 2" xfId="321" xr:uid="{00000000-0005-0000-0000-00007A010000}"/>
    <cellStyle name="Normal 3 2 3" xfId="322" xr:uid="{00000000-0005-0000-0000-00007B010000}"/>
    <cellStyle name="Normal 3 3" xfId="323" xr:uid="{00000000-0005-0000-0000-00007C010000}"/>
    <cellStyle name="Normal 3 3 2" xfId="324" xr:uid="{00000000-0005-0000-0000-00007D010000}"/>
    <cellStyle name="Normal 3 4" xfId="325" xr:uid="{00000000-0005-0000-0000-00007E010000}"/>
    <cellStyle name="Normal 4" xfId="10" xr:uid="{00000000-0005-0000-0000-00007F010000}"/>
    <cellStyle name="Normal 5" xfId="11" xr:uid="{00000000-0005-0000-0000-000080010000}"/>
    <cellStyle name="Normal 6" xfId="12" xr:uid="{00000000-0005-0000-0000-000081010000}"/>
    <cellStyle name="Normal 7" xfId="13" xr:uid="{00000000-0005-0000-0000-000082010000}"/>
    <cellStyle name="Normal 8" xfId="14" xr:uid="{00000000-0005-0000-0000-000083010000}"/>
    <cellStyle name="Normal 9" xfId="392" xr:uid="{00000000-0005-0000-0000-000084010000}"/>
    <cellStyle name="Normal_Sheet1_1" xfId="5" xr:uid="{00000000-0005-0000-0000-000085010000}"/>
    <cellStyle name="Percent" xfId="6" builtinId="5"/>
    <cellStyle name="Percent 2" xfId="326" xr:uid="{00000000-0005-0000-0000-000087010000}"/>
    <cellStyle name="Percent 3" xfId="327" xr:uid="{00000000-0005-0000-0000-000088010000}"/>
    <cellStyle name="Style 1" xfId="328" xr:uid="{00000000-0005-0000-0000-000089010000}"/>
    <cellStyle name="常规 3" xfId="15" xr:uid="{00000000-0005-0000-0000-00008A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FF"/>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13799749349658"/>
          <c:y val="5.1729843440565457E-2"/>
          <c:w val="0.81396092451030821"/>
          <c:h val="0.83154727270192508"/>
        </c:manualLayout>
      </c:layout>
      <c:barChart>
        <c:barDir val="col"/>
        <c:grouping val="clustered"/>
        <c:varyColors val="0"/>
        <c:ser>
          <c:idx val="0"/>
          <c:order val="0"/>
          <c:invertIfNegative val="0"/>
          <c:cat>
            <c:numRef>
              <c:f>China!$C$23:$Q$23</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China!$C$33:$Q$33</c:f>
              <c:numCache>
                <c:formatCode>_(\$* #,##0_);_(\$* \(#,##0\);_(\$* \-??_);_(@_)</c:formatCode>
                <c:ptCount val="15"/>
                <c:pt idx="0">
                  <c:v>229</c:v>
                </c:pt>
                <c:pt idx="1">
                  <c:v>289</c:v>
                </c:pt>
                <c:pt idx="2">
                  <c:v>427.32622243344463</c:v>
                </c:pt>
              </c:numCache>
            </c:numRef>
          </c:val>
          <c:extLst>
            <c:ext xmlns:c16="http://schemas.microsoft.com/office/drawing/2014/chart" uri="{C3380CC4-5D6E-409C-BE32-E72D297353CC}">
              <c16:uniqueId val="{00000000-1AE7-DB44-B56F-B06B781574B8}"/>
            </c:ext>
          </c:extLst>
        </c:ser>
        <c:dLbls>
          <c:showLegendKey val="0"/>
          <c:showVal val="0"/>
          <c:showCatName val="0"/>
          <c:showSerName val="0"/>
          <c:showPercent val="0"/>
          <c:showBubbleSize val="0"/>
        </c:dLbls>
        <c:gapWidth val="150"/>
        <c:axId val="97292672"/>
        <c:axId val="97294592"/>
      </c:barChart>
      <c:catAx>
        <c:axId val="97292672"/>
        <c:scaling>
          <c:orientation val="minMax"/>
        </c:scaling>
        <c:delete val="0"/>
        <c:axPos val="b"/>
        <c:numFmt formatCode="General" sourceLinked="1"/>
        <c:majorTickMark val="out"/>
        <c:minorTickMark val="none"/>
        <c:tickLblPos val="nextTo"/>
        <c:crossAx val="97294592"/>
        <c:crosses val="autoZero"/>
        <c:auto val="1"/>
        <c:lblAlgn val="ctr"/>
        <c:lblOffset val="100"/>
        <c:noMultiLvlLbl val="0"/>
      </c:catAx>
      <c:valAx>
        <c:axId val="97294592"/>
        <c:scaling>
          <c:orientation val="minMax"/>
          <c:max val="5000"/>
        </c:scaling>
        <c:delete val="0"/>
        <c:axPos val="l"/>
        <c:majorGridlines/>
        <c:title>
          <c:tx>
            <c:rich>
              <a:bodyPr rot="-5400000" vert="horz"/>
              <a:lstStyle/>
              <a:p>
                <a:pPr>
                  <a:defRPr/>
                </a:pPr>
                <a:r>
                  <a:rPr lang="en-US"/>
                  <a:t>Annual revenues ($ millions)</a:t>
                </a:r>
              </a:p>
            </c:rich>
          </c:tx>
          <c:layout>
            <c:manualLayout>
              <c:xMode val="edge"/>
              <c:yMode val="edge"/>
              <c:x val="9.7200405434418984E-3"/>
              <c:y val="0.1785725553960065"/>
            </c:manualLayout>
          </c:layout>
          <c:overlay val="0"/>
        </c:title>
        <c:numFmt formatCode="_(\$* #,##0_);_(\$* \(#,##0\);_(\$* \-??_);_(@_)" sourceLinked="1"/>
        <c:majorTickMark val="out"/>
        <c:minorTickMark val="none"/>
        <c:tickLblPos val="nextTo"/>
        <c:crossAx val="97292672"/>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53266770799645"/>
          <c:y val="7.7220257478669882E-2"/>
          <c:w val="0.69274862895401401"/>
          <c:h val="0.84085007210694795"/>
        </c:manualLayout>
      </c:layout>
      <c:lineChart>
        <c:grouping val="standard"/>
        <c:varyColors val="0"/>
        <c:ser>
          <c:idx val="4"/>
          <c:order val="0"/>
          <c:tx>
            <c:strRef>
              <c:f>Financials!$AF$10</c:f>
              <c:strCache>
                <c:ptCount val="1"/>
                <c:pt idx="0">
                  <c:v>ICPs</c:v>
                </c:pt>
              </c:strCache>
            </c:strRef>
          </c:tx>
          <c:cat>
            <c:numRef>
              <c:f>Financials!$AG$9:$AS$9</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Financials!$AG$10:$AS$10</c:f>
              <c:numCache>
                <c:formatCode>0%;[Red]\(0%\)</c:formatCode>
                <c:ptCount val="13"/>
                <c:pt idx="0">
                  <c:v>0.22629981053109019</c:v>
                </c:pt>
                <c:pt idx="1">
                  <c:v>0.23484551684646066</c:v>
                </c:pt>
              </c:numCache>
            </c:numRef>
          </c:val>
          <c:smooth val="0"/>
          <c:extLst>
            <c:ext xmlns:c16="http://schemas.microsoft.com/office/drawing/2014/chart" uri="{C3380CC4-5D6E-409C-BE32-E72D297353CC}">
              <c16:uniqueId val="{00000000-BA8E-E848-927C-CA89405061E9}"/>
            </c:ext>
          </c:extLst>
        </c:ser>
        <c:ser>
          <c:idx val="2"/>
          <c:order val="1"/>
          <c:tx>
            <c:strRef>
              <c:f>Financials!$AF$11</c:f>
              <c:strCache>
                <c:ptCount val="1"/>
                <c:pt idx="0">
                  <c:v>CSPs</c:v>
                </c:pt>
              </c:strCache>
            </c:strRef>
          </c:tx>
          <c:cat>
            <c:numRef>
              <c:f>Financials!$AG$9:$AS$9</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Financials!$AG$11:$AS$11</c:f>
              <c:numCache>
                <c:formatCode>0%;[Red]\(0%\)</c:formatCode>
                <c:ptCount val="13"/>
                <c:pt idx="0">
                  <c:v>0.10934245724391563</c:v>
                </c:pt>
                <c:pt idx="1">
                  <c:v>6.5823531121511306E-2</c:v>
                </c:pt>
              </c:numCache>
            </c:numRef>
          </c:val>
          <c:smooth val="0"/>
          <c:extLst>
            <c:ext xmlns:c16="http://schemas.microsoft.com/office/drawing/2014/chart" uri="{C3380CC4-5D6E-409C-BE32-E72D297353CC}">
              <c16:uniqueId val="{00000001-BA8E-E848-927C-CA89405061E9}"/>
            </c:ext>
          </c:extLst>
        </c:ser>
        <c:ser>
          <c:idx val="1"/>
          <c:order val="2"/>
          <c:tx>
            <c:strRef>
              <c:f>Financials!$AF$12</c:f>
              <c:strCache>
                <c:ptCount val="1"/>
                <c:pt idx="0">
                  <c:v>Network Equipment</c:v>
                </c:pt>
              </c:strCache>
            </c:strRef>
          </c:tx>
          <c:cat>
            <c:numRef>
              <c:f>Financials!$AG$9:$AS$9</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Financials!$AG$12:$AS$12</c:f>
              <c:numCache>
                <c:formatCode>0%;[Red]\(0%\)</c:formatCode>
                <c:ptCount val="13"/>
                <c:pt idx="0">
                  <c:v>6.2655870784019449E-2</c:v>
                </c:pt>
                <c:pt idx="1">
                  <c:v>6.1006764810531244E-2</c:v>
                </c:pt>
              </c:numCache>
            </c:numRef>
          </c:val>
          <c:smooth val="0"/>
          <c:extLst>
            <c:ext xmlns:c16="http://schemas.microsoft.com/office/drawing/2014/chart" uri="{C3380CC4-5D6E-409C-BE32-E72D297353CC}">
              <c16:uniqueId val="{00000002-BA8E-E848-927C-CA89405061E9}"/>
            </c:ext>
          </c:extLst>
        </c:ser>
        <c:ser>
          <c:idx val="3"/>
          <c:order val="3"/>
          <c:tx>
            <c:strRef>
              <c:f>Financials!$AF$13</c:f>
              <c:strCache>
                <c:ptCount val="1"/>
                <c:pt idx="0">
                  <c:v>Semiconductor ICs</c:v>
                </c:pt>
              </c:strCache>
            </c:strRef>
          </c:tx>
          <c:cat>
            <c:numRef>
              <c:f>Financials!$AG$9:$AS$9</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Financials!$AG$13:$AS$13</c:f>
              <c:numCache>
                <c:formatCode>0%;[Red]\(0%\)</c:formatCode>
                <c:ptCount val="13"/>
                <c:pt idx="0">
                  <c:v>0.21813955186541423</c:v>
                </c:pt>
                <c:pt idx="1">
                  <c:v>0.21761136879741277</c:v>
                </c:pt>
              </c:numCache>
            </c:numRef>
          </c:val>
          <c:smooth val="0"/>
          <c:extLst>
            <c:ext xmlns:c16="http://schemas.microsoft.com/office/drawing/2014/chart" uri="{C3380CC4-5D6E-409C-BE32-E72D297353CC}">
              <c16:uniqueId val="{00000003-BA8E-E848-927C-CA89405061E9}"/>
            </c:ext>
          </c:extLst>
        </c:ser>
        <c:ser>
          <c:idx val="0"/>
          <c:order val="4"/>
          <c:tx>
            <c:strRef>
              <c:f>Financials!$AF$14</c:f>
              <c:strCache>
                <c:ptCount val="1"/>
                <c:pt idx="0">
                  <c:v>Optical components</c:v>
                </c:pt>
              </c:strCache>
            </c:strRef>
          </c:tx>
          <c:cat>
            <c:numRef>
              <c:f>Financials!$AG$9:$AS$9</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Financials!$AG$14:$AS$14</c:f>
              <c:numCache>
                <c:formatCode>0%;[Red]\(0%\)</c:formatCode>
                <c:ptCount val="13"/>
                <c:pt idx="0">
                  <c:v>5.3644880447251575E-2</c:v>
                </c:pt>
                <c:pt idx="1">
                  <c:v>1.7952630949981177E-4</c:v>
                </c:pt>
              </c:numCache>
            </c:numRef>
          </c:val>
          <c:smooth val="0"/>
          <c:extLst>
            <c:ext xmlns:c16="http://schemas.microsoft.com/office/drawing/2014/chart" uri="{C3380CC4-5D6E-409C-BE32-E72D297353CC}">
              <c16:uniqueId val="{00000004-BA8E-E848-927C-CA89405061E9}"/>
            </c:ext>
          </c:extLst>
        </c:ser>
        <c:dLbls>
          <c:showLegendKey val="0"/>
          <c:showVal val="0"/>
          <c:showCatName val="0"/>
          <c:showSerName val="0"/>
          <c:showPercent val="0"/>
          <c:showBubbleSize val="0"/>
        </c:dLbls>
        <c:marker val="1"/>
        <c:smooth val="0"/>
        <c:axId val="50387584"/>
        <c:axId val="50413952"/>
      </c:lineChart>
      <c:catAx>
        <c:axId val="50387584"/>
        <c:scaling>
          <c:orientation val="minMax"/>
        </c:scaling>
        <c:delete val="0"/>
        <c:axPos val="b"/>
        <c:numFmt formatCode="General" sourceLinked="1"/>
        <c:majorTickMark val="out"/>
        <c:minorTickMark val="none"/>
        <c:tickLblPos val="nextTo"/>
        <c:txPr>
          <a:bodyPr rot="0" vert="horz"/>
          <a:lstStyle/>
          <a:p>
            <a:pPr>
              <a:defRPr sz="1200"/>
            </a:pPr>
            <a:endParaRPr lang="en-US"/>
          </a:p>
        </c:txPr>
        <c:crossAx val="50413952"/>
        <c:crossesAt val="-5.000000000000001E-2"/>
        <c:auto val="1"/>
        <c:lblAlgn val="ctr"/>
        <c:lblOffset val="100"/>
        <c:tickLblSkip val="1"/>
        <c:tickMarkSkip val="1"/>
        <c:noMultiLvlLbl val="0"/>
      </c:catAx>
      <c:valAx>
        <c:axId val="50413952"/>
        <c:scaling>
          <c:orientation val="minMax"/>
        </c:scaling>
        <c:delete val="0"/>
        <c:axPos val="l"/>
        <c:majorGridlines/>
        <c:title>
          <c:tx>
            <c:rich>
              <a:bodyPr/>
              <a:lstStyle/>
              <a:p>
                <a:pPr>
                  <a:defRPr sz="1600"/>
                </a:pPr>
                <a:r>
                  <a:rPr lang="en-US" sz="1600"/>
                  <a:t>Average  Net</a:t>
                </a:r>
                <a:r>
                  <a:rPr lang="en-US" sz="1600" baseline="0"/>
                  <a:t> </a:t>
                </a:r>
                <a:r>
                  <a:rPr lang="en-US" sz="1600"/>
                  <a:t> Margin</a:t>
                </a:r>
              </a:p>
            </c:rich>
          </c:tx>
          <c:layout>
            <c:manualLayout>
              <c:xMode val="edge"/>
              <c:yMode val="edge"/>
              <c:x val="1.2105114672428387E-3"/>
              <c:y val="0.29806342043357253"/>
            </c:manualLayout>
          </c:layout>
          <c:overlay val="0"/>
        </c:title>
        <c:numFmt formatCode="0%;[Red]\(0%\)" sourceLinked="1"/>
        <c:majorTickMark val="out"/>
        <c:minorTickMark val="none"/>
        <c:tickLblPos val="nextTo"/>
        <c:txPr>
          <a:bodyPr rot="0" vert="horz"/>
          <a:lstStyle/>
          <a:p>
            <a:pPr>
              <a:defRPr sz="1400"/>
            </a:pPr>
            <a:endParaRPr lang="en-US"/>
          </a:p>
        </c:txPr>
        <c:crossAx val="50387584"/>
        <c:crosses val="autoZero"/>
        <c:crossBetween val="between"/>
      </c:valAx>
    </c:plotArea>
    <c:legend>
      <c:legendPos val="r"/>
      <c:layout>
        <c:manualLayout>
          <c:xMode val="edge"/>
          <c:yMode val="edge"/>
          <c:x val="0.80313567245432138"/>
          <c:y val="0.14772285737212651"/>
          <c:w val="0.18414381329905799"/>
          <c:h val="0.66296135182048932"/>
        </c:manualLayout>
      </c:layout>
      <c:overlay val="0"/>
      <c:txPr>
        <a:bodyPr/>
        <a:lstStyle/>
        <a:p>
          <a:pPr>
            <a:defRPr sz="1200"/>
          </a:pPr>
          <a:endParaRPr lang="en-US"/>
        </a:p>
      </c:txPr>
    </c:legend>
    <c:plotVisOnly val="1"/>
    <c:dispBlanksAs val="gap"/>
    <c:showDLblsOverMax val="0"/>
  </c:chart>
  <c:printSettings>
    <c:headerFooter alignWithMargins="0"/>
    <c:pageMargins b="1" l="0.750000000000003" r="0.750000000000003"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87133773087415"/>
          <c:y val="7.2872609862705787E-2"/>
          <c:w val="0.82640047391224103"/>
          <c:h val="0.84519773742864135"/>
        </c:manualLayout>
      </c:layout>
      <c:lineChart>
        <c:grouping val="standard"/>
        <c:varyColors val="0"/>
        <c:ser>
          <c:idx val="1"/>
          <c:order val="0"/>
          <c:tx>
            <c:strRef>
              <c:f>Financials!$AF$15</c:f>
              <c:strCache>
                <c:ptCount val="1"/>
                <c:pt idx="0">
                  <c:v>All segments combined</c:v>
                </c:pt>
              </c:strCache>
            </c:strRef>
          </c:tx>
          <c:cat>
            <c:numRef>
              <c:f>Financials!$AG$9:$AS$9</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Financials!$AG$15:$AS$15</c:f>
              <c:numCache>
                <c:formatCode>0%;[Red]\(0%\)</c:formatCode>
                <c:ptCount val="13"/>
                <c:pt idx="0">
                  <c:v>0.13670426440493527</c:v>
                </c:pt>
                <c:pt idx="1">
                  <c:v>0.11726166796826391</c:v>
                </c:pt>
              </c:numCache>
            </c:numRef>
          </c:val>
          <c:smooth val="1"/>
          <c:extLst>
            <c:ext xmlns:c16="http://schemas.microsoft.com/office/drawing/2014/chart" uri="{C3380CC4-5D6E-409C-BE32-E72D297353CC}">
              <c16:uniqueId val="{00000000-8B88-094D-AC81-F16A6776F4BC}"/>
            </c:ext>
          </c:extLst>
        </c:ser>
        <c:ser>
          <c:idx val="0"/>
          <c:order val="1"/>
          <c:tx>
            <c:strRef>
              <c:f>Financials!$AF$14</c:f>
              <c:strCache>
                <c:ptCount val="1"/>
                <c:pt idx="0">
                  <c:v>Optical components</c:v>
                </c:pt>
              </c:strCache>
            </c:strRef>
          </c:tx>
          <c:cat>
            <c:numRef>
              <c:f>Financials!$AG$9:$AS$9</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Financials!$AG$14:$AS$14</c:f>
              <c:numCache>
                <c:formatCode>0%;[Red]\(0%\)</c:formatCode>
                <c:ptCount val="13"/>
                <c:pt idx="0">
                  <c:v>5.3644880447251575E-2</c:v>
                </c:pt>
                <c:pt idx="1">
                  <c:v>1.7952630949981177E-4</c:v>
                </c:pt>
              </c:numCache>
            </c:numRef>
          </c:val>
          <c:smooth val="1"/>
          <c:extLst>
            <c:ext xmlns:c16="http://schemas.microsoft.com/office/drawing/2014/chart" uri="{C3380CC4-5D6E-409C-BE32-E72D297353CC}">
              <c16:uniqueId val="{00000001-8B88-094D-AC81-F16A6776F4BC}"/>
            </c:ext>
          </c:extLst>
        </c:ser>
        <c:dLbls>
          <c:showLegendKey val="0"/>
          <c:showVal val="0"/>
          <c:showCatName val="0"/>
          <c:showSerName val="0"/>
          <c:showPercent val="0"/>
          <c:showBubbleSize val="0"/>
        </c:dLbls>
        <c:marker val="1"/>
        <c:smooth val="0"/>
        <c:axId val="50510080"/>
        <c:axId val="50524160"/>
      </c:lineChart>
      <c:catAx>
        <c:axId val="50510080"/>
        <c:scaling>
          <c:orientation val="minMax"/>
        </c:scaling>
        <c:delete val="0"/>
        <c:axPos val="b"/>
        <c:numFmt formatCode="General" sourceLinked="1"/>
        <c:majorTickMark val="out"/>
        <c:minorTickMark val="none"/>
        <c:tickLblPos val="nextTo"/>
        <c:txPr>
          <a:bodyPr rot="0" vert="horz"/>
          <a:lstStyle/>
          <a:p>
            <a:pPr>
              <a:defRPr sz="1200"/>
            </a:pPr>
            <a:endParaRPr lang="en-US"/>
          </a:p>
        </c:txPr>
        <c:crossAx val="50524160"/>
        <c:crossesAt val="0"/>
        <c:auto val="1"/>
        <c:lblAlgn val="ctr"/>
        <c:lblOffset val="100"/>
        <c:noMultiLvlLbl val="1"/>
      </c:catAx>
      <c:valAx>
        <c:axId val="50524160"/>
        <c:scaling>
          <c:orientation val="minMax"/>
        </c:scaling>
        <c:delete val="0"/>
        <c:axPos val="l"/>
        <c:majorGridlines/>
        <c:title>
          <c:tx>
            <c:rich>
              <a:bodyPr/>
              <a:lstStyle/>
              <a:p>
                <a:pPr>
                  <a:defRPr sz="1600"/>
                </a:pPr>
                <a:r>
                  <a:rPr lang="en-US" sz="1600"/>
                  <a:t>Average  Net</a:t>
                </a:r>
                <a:r>
                  <a:rPr lang="en-US" sz="1600" baseline="0"/>
                  <a:t> </a:t>
                </a:r>
                <a:r>
                  <a:rPr lang="en-US" sz="1600"/>
                  <a:t> Margin</a:t>
                </a:r>
              </a:p>
            </c:rich>
          </c:tx>
          <c:layout>
            <c:manualLayout>
              <c:xMode val="edge"/>
              <c:yMode val="edge"/>
              <c:x val="1.8661770547014501E-2"/>
              <c:y val="0.31817711487987099"/>
            </c:manualLayout>
          </c:layout>
          <c:overlay val="0"/>
        </c:title>
        <c:numFmt formatCode="0%;[Red]\(0%\)" sourceLinked="1"/>
        <c:majorTickMark val="out"/>
        <c:minorTickMark val="none"/>
        <c:tickLblPos val="nextTo"/>
        <c:txPr>
          <a:bodyPr rot="0" vert="horz"/>
          <a:lstStyle/>
          <a:p>
            <a:pPr>
              <a:defRPr sz="1400"/>
            </a:pPr>
            <a:endParaRPr lang="en-US"/>
          </a:p>
        </c:txPr>
        <c:crossAx val="50510080"/>
        <c:crosses val="autoZero"/>
        <c:crossBetween val="between"/>
      </c:valAx>
    </c:plotArea>
    <c:legend>
      <c:legendPos val="r"/>
      <c:layout>
        <c:manualLayout>
          <c:xMode val="edge"/>
          <c:yMode val="edge"/>
          <c:x val="0.31778462886366649"/>
          <c:y val="7.476125353147331E-2"/>
          <c:w val="0.3218278170001046"/>
          <c:h val="0.14304067143328125"/>
        </c:manualLayout>
      </c:layout>
      <c:overlay val="0"/>
      <c:txPr>
        <a:bodyPr/>
        <a:lstStyle/>
        <a:p>
          <a:pPr>
            <a:defRPr sz="1600"/>
          </a:pPr>
          <a:endParaRPr lang="en-US"/>
        </a:p>
      </c:txPr>
    </c:legend>
    <c:plotVisOnly val="1"/>
    <c:dispBlanksAs val="gap"/>
    <c:showDLblsOverMax val="0"/>
  </c:chart>
  <c:printSettings>
    <c:headerFooter alignWithMargins="0"/>
    <c:pageMargins b="1" l="0.750000000000003" r="0.750000000000003"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194584283521896E-2"/>
          <c:y val="0.112557995361138"/>
          <c:w val="0.74112691981797441"/>
          <c:h val="0.76538761655657805"/>
        </c:manualLayout>
      </c:layout>
      <c:lineChart>
        <c:grouping val="standard"/>
        <c:varyColors val="0"/>
        <c:ser>
          <c:idx val="0"/>
          <c:order val="0"/>
          <c:tx>
            <c:strRef>
              <c:f>'Market Fragmentation'!$C$27</c:f>
              <c:strCache>
                <c:ptCount val="1"/>
                <c:pt idx="0">
                  <c:v>Top 3</c:v>
                </c:pt>
              </c:strCache>
            </c:strRef>
          </c:tx>
          <c:cat>
            <c:numRef>
              <c:f>'Market Fragmentation'!$I$26:$U$26</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'Market Fragmentation'!$I$27:$U$27</c:f>
              <c:numCache>
                <c:formatCode>0%</c:formatCode>
                <c:ptCount val="13"/>
                <c:pt idx="0">
                  <c:v>0.46926788467432951</c:v>
                </c:pt>
                <c:pt idx="1">
                  <c:v>0.46799999999999997</c:v>
                </c:pt>
                <c:pt idx="2">
                  <c:v>0.46683984940275552</c:v>
                </c:pt>
                <c:pt idx="3" formatCode="0.0%">
                  <c:v>0.45317539911237859</c:v>
                </c:pt>
              </c:numCache>
            </c:numRef>
          </c:val>
          <c:smooth val="1"/>
          <c:extLst>
            <c:ext xmlns:c16="http://schemas.microsoft.com/office/drawing/2014/chart" uri="{C3380CC4-5D6E-409C-BE32-E72D297353CC}">
              <c16:uniqueId val="{00000000-8067-2146-9942-C93A69DFE763}"/>
            </c:ext>
          </c:extLst>
        </c:ser>
        <c:ser>
          <c:idx val="1"/>
          <c:order val="1"/>
          <c:tx>
            <c:strRef>
              <c:f>'Market Fragmentation'!$C$28</c:f>
              <c:strCache>
                <c:ptCount val="1"/>
                <c:pt idx="0">
                  <c:v>Top 4-6</c:v>
                </c:pt>
              </c:strCache>
            </c:strRef>
          </c:tx>
          <c:cat>
            <c:numRef>
              <c:f>'Market Fragmentation'!$I$26:$U$26</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'Market Fragmentation'!$I$28:$U$28</c:f>
              <c:numCache>
                <c:formatCode>0%</c:formatCode>
                <c:ptCount val="13"/>
                <c:pt idx="0">
                  <c:v>0.21085319042145595</c:v>
                </c:pt>
                <c:pt idx="1">
                  <c:v>0.219</c:v>
                </c:pt>
                <c:pt idx="2">
                  <c:v>0.20439785757624263</c:v>
                </c:pt>
                <c:pt idx="3" formatCode="0.0%">
                  <c:v>0.20453855687106531</c:v>
                </c:pt>
              </c:numCache>
            </c:numRef>
          </c:val>
          <c:smooth val="1"/>
          <c:extLst>
            <c:ext xmlns:c16="http://schemas.microsoft.com/office/drawing/2014/chart" uri="{C3380CC4-5D6E-409C-BE32-E72D297353CC}">
              <c16:uniqueId val="{00000001-8067-2146-9942-C93A69DFE763}"/>
            </c:ext>
          </c:extLst>
        </c:ser>
        <c:ser>
          <c:idx val="2"/>
          <c:order val="2"/>
          <c:tx>
            <c:strRef>
              <c:f>'Market Fragmentation'!$C$29</c:f>
              <c:strCache>
                <c:ptCount val="1"/>
                <c:pt idx="0">
                  <c:v>Top 7-10</c:v>
                </c:pt>
              </c:strCache>
            </c:strRef>
          </c:tx>
          <c:cat>
            <c:numRef>
              <c:f>'Market Fragmentation'!$I$26:$U$26</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'Market Fragmentation'!$I$29:$U$29</c:f>
              <c:numCache>
                <c:formatCode>0%</c:formatCode>
                <c:ptCount val="13"/>
                <c:pt idx="0">
                  <c:v>0.10977798045977011</c:v>
                </c:pt>
                <c:pt idx="1">
                  <c:v>0.16</c:v>
                </c:pt>
                <c:pt idx="2">
                  <c:v>0.19489003417597794</c:v>
                </c:pt>
                <c:pt idx="3" formatCode="0.0%">
                  <c:v>0.16595906465462307</c:v>
                </c:pt>
              </c:numCache>
            </c:numRef>
          </c:val>
          <c:smooth val="1"/>
          <c:extLst>
            <c:ext xmlns:c16="http://schemas.microsoft.com/office/drawing/2014/chart" uri="{C3380CC4-5D6E-409C-BE32-E72D297353CC}">
              <c16:uniqueId val="{00000002-8067-2146-9942-C93A69DFE763}"/>
            </c:ext>
          </c:extLst>
        </c:ser>
        <c:ser>
          <c:idx val="3"/>
          <c:order val="3"/>
          <c:tx>
            <c:strRef>
              <c:f>'Market Fragmentation'!$C$30</c:f>
              <c:strCache>
                <c:ptCount val="1"/>
                <c:pt idx="0">
                  <c:v>The Rest</c:v>
                </c:pt>
              </c:strCache>
            </c:strRef>
          </c:tx>
          <c:cat>
            <c:numRef>
              <c:f>'Market Fragmentation'!$I$26:$U$26</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'Market Fragmentation'!$I$30:$U$30</c:f>
              <c:numCache>
                <c:formatCode>0%</c:formatCode>
                <c:ptCount val="13"/>
                <c:pt idx="0">
                  <c:v>0.21010094444444438</c:v>
                </c:pt>
                <c:pt idx="1">
                  <c:v>0.15300000000000002</c:v>
                </c:pt>
                <c:pt idx="2">
                  <c:v>0.13387225884502396</c:v>
                </c:pt>
                <c:pt idx="3" formatCode="0.0%">
                  <c:v>0.17632697936193298</c:v>
                </c:pt>
              </c:numCache>
            </c:numRef>
          </c:val>
          <c:smooth val="1"/>
          <c:extLst>
            <c:ext xmlns:c16="http://schemas.microsoft.com/office/drawing/2014/chart" uri="{C3380CC4-5D6E-409C-BE32-E72D297353CC}">
              <c16:uniqueId val="{00000003-8067-2146-9942-C93A69DFE763}"/>
            </c:ext>
          </c:extLst>
        </c:ser>
        <c:dLbls>
          <c:showLegendKey val="0"/>
          <c:showVal val="0"/>
          <c:showCatName val="0"/>
          <c:showSerName val="0"/>
          <c:showPercent val="0"/>
          <c:showBubbleSize val="0"/>
        </c:dLbls>
        <c:marker val="1"/>
        <c:smooth val="0"/>
        <c:axId val="67298432"/>
        <c:axId val="67299968"/>
      </c:lineChart>
      <c:catAx>
        <c:axId val="67298432"/>
        <c:scaling>
          <c:orientation val="minMax"/>
        </c:scaling>
        <c:delete val="0"/>
        <c:axPos val="b"/>
        <c:numFmt formatCode="General" sourceLinked="1"/>
        <c:majorTickMark val="out"/>
        <c:minorTickMark val="none"/>
        <c:tickLblPos val="nextTo"/>
        <c:txPr>
          <a:bodyPr/>
          <a:lstStyle/>
          <a:p>
            <a:pPr>
              <a:defRPr sz="1050">
                <a:solidFill>
                  <a:sysClr val="windowText" lastClr="000000"/>
                </a:solidFill>
              </a:defRPr>
            </a:pPr>
            <a:endParaRPr lang="en-US"/>
          </a:p>
        </c:txPr>
        <c:crossAx val="67299968"/>
        <c:crosses val="autoZero"/>
        <c:auto val="1"/>
        <c:lblAlgn val="ctr"/>
        <c:lblOffset val="100"/>
        <c:noMultiLvlLbl val="1"/>
      </c:catAx>
      <c:valAx>
        <c:axId val="67299968"/>
        <c:scaling>
          <c:orientation val="minMax"/>
        </c:scaling>
        <c:delete val="0"/>
        <c:axPos val="l"/>
        <c:majorGridlines/>
        <c:numFmt formatCode="0%" sourceLinked="1"/>
        <c:majorTickMark val="out"/>
        <c:minorTickMark val="none"/>
        <c:tickLblPos val="nextTo"/>
        <c:txPr>
          <a:bodyPr/>
          <a:lstStyle/>
          <a:p>
            <a:pPr>
              <a:defRPr sz="1100">
                <a:solidFill>
                  <a:sysClr val="windowText" lastClr="000000"/>
                </a:solidFill>
              </a:defRPr>
            </a:pPr>
            <a:endParaRPr lang="en-US"/>
          </a:p>
        </c:txPr>
        <c:crossAx val="67298432"/>
        <c:crosses val="autoZero"/>
        <c:crossBetween val="between"/>
        <c:majorUnit val="0.1"/>
      </c:valAx>
    </c:plotArea>
    <c:legend>
      <c:legendPos val="r"/>
      <c:layout>
        <c:manualLayout>
          <c:xMode val="edge"/>
          <c:yMode val="edge"/>
          <c:x val="0.83689868815967883"/>
          <c:y val="0.30382198482480877"/>
          <c:w val="0.14308238095631665"/>
          <c:h val="0.38280318530115748"/>
        </c:manualLayout>
      </c:layout>
      <c:overlay val="0"/>
      <c:txPr>
        <a:bodyPr/>
        <a:lstStyle/>
        <a:p>
          <a:pPr>
            <a:defRPr sz="1100"/>
          </a:pPr>
          <a:endParaRPr lang="en-US"/>
        </a:p>
      </c:txPr>
    </c:legend>
    <c:plotVisOnly val="1"/>
    <c:dispBlanksAs val="gap"/>
    <c:showDLblsOverMax val="0"/>
  </c:chart>
  <c:printSettings>
    <c:headerFooter/>
    <c:pageMargins b="0.750000000000001" l="0.70000000000000095" r="0.70000000000000095" t="0.750000000000001"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9647740708195"/>
          <c:y val="4.8280401120072765E-2"/>
          <c:w val="0.86447962782182264"/>
          <c:h val="0.85763069757125443"/>
        </c:manualLayout>
      </c:layout>
      <c:lineChart>
        <c:grouping val="standard"/>
        <c:varyColors val="0"/>
        <c:ser>
          <c:idx val="0"/>
          <c:order val="0"/>
          <c:tx>
            <c:strRef>
              <c:f>'Chapter 4 charts'!$B$19</c:f>
              <c:strCache>
                <c:ptCount val="1"/>
                <c:pt idx="0">
                  <c:v>Huawei</c:v>
                </c:pt>
              </c:strCache>
            </c:strRef>
          </c:tx>
          <c:marker>
            <c:symbol val="diamond"/>
            <c:size val="4"/>
          </c:marker>
          <c:cat>
            <c:numRef>
              <c:f>'Chapter 4 charts'!$C$18:$V$18</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'Chapter 4 charts'!$C$19:$V$19</c:f>
              <c:numCache>
                <c:formatCode>_("$"* #,##0_);_("$"* \(#,##0\);_("$"* "-"??_);_(@_)</c:formatCode>
                <c:ptCount val="20"/>
                <c:pt idx="0">
                  <c:v>3</c:v>
                </c:pt>
                <c:pt idx="1">
                  <c:v>4</c:v>
                </c:pt>
                <c:pt idx="2">
                  <c:v>6</c:v>
                </c:pt>
                <c:pt idx="3">
                  <c:v>9</c:v>
                </c:pt>
                <c:pt idx="4">
                  <c:v>12.56</c:v>
                </c:pt>
                <c:pt idx="5">
                  <c:v>18.318999999999999</c:v>
                </c:pt>
                <c:pt idx="6">
                  <c:v>21.7924258</c:v>
                </c:pt>
                <c:pt idx="7">
                  <c:v>27.313459999999999</c:v>
                </c:pt>
                <c:pt idx="8">
                  <c:v>31.507030499999999</c:v>
                </c:pt>
                <c:pt idx="9">
                  <c:v>34.835323600000002</c:v>
                </c:pt>
              </c:numCache>
            </c:numRef>
          </c:val>
          <c:smooth val="0"/>
          <c:extLst>
            <c:ext xmlns:c16="http://schemas.microsoft.com/office/drawing/2014/chart" uri="{C3380CC4-5D6E-409C-BE32-E72D297353CC}">
              <c16:uniqueId val="{00000000-920F-BD46-97CD-F083B42DD9B5}"/>
            </c:ext>
          </c:extLst>
        </c:ser>
        <c:ser>
          <c:idx val="1"/>
          <c:order val="1"/>
          <c:tx>
            <c:strRef>
              <c:f>'Chapter 4 charts'!$B$21</c:f>
              <c:strCache>
                <c:ptCount val="1"/>
                <c:pt idx="0">
                  <c:v>Ericsson</c:v>
                </c:pt>
              </c:strCache>
            </c:strRef>
          </c:tx>
          <c:marker>
            <c:symbol val="square"/>
            <c:size val="4"/>
          </c:marker>
          <c:cat>
            <c:numRef>
              <c:f>'Chapter 4 charts'!$C$18:$V$18</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'Chapter 4 charts'!$C$21:$V$21</c:f>
              <c:numCache>
                <c:formatCode>_("$"* #,##0_);_("$"* \(#,##0\);_("$"* "-"??_);_(@_)</c:formatCode>
                <c:ptCount val="20"/>
                <c:pt idx="0">
                  <c:v>19</c:v>
                </c:pt>
                <c:pt idx="1">
                  <c:v>18</c:v>
                </c:pt>
                <c:pt idx="2">
                  <c:v>21</c:v>
                </c:pt>
                <c:pt idx="3">
                  <c:v>24</c:v>
                </c:pt>
                <c:pt idx="4">
                  <c:v>28.211040000000001</c:v>
                </c:pt>
                <c:pt idx="5">
                  <c:v>31.586260000000003</c:v>
                </c:pt>
                <c:pt idx="6">
                  <c:v>27.191730000000003</c:v>
                </c:pt>
                <c:pt idx="7">
                  <c:v>28.444220000000001</c:v>
                </c:pt>
                <c:pt idx="8">
                  <c:v>34.946119999999993</c:v>
                </c:pt>
                <c:pt idx="9">
                  <c:v>33.663520000000005</c:v>
                </c:pt>
              </c:numCache>
            </c:numRef>
          </c:val>
          <c:smooth val="0"/>
          <c:extLst>
            <c:ext xmlns:c16="http://schemas.microsoft.com/office/drawing/2014/chart" uri="{C3380CC4-5D6E-409C-BE32-E72D297353CC}">
              <c16:uniqueId val="{00000001-920F-BD46-97CD-F083B42DD9B5}"/>
            </c:ext>
          </c:extLst>
        </c:ser>
        <c:ser>
          <c:idx val="3"/>
          <c:order val="2"/>
          <c:tx>
            <c:strRef>
              <c:f>'Chapter 4 charts'!$B$20</c:f>
              <c:strCache>
                <c:ptCount val="1"/>
                <c:pt idx="0">
                  <c:v>Huawei networks</c:v>
                </c:pt>
              </c:strCache>
            </c:strRef>
          </c:tx>
          <c:marker>
            <c:symbol val="circle"/>
            <c:size val="4"/>
          </c:marker>
          <c:cat>
            <c:numRef>
              <c:f>'Chapter 4 charts'!$C$18:$V$18</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'Chapter 4 charts'!$C$20:$V$20</c:f>
              <c:numCache>
                <c:formatCode>_("$"* #,##0_);_("$"* \(#,##0\);_("$"* "-"??_);_(@_)</c:formatCode>
                <c:ptCount val="20"/>
                <c:pt idx="6">
                  <c:v>14.611666600000001</c:v>
                </c:pt>
                <c:pt idx="7">
                  <c:v>21.505500000000001</c:v>
                </c:pt>
                <c:pt idx="8">
                  <c:v>23.197402499999999</c:v>
                </c:pt>
                <c:pt idx="9">
                  <c:v>25.326712600000004</c:v>
                </c:pt>
              </c:numCache>
            </c:numRef>
          </c:val>
          <c:smooth val="0"/>
          <c:extLst>
            <c:ext xmlns:c16="http://schemas.microsoft.com/office/drawing/2014/chart" uri="{C3380CC4-5D6E-409C-BE32-E72D297353CC}">
              <c16:uniqueId val="{00000002-920F-BD46-97CD-F083B42DD9B5}"/>
            </c:ext>
          </c:extLst>
        </c:ser>
        <c:ser>
          <c:idx val="2"/>
          <c:order val="3"/>
          <c:tx>
            <c:strRef>
              <c:f>'Chapter 4 charts'!$B$22</c:f>
              <c:strCache>
                <c:ptCount val="1"/>
                <c:pt idx="0">
                  <c:v>Nokia</c:v>
                </c:pt>
              </c:strCache>
            </c:strRef>
          </c:tx>
          <c:marker>
            <c:symbol val="triangle"/>
            <c:size val="4"/>
          </c:marker>
          <c:cat>
            <c:numRef>
              <c:f>'Chapter 4 charts'!$C$18:$V$18</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'Chapter 4 charts'!$C$22:$V$22</c:f>
              <c:numCache>
                <c:formatCode>_("$"* #,##0_);_("$"* \(#,##0\);_("$"* "-"??_);_(@_)</c:formatCode>
                <c:ptCount val="20"/>
                <c:pt idx="0">
                  <c:v>26.425565020901594</c:v>
                </c:pt>
                <c:pt idx="1">
                  <c:v>29.220299416076536</c:v>
                </c:pt>
                <c:pt idx="2">
                  <c:v>33.133307214702597</c:v>
                </c:pt>
                <c:pt idx="3">
                  <c:v>34.473977161500812</c:v>
                </c:pt>
                <c:pt idx="4">
                  <c:v>43.813460899999995</c:v>
                </c:pt>
                <c:pt idx="5">
                  <c:v>47.303517800000002</c:v>
                </c:pt>
                <c:pt idx="6">
                  <c:v>38.710565600000002</c:v>
                </c:pt>
                <c:pt idx="7">
                  <c:v>41.674536900000007</c:v>
                </c:pt>
                <c:pt idx="8">
                  <c:v>40.698596999999999</c:v>
                </c:pt>
                <c:pt idx="9">
                  <c:v>17.176621708413617</c:v>
                </c:pt>
              </c:numCache>
            </c:numRef>
          </c:val>
          <c:smooth val="0"/>
          <c:extLst>
            <c:ext xmlns:c16="http://schemas.microsoft.com/office/drawing/2014/chart" uri="{C3380CC4-5D6E-409C-BE32-E72D297353CC}">
              <c16:uniqueId val="{00000003-920F-BD46-97CD-F083B42DD9B5}"/>
            </c:ext>
          </c:extLst>
        </c:ser>
        <c:dLbls>
          <c:showLegendKey val="0"/>
          <c:showVal val="0"/>
          <c:showCatName val="0"/>
          <c:showSerName val="0"/>
          <c:showPercent val="0"/>
          <c:showBubbleSize val="0"/>
        </c:dLbls>
        <c:marker val="1"/>
        <c:smooth val="0"/>
        <c:axId val="132536576"/>
        <c:axId val="50254208"/>
      </c:lineChart>
      <c:catAx>
        <c:axId val="132536576"/>
        <c:scaling>
          <c:orientation val="minMax"/>
        </c:scaling>
        <c:delete val="0"/>
        <c:axPos val="b"/>
        <c:numFmt formatCode="General" sourceLinked="1"/>
        <c:majorTickMark val="out"/>
        <c:minorTickMark val="none"/>
        <c:tickLblPos val="nextTo"/>
        <c:txPr>
          <a:bodyPr/>
          <a:lstStyle/>
          <a:p>
            <a:pPr>
              <a:defRPr sz="600"/>
            </a:pPr>
            <a:endParaRPr lang="en-US"/>
          </a:p>
        </c:txPr>
        <c:crossAx val="50254208"/>
        <c:crosses val="autoZero"/>
        <c:auto val="1"/>
        <c:lblAlgn val="ctr"/>
        <c:lblOffset val="100"/>
        <c:noMultiLvlLbl val="0"/>
      </c:catAx>
      <c:valAx>
        <c:axId val="50254208"/>
        <c:scaling>
          <c:orientation val="minMax"/>
        </c:scaling>
        <c:delete val="0"/>
        <c:axPos val="l"/>
        <c:majorGridlines/>
        <c:title>
          <c:tx>
            <c:rich>
              <a:bodyPr rot="-5400000" vert="horz"/>
              <a:lstStyle/>
              <a:p>
                <a:pPr>
                  <a:defRPr sz="800"/>
                </a:pPr>
                <a:r>
                  <a:rPr lang="en-US" sz="800"/>
                  <a:t>Annual sales ($ mn)</a:t>
                </a:r>
              </a:p>
            </c:rich>
          </c:tx>
          <c:layout>
            <c:manualLayout>
              <c:xMode val="edge"/>
              <c:yMode val="edge"/>
              <c:x val="6.4051240992794231E-3"/>
              <c:y val="0.21388658436622865"/>
            </c:manualLayout>
          </c:layout>
          <c:overlay val="0"/>
        </c:title>
        <c:numFmt formatCode="_(&quot;$&quot;* #,##0_);_(&quot;$&quot;* \(#,##0\);_(&quot;$&quot;* &quot;-&quot;??_);_(@_)" sourceLinked="1"/>
        <c:majorTickMark val="out"/>
        <c:minorTickMark val="none"/>
        <c:tickLblPos val="nextTo"/>
        <c:txPr>
          <a:bodyPr/>
          <a:lstStyle/>
          <a:p>
            <a:pPr>
              <a:defRPr sz="600"/>
            </a:pPr>
            <a:endParaRPr lang="en-US"/>
          </a:p>
        </c:txPr>
        <c:crossAx val="132536576"/>
        <c:crosses val="autoZero"/>
        <c:crossBetween val="between"/>
      </c:valAx>
    </c:plotArea>
    <c:legend>
      <c:legendPos val="t"/>
      <c:layout>
        <c:manualLayout>
          <c:xMode val="edge"/>
          <c:yMode val="edge"/>
          <c:x val="0.11493167531592313"/>
          <c:y val="0.10159254741044692"/>
          <c:w val="0.51718911579470583"/>
          <c:h val="0.13850876889467989"/>
        </c:manualLayout>
      </c:layout>
      <c:overlay val="0"/>
      <c:spPr>
        <a:solidFill>
          <a:schemeClr val="bg1"/>
        </a:solidFill>
        <a:ln>
          <a:solidFill>
            <a:schemeClr val="tx1"/>
          </a:solidFill>
        </a:ln>
      </c:spPr>
      <c:txPr>
        <a:bodyPr/>
        <a:lstStyle/>
        <a:p>
          <a:pPr>
            <a:defRPr sz="800"/>
          </a:pPr>
          <a:endParaRPr lang="en-U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09001433173369"/>
          <c:y val="0.12122885680956545"/>
          <c:w val="0.81935436809393736"/>
          <c:h val="0.78639543338025775"/>
        </c:manualLayout>
      </c:layout>
      <c:barChart>
        <c:barDir val="col"/>
        <c:grouping val="clustered"/>
        <c:varyColors val="0"/>
        <c:ser>
          <c:idx val="0"/>
          <c:order val="0"/>
          <c:tx>
            <c:strRef>
              <c:f>'Chapter 4 charts'!$B$45</c:f>
              <c:strCache>
                <c:ptCount val="1"/>
                <c:pt idx="0">
                  <c:v>Arista</c:v>
                </c:pt>
              </c:strCache>
            </c:strRef>
          </c:tx>
          <c:invertIfNegative val="0"/>
          <c:cat>
            <c:numRef>
              <c:f>'Chapter 4 charts'!$C$44:$J$44</c:f>
              <c:numCache>
                <c:formatCode>General</c:formatCode>
                <c:ptCount val="8"/>
                <c:pt idx="0">
                  <c:v>2015</c:v>
                </c:pt>
                <c:pt idx="1">
                  <c:v>2016</c:v>
                </c:pt>
                <c:pt idx="2">
                  <c:v>2017</c:v>
                </c:pt>
                <c:pt idx="3">
                  <c:v>2018</c:v>
                </c:pt>
                <c:pt idx="4">
                  <c:v>2019</c:v>
                </c:pt>
                <c:pt idx="5">
                  <c:v>2020</c:v>
                </c:pt>
                <c:pt idx="6">
                  <c:v>2021</c:v>
                </c:pt>
                <c:pt idx="7">
                  <c:v>2022</c:v>
                </c:pt>
              </c:numCache>
            </c:numRef>
          </c:cat>
          <c:val>
            <c:numRef>
              <c:f>'Chapter 4 charts'!$C$45:$J$45</c:f>
              <c:numCache>
                <c:formatCode>_("$"* #,##0_);_("$"* \(#,##0\);_("$"*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3566-DC4D-BE8C-B5ECB5D7A146}"/>
            </c:ext>
          </c:extLst>
        </c:ser>
        <c:ser>
          <c:idx val="1"/>
          <c:order val="1"/>
          <c:tx>
            <c:strRef>
              <c:f>'Chapter 4 charts'!$B$46</c:f>
              <c:strCache>
                <c:ptCount val="1"/>
                <c:pt idx="0">
                  <c:v>Inspur</c:v>
                </c:pt>
              </c:strCache>
            </c:strRef>
          </c:tx>
          <c:invertIfNegative val="0"/>
          <c:cat>
            <c:numRef>
              <c:f>'Chapter 4 charts'!$C$44:$J$44</c:f>
              <c:numCache>
                <c:formatCode>General</c:formatCode>
                <c:ptCount val="8"/>
                <c:pt idx="0">
                  <c:v>2015</c:v>
                </c:pt>
                <c:pt idx="1">
                  <c:v>2016</c:v>
                </c:pt>
                <c:pt idx="2">
                  <c:v>2017</c:v>
                </c:pt>
                <c:pt idx="3">
                  <c:v>2018</c:v>
                </c:pt>
                <c:pt idx="4">
                  <c:v>2019</c:v>
                </c:pt>
                <c:pt idx="5">
                  <c:v>2020</c:v>
                </c:pt>
                <c:pt idx="6">
                  <c:v>2021</c:v>
                </c:pt>
                <c:pt idx="7">
                  <c:v>2022</c:v>
                </c:pt>
              </c:numCache>
            </c:numRef>
          </c:cat>
          <c:val>
            <c:numRef>
              <c:f>'Chapter 4 charts'!$C$46:$J$46</c:f>
              <c:numCache>
                <c:formatCode>_("$"* #,##0_);_("$"* \(#,##0\);_("$"*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3566-DC4D-BE8C-B5ECB5D7A146}"/>
            </c:ext>
          </c:extLst>
        </c:ser>
        <c:ser>
          <c:idx val="2"/>
          <c:order val="2"/>
          <c:tx>
            <c:strRef>
              <c:f>'Chapter 4 charts'!$B$47</c:f>
              <c:strCache>
                <c:ptCount val="1"/>
                <c:pt idx="0">
                  <c:v>H3C</c:v>
                </c:pt>
              </c:strCache>
            </c:strRef>
          </c:tx>
          <c:invertIfNegative val="0"/>
          <c:cat>
            <c:numRef>
              <c:f>'Chapter 4 charts'!$C$44:$J$44</c:f>
              <c:numCache>
                <c:formatCode>General</c:formatCode>
                <c:ptCount val="8"/>
                <c:pt idx="0">
                  <c:v>2015</c:v>
                </c:pt>
                <c:pt idx="1">
                  <c:v>2016</c:v>
                </c:pt>
                <c:pt idx="2">
                  <c:v>2017</c:v>
                </c:pt>
                <c:pt idx="3">
                  <c:v>2018</c:v>
                </c:pt>
                <c:pt idx="4">
                  <c:v>2019</c:v>
                </c:pt>
                <c:pt idx="5">
                  <c:v>2020</c:v>
                </c:pt>
                <c:pt idx="6">
                  <c:v>2021</c:v>
                </c:pt>
                <c:pt idx="7">
                  <c:v>2022</c:v>
                </c:pt>
              </c:numCache>
            </c:numRef>
          </c:cat>
          <c:val>
            <c:numRef>
              <c:f>'Chapter 4 charts'!$C$47:$J$47</c:f>
              <c:numCache>
                <c:formatCode>_("$"* #,##0_);_("$"* \(#,##0\);_("$"*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3566-DC4D-BE8C-B5ECB5D7A146}"/>
            </c:ext>
          </c:extLst>
        </c:ser>
        <c:dLbls>
          <c:showLegendKey val="0"/>
          <c:showVal val="0"/>
          <c:showCatName val="0"/>
          <c:showSerName val="0"/>
          <c:showPercent val="0"/>
          <c:showBubbleSize val="0"/>
        </c:dLbls>
        <c:gapWidth val="150"/>
        <c:overlap val="-30"/>
        <c:axId val="50281472"/>
        <c:axId val="50287360"/>
      </c:barChart>
      <c:catAx>
        <c:axId val="50281472"/>
        <c:scaling>
          <c:orientation val="minMax"/>
        </c:scaling>
        <c:delete val="0"/>
        <c:axPos val="b"/>
        <c:numFmt formatCode="General" sourceLinked="1"/>
        <c:majorTickMark val="out"/>
        <c:minorTickMark val="none"/>
        <c:tickLblPos val="nextTo"/>
        <c:txPr>
          <a:bodyPr/>
          <a:lstStyle/>
          <a:p>
            <a:pPr>
              <a:defRPr sz="1100"/>
            </a:pPr>
            <a:endParaRPr lang="en-US"/>
          </a:p>
        </c:txPr>
        <c:crossAx val="50287360"/>
        <c:crosses val="autoZero"/>
        <c:auto val="1"/>
        <c:lblAlgn val="ctr"/>
        <c:lblOffset val="100"/>
        <c:noMultiLvlLbl val="0"/>
      </c:catAx>
      <c:valAx>
        <c:axId val="50287360"/>
        <c:scaling>
          <c:orientation val="minMax"/>
        </c:scaling>
        <c:delete val="0"/>
        <c:axPos val="l"/>
        <c:majorGridlines/>
        <c:title>
          <c:tx>
            <c:rich>
              <a:bodyPr rot="-5400000" vert="horz"/>
              <a:lstStyle/>
              <a:p>
                <a:pPr>
                  <a:defRPr sz="1050"/>
                </a:pPr>
                <a:r>
                  <a:rPr lang="en-US" sz="1050"/>
                  <a:t>Annual sales ($ mn)</a:t>
                </a:r>
              </a:p>
            </c:rich>
          </c:tx>
          <c:layout>
            <c:manualLayout>
              <c:xMode val="edge"/>
              <c:yMode val="edge"/>
              <c:x val="2.0760476660953175E-3"/>
              <c:y val="0.31211855885401357"/>
            </c:manualLayout>
          </c:layout>
          <c:overlay val="0"/>
        </c:title>
        <c:numFmt formatCode="_(&quot;$&quot;* #,##0_);_(&quot;$&quot;* \(#,##0\);_(&quot;$&quot;* &quot;-&quot;??_);_(@_)" sourceLinked="1"/>
        <c:majorTickMark val="out"/>
        <c:minorTickMark val="none"/>
        <c:tickLblPos val="nextTo"/>
        <c:txPr>
          <a:bodyPr/>
          <a:lstStyle/>
          <a:p>
            <a:pPr>
              <a:defRPr sz="1100"/>
            </a:pPr>
            <a:endParaRPr lang="en-US"/>
          </a:p>
        </c:txPr>
        <c:crossAx val="50281472"/>
        <c:crosses val="autoZero"/>
        <c:crossBetween val="between"/>
      </c:valAx>
    </c:plotArea>
    <c:legend>
      <c:legendPos val="t"/>
      <c:layout>
        <c:manualLayout>
          <c:xMode val="edge"/>
          <c:yMode val="edge"/>
          <c:x val="0.3196083796170795"/>
          <c:y val="2.5236593059936908E-2"/>
          <c:w val="0.37999836089343914"/>
          <c:h val="0.10992652514180408"/>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7</xdr:col>
      <xdr:colOff>484188</xdr:colOff>
      <xdr:row>0</xdr:row>
      <xdr:rowOff>55562</xdr:rowOff>
    </xdr:from>
    <xdr:to>
      <xdr:col>12</xdr:col>
      <xdr:colOff>208426</xdr:colOff>
      <xdr:row>3</xdr:row>
      <xdr:rowOff>94906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9120188" y="55562"/>
          <a:ext cx="2938926" cy="6584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524329</xdr:colOff>
      <xdr:row>0</xdr:row>
      <xdr:rowOff>0</xdr:rowOff>
    </xdr:from>
    <xdr:to>
      <xdr:col>15</xdr:col>
      <xdr:colOff>38619</xdr:colOff>
      <xdr:row>3</xdr:row>
      <xdr:rowOff>17182</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7730672" y="0"/>
          <a:ext cx="2867090" cy="6158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1586</xdr:colOff>
      <xdr:row>4</xdr:row>
      <xdr:rowOff>95250</xdr:rowOff>
    </xdr:from>
    <xdr:to>
      <xdr:col>13</xdr:col>
      <xdr:colOff>87312</xdr:colOff>
      <xdr:row>19</xdr:row>
      <xdr:rowOff>39687</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349476</xdr:colOff>
      <xdr:row>0</xdr:row>
      <xdr:rowOff>40821</xdr:rowOff>
    </xdr:from>
    <xdr:to>
      <xdr:col>20</xdr:col>
      <xdr:colOff>498541</xdr:colOff>
      <xdr:row>3</xdr:row>
      <xdr:rowOff>58003</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stretch>
          <a:fillRect/>
        </a:stretch>
      </xdr:blipFill>
      <xdr:spPr>
        <a:xfrm>
          <a:off x="6772047" y="40821"/>
          <a:ext cx="2892265" cy="61589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30480</xdr:colOff>
      <xdr:row>6</xdr:row>
      <xdr:rowOff>35719</xdr:rowOff>
    </xdr:from>
    <xdr:to>
      <xdr:col>11</xdr:col>
      <xdr:colOff>166687</xdr:colOff>
      <xdr:row>29</xdr:row>
      <xdr:rowOff>68580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338228</xdr:colOff>
      <xdr:row>6</xdr:row>
      <xdr:rowOff>37307</xdr:rowOff>
    </xdr:from>
    <xdr:to>
      <xdr:col>23</xdr:col>
      <xdr:colOff>85498</xdr:colOff>
      <xdr:row>29</xdr:row>
      <xdr:rowOff>70168</xdr:rowOff>
    </xdr:to>
    <xdr:graphicFrame macro="">
      <xdr:nvGraphicFramePr>
        <xdr:cNvPr id="15" name="Chart 14">
          <a:extLst>
            <a:ext uri="{FF2B5EF4-FFF2-40B4-BE49-F238E27FC236}">
              <a16:creationId xmlns:a16="http://schemas.microsoft.com/office/drawing/2014/main" id="{00000000-0008-0000-06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136071</xdr:colOff>
      <xdr:row>0</xdr:row>
      <xdr:rowOff>0</xdr:rowOff>
    </xdr:from>
    <xdr:to>
      <xdr:col>21</xdr:col>
      <xdr:colOff>607169</xdr:colOff>
      <xdr:row>3</xdr:row>
      <xdr:rowOff>17182</xdr:rowOff>
    </xdr:to>
    <xdr:pic>
      <xdr:nvPicPr>
        <xdr:cNvPr id="8" name="Picture 7">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3"/>
        <a:stretch>
          <a:fillRect/>
        </a:stretch>
      </xdr:blipFill>
      <xdr:spPr>
        <a:xfrm>
          <a:off x="11212285" y="0"/>
          <a:ext cx="2938527" cy="6340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317501</xdr:colOff>
      <xdr:row>0</xdr:row>
      <xdr:rowOff>136071</xdr:rowOff>
    </xdr:from>
    <xdr:to>
      <xdr:col>13</xdr:col>
      <xdr:colOff>585298</xdr:colOff>
      <xdr:row>3</xdr:row>
      <xdr:rowOff>153253</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7048501" y="136071"/>
          <a:ext cx="2933891" cy="6340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0</xdr:colOff>
      <xdr:row>0</xdr:row>
      <xdr:rowOff>90715</xdr:rowOff>
    </xdr:from>
    <xdr:to>
      <xdr:col>13</xdr:col>
      <xdr:colOff>400946</xdr:colOff>
      <xdr:row>3</xdr:row>
      <xdr:rowOff>107897</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7790543" y="90715"/>
          <a:ext cx="2970278" cy="6331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181769</xdr:colOff>
      <xdr:row>7</xdr:row>
      <xdr:rowOff>167482</xdr:rowOff>
    </xdr:from>
    <xdr:to>
      <xdr:col>12</xdr:col>
      <xdr:colOff>465667</xdr:colOff>
      <xdr:row>24</xdr:row>
      <xdr:rowOff>70556</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653143</xdr:colOff>
      <xdr:row>0</xdr:row>
      <xdr:rowOff>90715</xdr:rowOff>
    </xdr:from>
    <xdr:to>
      <xdr:col>18</xdr:col>
      <xdr:colOff>397621</xdr:colOff>
      <xdr:row>3</xdr:row>
      <xdr:rowOff>107897</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2"/>
        <a:stretch>
          <a:fillRect/>
        </a:stretch>
      </xdr:blipFill>
      <xdr:spPr>
        <a:xfrm>
          <a:off x="9379857" y="90715"/>
          <a:ext cx="2938527" cy="63403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98426</xdr:colOff>
      <xdr:row>3</xdr:row>
      <xdr:rowOff>114300</xdr:rowOff>
    </xdr:from>
    <xdr:to>
      <xdr:col>10</xdr:col>
      <xdr:colOff>152400</xdr:colOff>
      <xdr:row>16</xdr:row>
      <xdr:rowOff>57150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69850</xdr:colOff>
      <xdr:row>22</xdr:row>
      <xdr:rowOff>120650</xdr:rowOff>
    </xdr:from>
    <xdr:to>
      <xdr:col>13</xdr:col>
      <xdr:colOff>87311</xdr:colOff>
      <xdr:row>42</xdr:row>
      <xdr:rowOff>19050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14</xdr:col>
      <xdr:colOff>97971</xdr:colOff>
      <xdr:row>0</xdr:row>
      <xdr:rowOff>32657</xdr:rowOff>
    </xdr:from>
    <xdr:to>
      <xdr:col>19</xdr:col>
      <xdr:colOff>5736</xdr:colOff>
      <xdr:row>3</xdr:row>
      <xdr:rowOff>38953</xdr:rowOff>
    </xdr:to>
    <xdr:pic>
      <xdr:nvPicPr>
        <xdr:cNvPr id="4" name="Picture 3">
          <a:extLst>
            <a:ext uri="{FF2B5EF4-FFF2-40B4-BE49-F238E27FC236}">
              <a16:creationId xmlns:a16="http://schemas.microsoft.com/office/drawing/2014/main" id="{678C2F46-D10D-46CB-BDEC-9E86F66D0F6A}"/>
            </a:ext>
          </a:extLst>
        </xdr:cNvPr>
        <xdr:cNvPicPr>
          <a:picLocks noChangeAspect="1"/>
        </xdr:cNvPicPr>
      </xdr:nvPicPr>
      <xdr:blipFill>
        <a:blip xmlns:r="http://schemas.openxmlformats.org/officeDocument/2006/relationships" r:embed="rId3"/>
        <a:stretch>
          <a:fillRect/>
        </a:stretch>
      </xdr:blipFill>
      <xdr:spPr>
        <a:xfrm>
          <a:off x="7652657" y="32657"/>
          <a:ext cx="2901336" cy="6158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sheetPr>
  <dimension ref="A1:T47"/>
  <sheetViews>
    <sheetView showGridLines="0" tabSelected="1" zoomScale="70" zoomScaleNormal="70" zoomScalePageLayoutView="80" workbookViewId="0"/>
  </sheetViews>
  <sheetFormatPr defaultColWidth="9.21875" defaultRowHeight="13.2" x14ac:dyDescent="0.25"/>
  <cols>
    <col min="1" max="1" width="9.21875" style="9"/>
    <col min="2" max="2" width="36.21875" style="9" customWidth="1"/>
    <col min="3" max="3" width="41.44140625" style="9" customWidth="1"/>
    <col min="4" max="16384" width="9.21875" style="9"/>
  </cols>
  <sheetData>
    <row r="1" spans="1:20" x14ac:dyDescent="0.25">
      <c r="A1" s="8"/>
      <c r="B1" s="8"/>
      <c r="C1" s="8"/>
      <c r="D1" s="8"/>
      <c r="E1" s="8"/>
      <c r="F1" s="8"/>
      <c r="G1" s="8"/>
      <c r="H1" s="8"/>
      <c r="I1" s="8"/>
      <c r="J1" s="8"/>
      <c r="K1" s="8"/>
      <c r="L1" s="8"/>
      <c r="M1" s="8"/>
      <c r="N1" s="8"/>
      <c r="O1" s="8"/>
      <c r="P1" s="8"/>
      <c r="Q1" s="8"/>
      <c r="R1" s="8"/>
      <c r="S1" s="8"/>
      <c r="T1" s="8"/>
    </row>
    <row r="2" spans="1:20" ht="17.399999999999999" x14ac:dyDescent="0.3">
      <c r="A2" s="8"/>
      <c r="B2" s="10" t="s">
        <v>183</v>
      </c>
      <c r="C2" s="8"/>
      <c r="E2" s="8"/>
      <c r="F2" s="8"/>
      <c r="G2" s="8"/>
      <c r="H2" s="8"/>
      <c r="I2" s="8"/>
      <c r="J2" s="8"/>
      <c r="K2" s="8"/>
      <c r="L2" s="8"/>
      <c r="M2" s="8"/>
      <c r="N2" s="8"/>
      <c r="O2" s="8"/>
      <c r="P2" s="8"/>
      <c r="Q2" s="8"/>
      <c r="R2" s="8"/>
      <c r="S2" s="8"/>
      <c r="T2" s="8"/>
    </row>
    <row r="3" spans="1:20" ht="17.399999999999999" x14ac:dyDescent="0.3">
      <c r="A3" s="8"/>
      <c r="B3" s="11" t="s">
        <v>188</v>
      </c>
      <c r="C3" s="8"/>
      <c r="D3" s="11"/>
      <c r="E3" s="8"/>
      <c r="F3" s="8"/>
      <c r="G3" s="8"/>
      <c r="H3" s="8"/>
      <c r="I3" s="8"/>
      <c r="J3" s="8"/>
      <c r="K3" s="8"/>
      <c r="L3" s="8"/>
      <c r="M3" s="8"/>
      <c r="N3" s="8"/>
      <c r="O3" s="8"/>
      <c r="P3" s="8"/>
      <c r="Q3" s="8"/>
      <c r="R3" s="8"/>
      <c r="S3" s="8"/>
      <c r="T3" s="8"/>
    </row>
    <row r="4" spans="1:20" ht="17.399999999999999" x14ac:dyDescent="0.3">
      <c r="A4" s="8"/>
      <c r="B4" s="10"/>
      <c r="C4" s="8"/>
      <c r="D4" s="11"/>
      <c r="E4" s="8"/>
      <c r="F4" s="8"/>
      <c r="G4" s="8"/>
      <c r="H4" s="8"/>
      <c r="I4" s="8"/>
      <c r="J4" s="8"/>
      <c r="K4" s="8"/>
      <c r="L4" s="8"/>
      <c r="M4" s="8"/>
      <c r="N4" s="8"/>
      <c r="O4" s="8"/>
      <c r="P4" s="8"/>
      <c r="Q4" s="8"/>
      <c r="R4" s="8"/>
      <c r="S4" s="8"/>
      <c r="T4" s="8"/>
    </row>
    <row r="5" spans="1:20" ht="17.399999999999999" x14ac:dyDescent="0.3">
      <c r="A5" s="8"/>
      <c r="B5" s="10"/>
      <c r="C5" s="8"/>
      <c r="D5" s="11"/>
      <c r="E5" s="8"/>
      <c r="F5" s="8"/>
      <c r="G5" s="8"/>
      <c r="H5" s="8"/>
      <c r="I5" s="8"/>
      <c r="J5" s="8"/>
      <c r="K5" s="8"/>
      <c r="L5" s="8"/>
      <c r="M5" s="8"/>
      <c r="N5" s="8"/>
      <c r="O5" s="8"/>
      <c r="P5" s="8"/>
      <c r="Q5" s="8"/>
      <c r="R5" s="8"/>
      <c r="S5" s="8"/>
      <c r="T5" s="8"/>
    </row>
    <row r="6" spans="1:20" ht="17.399999999999999" x14ac:dyDescent="0.3">
      <c r="A6" s="8"/>
      <c r="B6" s="10" t="s">
        <v>184</v>
      </c>
      <c r="C6" s="8"/>
      <c r="D6" s="8"/>
      <c r="E6" s="8"/>
      <c r="F6" s="8"/>
      <c r="G6" s="8"/>
      <c r="H6" s="8"/>
      <c r="I6" s="8"/>
      <c r="J6" s="8"/>
      <c r="K6" s="8"/>
      <c r="L6" s="8"/>
      <c r="M6" s="8"/>
      <c r="N6" s="8"/>
      <c r="O6" s="8"/>
      <c r="P6" s="8"/>
      <c r="Q6" s="8"/>
      <c r="R6" s="8"/>
      <c r="S6" s="8"/>
      <c r="T6" s="8"/>
    </row>
    <row r="7" spans="1:20" ht="15" x14ac:dyDescent="0.25">
      <c r="B7" s="331" t="s">
        <v>102</v>
      </c>
      <c r="C7" s="331"/>
      <c r="D7" s="331"/>
      <c r="E7" s="331"/>
      <c r="F7" s="331"/>
      <c r="G7" s="331"/>
      <c r="H7" s="331"/>
      <c r="I7" s="331"/>
      <c r="J7" s="331"/>
      <c r="K7" s="331"/>
      <c r="L7" s="331"/>
    </row>
    <row r="8" spans="1:20" ht="15" x14ac:dyDescent="0.25">
      <c r="B8" s="12"/>
      <c r="C8" s="12"/>
      <c r="D8" s="12"/>
      <c r="E8" s="12"/>
      <c r="F8" s="12"/>
      <c r="G8" s="12"/>
      <c r="H8" s="12"/>
      <c r="I8" s="12"/>
      <c r="J8" s="12"/>
      <c r="K8" s="12"/>
      <c r="L8" s="12"/>
    </row>
    <row r="9" spans="1:20" ht="25.5" customHeight="1" x14ac:dyDescent="0.25">
      <c r="A9" s="8"/>
      <c r="B9" s="284" t="s">
        <v>187</v>
      </c>
      <c r="C9" s="13"/>
      <c r="D9" s="8"/>
      <c r="E9" s="8"/>
      <c r="F9" s="8"/>
      <c r="G9" s="8"/>
      <c r="H9" s="8"/>
      <c r="I9" s="8"/>
      <c r="J9" s="8"/>
      <c r="K9" s="8"/>
      <c r="L9" s="8"/>
      <c r="M9" s="8"/>
      <c r="N9" s="8"/>
      <c r="O9" s="8"/>
      <c r="P9" s="8"/>
      <c r="Q9" s="8"/>
      <c r="R9" s="8"/>
      <c r="S9" s="8"/>
      <c r="T9" s="8"/>
    </row>
    <row r="10" spans="1:20" s="16" customFormat="1" ht="24.75" customHeight="1" x14ac:dyDescent="0.25">
      <c r="A10" s="15"/>
      <c r="B10" s="17" t="s">
        <v>99</v>
      </c>
      <c r="C10" s="15"/>
      <c r="D10" s="15"/>
      <c r="E10" s="15"/>
      <c r="F10" s="15"/>
      <c r="G10" s="15"/>
      <c r="H10" s="15"/>
      <c r="I10" s="15"/>
      <c r="J10" s="15"/>
      <c r="K10" s="15"/>
      <c r="L10" s="15"/>
      <c r="M10" s="15"/>
      <c r="N10" s="15"/>
      <c r="O10" s="15"/>
      <c r="P10" s="15"/>
      <c r="Q10" s="15"/>
      <c r="R10" s="15"/>
      <c r="S10" s="15"/>
      <c r="T10" s="15"/>
    </row>
    <row r="11" spans="1:20" ht="87" customHeight="1" x14ac:dyDescent="0.25">
      <c r="A11" s="8"/>
      <c r="B11" s="331" t="s">
        <v>101</v>
      </c>
      <c r="C11" s="331"/>
      <c r="D11" s="331"/>
      <c r="E11" s="331"/>
      <c r="F11" s="331"/>
      <c r="G11" s="331"/>
      <c r="H11" s="331"/>
      <c r="I11" s="331"/>
      <c r="J11" s="331"/>
      <c r="K11" s="331"/>
      <c r="L11" s="331"/>
      <c r="M11" s="14"/>
      <c r="N11" s="8"/>
      <c r="O11" s="8"/>
      <c r="P11" s="8"/>
      <c r="Q11" s="8"/>
      <c r="R11" s="8"/>
      <c r="S11" s="8"/>
      <c r="T11" s="8"/>
    </row>
    <row r="12" spans="1:20" ht="67.5" customHeight="1" x14ac:dyDescent="0.25">
      <c r="A12" s="8"/>
      <c r="B12" s="331" t="s">
        <v>158</v>
      </c>
      <c r="C12" s="331"/>
      <c r="D12" s="331"/>
      <c r="E12" s="331"/>
      <c r="F12" s="331"/>
      <c r="G12" s="331"/>
      <c r="H12" s="331"/>
      <c r="I12" s="331"/>
      <c r="J12" s="331"/>
      <c r="K12" s="331"/>
      <c r="L12" s="331"/>
      <c r="M12" s="14"/>
      <c r="N12" s="8"/>
      <c r="O12" s="8"/>
      <c r="P12" s="8"/>
      <c r="Q12" s="8"/>
      <c r="R12" s="8"/>
      <c r="S12" s="8"/>
      <c r="T12" s="8"/>
    </row>
    <row r="13" spans="1:20" ht="20.25" customHeight="1" x14ac:dyDescent="0.25">
      <c r="A13" s="8"/>
      <c r="M13" s="14"/>
      <c r="N13" s="8"/>
      <c r="O13" s="8"/>
      <c r="P13" s="8"/>
      <c r="Q13" s="8"/>
      <c r="R13" s="8"/>
      <c r="S13" s="8"/>
      <c r="T13" s="8"/>
    </row>
    <row r="15" spans="1:20" ht="14.25" customHeight="1" x14ac:dyDescent="0.25">
      <c r="A15" s="8"/>
      <c r="C15" s="8"/>
      <c r="D15" s="8"/>
      <c r="E15" s="8"/>
      <c r="F15" s="8"/>
      <c r="G15" s="8"/>
      <c r="H15" s="8"/>
      <c r="I15" s="8"/>
      <c r="J15" s="8"/>
      <c r="K15" s="8"/>
      <c r="L15" s="8"/>
      <c r="M15" s="8"/>
      <c r="N15" s="8"/>
      <c r="O15" s="8"/>
      <c r="P15" s="8"/>
      <c r="Q15" s="8"/>
      <c r="R15" s="8"/>
      <c r="S15" s="8"/>
      <c r="T15" s="8"/>
    </row>
    <row r="16" spans="1:20" ht="13.5" customHeight="1" x14ac:dyDescent="0.25">
      <c r="A16" s="8"/>
      <c r="B16" s="8"/>
      <c r="C16" s="8"/>
      <c r="D16" s="8"/>
      <c r="E16" s="8"/>
      <c r="F16" s="8"/>
      <c r="G16" s="8"/>
      <c r="H16" s="8"/>
      <c r="I16" s="8"/>
      <c r="J16" s="8"/>
      <c r="K16" s="8"/>
      <c r="L16" s="8"/>
      <c r="M16" s="8"/>
      <c r="N16" s="8"/>
      <c r="O16" s="8"/>
      <c r="P16" s="8"/>
      <c r="Q16" s="8"/>
      <c r="R16" s="8"/>
      <c r="S16" s="8"/>
      <c r="T16" s="8"/>
    </row>
    <row r="17" spans="1:20" ht="18.45" customHeight="1" x14ac:dyDescent="0.25">
      <c r="A17" s="8"/>
      <c r="C17" s="8"/>
      <c r="D17" s="8"/>
      <c r="E17" s="8"/>
      <c r="F17" s="8" t="s">
        <v>100</v>
      </c>
      <c r="G17" s="8"/>
      <c r="H17" s="8"/>
      <c r="I17" s="8"/>
      <c r="J17" s="8"/>
      <c r="K17" s="8"/>
      <c r="L17" s="8"/>
      <c r="M17" s="8"/>
      <c r="N17" s="8"/>
      <c r="O17" s="8"/>
      <c r="P17" s="8"/>
      <c r="Q17" s="8"/>
      <c r="R17" s="8"/>
      <c r="S17" s="8"/>
      <c r="T17" s="8"/>
    </row>
    <row r="18" spans="1:20" x14ac:dyDescent="0.25">
      <c r="A18" s="8"/>
      <c r="B18" s="8"/>
      <c r="C18" s="8"/>
      <c r="D18" s="8"/>
      <c r="E18" s="8"/>
      <c r="F18" s="8"/>
      <c r="G18" s="8"/>
      <c r="H18" s="8"/>
      <c r="I18" s="8"/>
      <c r="J18" s="8"/>
      <c r="K18" s="8"/>
      <c r="L18" s="8"/>
      <c r="M18" s="8"/>
      <c r="N18" s="8"/>
      <c r="O18" s="8"/>
      <c r="P18" s="8"/>
      <c r="Q18" s="8"/>
      <c r="R18" s="8"/>
      <c r="S18" s="8"/>
      <c r="T18" s="8"/>
    </row>
    <row r="19" spans="1:20" x14ac:dyDescent="0.25">
      <c r="A19" s="8"/>
      <c r="B19" s="8"/>
      <c r="C19" s="8"/>
      <c r="D19" s="8"/>
      <c r="E19" s="8"/>
      <c r="F19" s="8"/>
      <c r="G19" s="8"/>
      <c r="H19" s="8"/>
      <c r="I19" s="8"/>
      <c r="J19" s="8"/>
      <c r="K19" s="8"/>
      <c r="L19" s="8"/>
      <c r="M19" s="8"/>
      <c r="N19" s="8"/>
      <c r="O19" s="8"/>
      <c r="P19" s="8"/>
      <c r="Q19" s="8"/>
      <c r="R19" s="8"/>
      <c r="S19" s="8"/>
      <c r="T19" s="8"/>
    </row>
    <row r="20" spans="1:20" x14ac:dyDescent="0.25">
      <c r="A20" s="8"/>
      <c r="B20" s="13"/>
      <c r="C20" s="13"/>
      <c r="D20" s="8"/>
      <c r="E20" s="8"/>
      <c r="F20" s="8"/>
      <c r="G20" s="8"/>
      <c r="H20" s="8"/>
      <c r="I20" s="8"/>
      <c r="J20" s="8"/>
      <c r="K20" s="8"/>
      <c r="L20" s="8"/>
      <c r="M20" s="8"/>
      <c r="N20" s="8"/>
      <c r="O20" s="8"/>
      <c r="P20" s="8"/>
      <c r="Q20" s="8"/>
      <c r="R20" s="8"/>
      <c r="S20" s="8"/>
      <c r="T20" s="8"/>
    </row>
    <row r="21" spans="1:20" x14ac:dyDescent="0.25">
      <c r="A21" s="8"/>
      <c r="B21" s="8"/>
      <c r="C21" s="8"/>
      <c r="D21" s="8"/>
      <c r="E21" s="8"/>
      <c r="F21" s="8"/>
      <c r="G21" s="8"/>
      <c r="H21" s="8"/>
      <c r="I21" s="8"/>
      <c r="J21" s="8"/>
      <c r="K21" s="8"/>
      <c r="L21" s="8"/>
      <c r="M21" s="8"/>
      <c r="N21" s="8"/>
      <c r="O21" s="8"/>
      <c r="P21" s="8"/>
      <c r="Q21" s="8"/>
      <c r="R21" s="8"/>
      <c r="S21" s="8"/>
      <c r="T21" s="8"/>
    </row>
    <row r="22" spans="1:20" x14ac:dyDescent="0.25">
      <c r="A22" s="8"/>
      <c r="B22" s="8"/>
      <c r="C22" s="8"/>
      <c r="D22" s="8"/>
      <c r="E22" s="8"/>
      <c r="F22" s="8"/>
      <c r="G22" s="8"/>
      <c r="H22" s="8"/>
      <c r="I22" s="8"/>
      <c r="J22" s="8"/>
      <c r="K22" s="8"/>
      <c r="L22" s="8"/>
      <c r="M22" s="8"/>
      <c r="N22" s="8"/>
      <c r="O22" s="8"/>
      <c r="P22" s="8"/>
      <c r="Q22" s="8"/>
      <c r="R22" s="8"/>
      <c r="S22" s="8"/>
      <c r="T22" s="8"/>
    </row>
    <row r="23" spans="1:20" ht="17.399999999999999" x14ac:dyDescent="0.3">
      <c r="A23" s="8"/>
      <c r="B23" s="10"/>
      <c r="C23" s="8"/>
      <c r="D23" s="8"/>
      <c r="E23" s="8"/>
      <c r="F23" s="8"/>
      <c r="G23" s="8"/>
      <c r="H23" s="8"/>
      <c r="I23" s="8"/>
      <c r="J23" s="8"/>
      <c r="K23" s="8"/>
      <c r="L23" s="8"/>
      <c r="M23" s="8"/>
      <c r="N23" s="8"/>
      <c r="O23" s="8"/>
      <c r="P23" s="8"/>
      <c r="Q23" s="8"/>
      <c r="R23" s="8"/>
      <c r="S23" s="8"/>
      <c r="T23" s="8"/>
    </row>
    <row r="24" spans="1:20" x14ac:dyDescent="0.25">
      <c r="A24" s="8"/>
      <c r="B24" s="8"/>
      <c r="C24" s="8"/>
      <c r="D24" s="8"/>
      <c r="E24" s="8"/>
      <c r="F24" s="8"/>
      <c r="G24" s="8"/>
      <c r="H24" s="8"/>
      <c r="I24" s="8"/>
      <c r="J24" s="8"/>
      <c r="K24" s="8"/>
      <c r="L24" s="8"/>
      <c r="M24" s="8"/>
      <c r="N24" s="8"/>
      <c r="O24" s="8"/>
      <c r="P24" s="8"/>
      <c r="Q24" s="8"/>
      <c r="R24" s="8"/>
      <c r="S24" s="8"/>
      <c r="T24" s="8"/>
    </row>
    <row r="25" spans="1:20" x14ac:dyDescent="0.25">
      <c r="A25" s="8"/>
      <c r="B25" s="8"/>
      <c r="C25" s="8"/>
      <c r="D25" s="8"/>
      <c r="E25" s="8"/>
      <c r="F25" s="8"/>
      <c r="G25" s="8"/>
      <c r="H25" s="8"/>
      <c r="I25" s="8"/>
      <c r="J25" s="8"/>
      <c r="K25" s="8"/>
      <c r="L25" s="8"/>
      <c r="M25" s="8"/>
      <c r="N25" s="8"/>
      <c r="O25" s="8"/>
      <c r="P25" s="8"/>
      <c r="Q25" s="8"/>
      <c r="R25" s="8"/>
      <c r="S25" s="8"/>
      <c r="T25" s="8"/>
    </row>
    <row r="26" spans="1:20" x14ac:dyDescent="0.25">
      <c r="A26" s="8"/>
      <c r="B26" s="8"/>
      <c r="C26" s="8"/>
      <c r="D26" s="8"/>
      <c r="E26" s="8"/>
      <c r="F26" s="8"/>
      <c r="G26" s="8"/>
      <c r="H26" s="8"/>
      <c r="I26" s="8"/>
      <c r="J26" s="8"/>
      <c r="K26" s="8"/>
      <c r="L26" s="8"/>
      <c r="M26" s="8"/>
      <c r="N26" s="8"/>
      <c r="O26" s="8"/>
      <c r="P26" s="8"/>
      <c r="Q26" s="8"/>
      <c r="R26" s="8"/>
      <c r="S26" s="8"/>
      <c r="T26" s="8"/>
    </row>
    <row r="27" spans="1:20" x14ac:dyDescent="0.25">
      <c r="A27" s="8"/>
      <c r="B27" s="8"/>
      <c r="C27" s="8"/>
      <c r="D27" s="8"/>
      <c r="E27" s="8"/>
      <c r="F27" s="8"/>
      <c r="G27" s="8"/>
      <c r="H27" s="8"/>
      <c r="I27" s="8"/>
      <c r="J27" s="8"/>
      <c r="K27" s="8"/>
      <c r="L27" s="8"/>
      <c r="M27" s="8"/>
      <c r="N27" s="8"/>
      <c r="O27" s="8"/>
      <c r="P27" s="8"/>
      <c r="Q27" s="8"/>
      <c r="R27" s="8"/>
      <c r="S27" s="8"/>
      <c r="T27" s="8"/>
    </row>
    <row r="28" spans="1:20" x14ac:dyDescent="0.25">
      <c r="A28" s="8"/>
      <c r="B28" s="8"/>
      <c r="C28" s="8"/>
      <c r="D28" s="8"/>
      <c r="E28" s="8"/>
      <c r="F28" s="8"/>
      <c r="G28" s="8"/>
      <c r="H28" s="8"/>
      <c r="I28" s="8"/>
      <c r="J28" s="8"/>
      <c r="K28" s="8"/>
      <c r="L28" s="8"/>
      <c r="M28" s="8"/>
      <c r="N28" s="8"/>
      <c r="O28" s="8"/>
      <c r="P28" s="8"/>
      <c r="Q28" s="8"/>
      <c r="R28" s="8"/>
      <c r="S28" s="8"/>
      <c r="T28" s="8"/>
    </row>
    <row r="29" spans="1:20" x14ac:dyDescent="0.25">
      <c r="A29" s="8"/>
      <c r="B29" s="8"/>
      <c r="C29" s="8"/>
      <c r="D29" s="8"/>
      <c r="E29" s="8"/>
      <c r="F29" s="8"/>
      <c r="G29" s="8"/>
      <c r="H29" s="8"/>
      <c r="I29" s="8"/>
      <c r="J29" s="8"/>
      <c r="K29" s="8"/>
      <c r="L29" s="8"/>
      <c r="M29" s="8"/>
      <c r="N29" s="8"/>
      <c r="O29" s="8"/>
      <c r="P29" s="8"/>
      <c r="Q29" s="8"/>
      <c r="R29" s="8"/>
      <c r="S29" s="8"/>
      <c r="T29" s="8"/>
    </row>
    <row r="30" spans="1:20" x14ac:dyDescent="0.25">
      <c r="A30" s="8"/>
      <c r="B30" s="8"/>
      <c r="C30" s="8"/>
      <c r="D30" s="8"/>
      <c r="E30" s="8"/>
      <c r="F30" s="8"/>
      <c r="G30" s="8"/>
      <c r="H30" s="8"/>
      <c r="I30" s="8"/>
      <c r="J30" s="8"/>
      <c r="K30" s="8"/>
      <c r="L30" s="8"/>
      <c r="M30" s="8"/>
      <c r="N30" s="8"/>
      <c r="O30" s="8"/>
      <c r="P30" s="8"/>
      <c r="Q30" s="8"/>
      <c r="R30" s="8"/>
      <c r="S30" s="8"/>
      <c r="T30" s="8"/>
    </row>
    <row r="31" spans="1:20" x14ac:dyDescent="0.25">
      <c r="A31" s="8"/>
      <c r="B31" s="8"/>
      <c r="C31" s="8"/>
      <c r="D31" s="8"/>
      <c r="E31" s="8"/>
      <c r="F31" s="8"/>
      <c r="G31" s="8"/>
      <c r="H31" s="8"/>
      <c r="I31" s="8"/>
      <c r="J31" s="8"/>
      <c r="K31" s="8"/>
      <c r="L31" s="8"/>
      <c r="M31" s="8"/>
      <c r="N31" s="8"/>
      <c r="O31" s="8"/>
      <c r="P31" s="8"/>
      <c r="Q31" s="8"/>
      <c r="R31" s="8"/>
      <c r="S31" s="8"/>
      <c r="T31" s="8"/>
    </row>
    <row r="32" spans="1:20" x14ac:dyDescent="0.25">
      <c r="A32" s="8"/>
      <c r="B32" s="8"/>
      <c r="C32" s="8"/>
      <c r="D32" s="8"/>
      <c r="E32" s="8"/>
      <c r="F32" s="8"/>
      <c r="G32" s="8"/>
      <c r="H32" s="8"/>
      <c r="I32" s="8"/>
      <c r="J32" s="8"/>
      <c r="K32" s="8"/>
      <c r="L32" s="8"/>
      <c r="M32" s="8"/>
      <c r="N32" s="8"/>
      <c r="O32" s="8"/>
      <c r="P32" s="8"/>
      <c r="Q32" s="8"/>
      <c r="R32" s="8"/>
      <c r="S32" s="8"/>
      <c r="T32" s="8"/>
    </row>
    <row r="33" spans="1:20" x14ac:dyDescent="0.25">
      <c r="A33" s="8"/>
      <c r="B33" s="8"/>
      <c r="C33" s="8"/>
      <c r="D33" s="8"/>
      <c r="E33" s="8"/>
      <c r="F33" s="8"/>
      <c r="G33" s="8"/>
      <c r="H33" s="8"/>
      <c r="I33" s="8"/>
      <c r="J33" s="8"/>
      <c r="K33" s="8"/>
      <c r="L33" s="8"/>
      <c r="M33" s="8"/>
      <c r="N33" s="8"/>
      <c r="O33" s="8"/>
      <c r="P33" s="8"/>
      <c r="Q33" s="8"/>
      <c r="R33" s="8"/>
      <c r="S33" s="8"/>
      <c r="T33" s="8"/>
    </row>
    <row r="34" spans="1:20" x14ac:dyDescent="0.25">
      <c r="A34" s="8"/>
      <c r="B34" s="8"/>
      <c r="C34" s="8"/>
      <c r="D34" s="8"/>
      <c r="E34" s="8"/>
      <c r="F34" s="8"/>
      <c r="G34" s="8"/>
      <c r="H34" s="8"/>
      <c r="I34" s="8"/>
      <c r="J34" s="8"/>
      <c r="K34" s="8"/>
      <c r="L34" s="8"/>
      <c r="M34" s="8"/>
      <c r="N34" s="8"/>
      <c r="O34" s="8"/>
      <c r="P34" s="8"/>
      <c r="Q34" s="8"/>
      <c r="R34" s="8"/>
      <c r="S34" s="8"/>
      <c r="T34" s="8"/>
    </row>
    <row r="35" spans="1:20" x14ac:dyDescent="0.25">
      <c r="A35" s="8"/>
      <c r="B35" s="8"/>
      <c r="C35" s="8"/>
      <c r="D35" s="8"/>
      <c r="E35" s="8"/>
      <c r="F35" s="8"/>
      <c r="G35" s="8"/>
      <c r="H35" s="8"/>
      <c r="I35" s="8"/>
      <c r="J35" s="8"/>
      <c r="K35" s="8"/>
      <c r="L35" s="8"/>
      <c r="M35" s="8"/>
      <c r="N35" s="8"/>
      <c r="O35" s="8"/>
      <c r="P35" s="8"/>
      <c r="Q35" s="8"/>
      <c r="R35" s="8"/>
      <c r="S35" s="8"/>
      <c r="T35" s="8"/>
    </row>
    <row r="36" spans="1:20" x14ac:dyDescent="0.25">
      <c r="A36" s="8"/>
      <c r="B36" s="8"/>
      <c r="C36" s="8"/>
      <c r="D36" s="8"/>
      <c r="E36" s="8"/>
      <c r="F36" s="8"/>
      <c r="G36" s="8"/>
      <c r="H36" s="8"/>
      <c r="I36" s="8"/>
      <c r="J36" s="8"/>
      <c r="K36" s="8"/>
      <c r="L36" s="8"/>
      <c r="M36" s="8"/>
      <c r="N36" s="8"/>
      <c r="O36" s="8"/>
      <c r="P36" s="8"/>
      <c r="Q36" s="8"/>
      <c r="R36" s="8"/>
      <c r="S36" s="8"/>
      <c r="T36" s="8"/>
    </row>
    <row r="37" spans="1:20" x14ac:dyDescent="0.25">
      <c r="A37" s="8"/>
      <c r="B37" s="8"/>
      <c r="C37" s="8"/>
      <c r="D37" s="8"/>
      <c r="E37" s="8"/>
      <c r="F37" s="8"/>
      <c r="G37" s="8"/>
      <c r="H37" s="8"/>
      <c r="I37" s="8"/>
      <c r="J37" s="8"/>
      <c r="K37" s="8"/>
      <c r="L37" s="8"/>
      <c r="M37" s="8"/>
      <c r="N37" s="8"/>
      <c r="O37" s="8"/>
      <c r="P37" s="8"/>
      <c r="Q37" s="8"/>
      <c r="R37" s="8"/>
      <c r="S37" s="8"/>
      <c r="T37" s="8"/>
    </row>
    <row r="38" spans="1:20" x14ac:dyDescent="0.25">
      <c r="A38" s="8"/>
      <c r="B38" s="8"/>
      <c r="C38" s="8"/>
      <c r="D38" s="8"/>
      <c r="E38" s="8"/>
      <c r="F38" s="8"/>
      <c r="G38" s="8"/>
      <c r="H38" s="8"/>
      <c r="I38" s="8"/>
      <c r="J38" s="8"/>
      <c r="K38" s="8"/>
      <c r="L38" s="8"/>
      <c r="M38" s="8"/>
      <c r="N38" s="8"/>
      <c r="O38" s="8"/>
      <c r="P38" s="8"/>
      <c r="Q38" s="8"/>
      <c r="R38" s="8"/>
      <c r="S38" s="8"/>
      <c r="T38" s="8"/>
    </row>
    <row r="39" spans="1:20" x14ac:dyDescent="0.25">
      <c r="A39" s="8"/>
      <c r="B39" s="8"/>
      <c r="C39" s="8"/>
      <c r="D39" s="8"/>
      <c r="E39" s="8"/>
      <c r="F39" s="8"/>
      <c r="G39" s="8"/>
      <c r="H39" s="8"/>
      <c r="I39" s="8"/>
      <c r="J39" s="8"/>
      <c r="K39" s="8"/>
      <c r="L39" s="8"/>
      <c r="M39" s="8"/>
      <c r="N39" s="8"/>
      <c r="O39" s="8"/>
      <c r="P39" s="8"/>
      <c r="Q39" s="8"/>
      <c r="R39" s="8"/>
      <c r="S39" s="8"/>
      <c r="T39" s="8"/>
    </row>
    <row r="40" spans="1:20" x14ac:dyDescent="0.25">
      <c r="A40" s="8"/>
      <c r="B40" s="8"/>
      <c r="C40" s="8"/>
      <c r="D40" s="8"/>
      <c r="E40" s="8"/>
      <c r="F40" s="8"/>
      <c r="G40" s="8"/>
      <c r="H40" s="8"/>
      <c r="I40" s="8"/>
      <c r="J40" s="8"/>
      <c r="K40" s="8"/>
      <c r="L40" s="8"/>
      <c r="M40" s="8"/>
      <c r="N40" s="8"/>
      <c r="O40" s="8"/>
      <c r="P40" s="8"/>
      <c r="Q40" s="8"/>
      <c r="R40" s="8"/>
      <c r="S40" s="8"/>
      <c r="T40" s="8"/>
    </row>
    <row r="41" spans="1:20" x14ac:dyDescent="0.25">
      <c r="A41" s="8"/>
      <c r="B41" s="8"/>
      <c r="C41" s="8"/>
      <c r="D41" s="8"/>
      <c r="E41" s="8"/>
      <c r="F41" s="8"/>
      <c r="G41" s="8"/>
      <c r="H41" s="8"/>
      <c r="I41" s="8"/>
      <c r="J41" s="8"/>
      <c r="K41" s="8"/>
      <c r="L41" s="8"/>
      <c r="M41" s="8"/>
      <c r="N41" s="8"/>
      <c r="O41" s="8"/>
      <c r="P41" s="8"/>
      <c r="Q41" s="8"/>
      <c r="R41" s="8"/>
      <c r="S41" s="8"/>
      <c r="T41" s="8"/>
    </row>
    <row r="42" spans="1:20" x14ac:dyDescent="0.25">
      <c r="A42" s="8"/>
      <c r="B42" s="8"/>
      <c r="C42" s="8"/>
      <c r="D42" s="8"/>
      <c r="E42" s="8"/>
      <c r="F42" s="8"/>
      <c r="G42" s="8"/>
      <c r="H42" s="8"/>
      <c r="I42" s="8"/>
      <c r="J42" s="8"/>
      <c r="K42" s="8"/>
      <c r="L42" s="8"/>
      <c r="M42" s="8"/>
      <c r="N42" s="8"/>
      <c r="O42" s="8"/>
      <c r="P42" s="8"/>
      <c r="Q42" s="8"/>
      <c r="R42" s="8"/>
      <c r="S42" s="8"/>
      <c r="T42" s="8"/>
    </row>
    <row r="43" spans="1:20" x14ac:dyDescent="0.25">
      <c r="A43" s="8"/>
      <c r="B43" s="8"/>
      <c r="C43" s="8"/>
      <c r="D43" s="8"/>
      <c r="E43" s="8"/>
      <c r="F43" s="8"/>
      <c r="G43" s="8"/>
      <c r="H43" s="8"/>
      <c r="I43" s="8"/>
      <c r="J43" s="8"/>
      <c r="K43" s="8"/>
      <c r="L43" s="8"/>
      <c r="M43" s="8"/>
      <c r="N43" s="8"/>
      <c r="O43" s="8"/>
      <c r="P43" s="8"/>
      <c r="Q43" s="8"/>
      <c r="R43" s="8"/>
      <c r="S43" s="8"/>
      <c r="T43" s="8"/>
    </row>
    <row r="44" spans="1:20" x14ac:dyDescent="0.25">
      <c r="A44" s="8"/>
      <c r="B44" s="8"/>
      <c r="C44" s="8"/>
      <c r="D44" s="8"/>
      <c r="E44" s="8"/>
      <c r="F44" s="8"/>
      <c r="G44" s="8"/>
      <c r="H44" s="8"/>
      <c r="I44" s="8"/>
      <c r="J44" s="8"/>
      <c r="K44" s="8"/>
      <c r="L44" s="8"/>
      <c r="M44" s="8"/>
      <c r="N44" s="8"/>
      <c r="O44" s="8"/>
      <c r="P44" s="8"/>
      <c r="Q44" s="8"/>
      <c r="R44" s="8"/>
      <c r="S44" s="8"/>
      <c r="T44" s="8"/>
    </row>
    <row r="45" spans="1:20" x14ac:dyDescent="0.25">
      <c r="A45" s="8"/>
      <c r="B45" s="8"/>
      <c r="C45" s="8"/>
      <c r="D45" s="8"/>
      <c r="E45" s="8"/>
      <c r="F45" s="8"/>
      <c r="G45" s="8"/>
      <c r="H45" s="8"/>
      <c r="I45" s="8"/>
      <c r="J45" s="8"/>
      <c r="K45" s="8"/>
      <c r="L45" s="8"/>
      <c r="M45" s="8"/>
      <c r="N45" s="8"/>
      <c r="O45" s="8"/>
      <c r="P45" s="8"/>
      <c r="Q45" s="8"/>
      <c r="R45" s="8"/>
      <c r="S45" s="8"/>
      <c r="T45" s="8"/>
    </row>
    <row r="46" spans="1:20" x14ac:dyDescent="0.25">
      <c r="A46" s="8"/>
      <c r="B46" s="8"/>
      <c r="C46" s="8"/>
      <c r="D46" s="8"/>
      <c r="E46" s="8"/>
      <c r="F46" s="8"/>
      <c r="G46" s="8"/>
      <c r="H46" s="8"/>
      <c r="I46" s="8"/>
      <c r="J46" s="8"/>
      <c r="K46" s="8"/>
      <c r="L46" s="8"/>
      <c r="M46" s="8"/>
      <c r="N46" s="8"/>
      <c r="O46" s="8"/>
      <c r="P46" s="8"/>
      <c r="Q46" s="8"/>
      <c r="R46" s="8"/>
      <c r="S46" s="8"/>
      <c r="T46" s="8"/>
    </row>
    <row r="47" spans="1:20" x14ac:dyDescent="0.25">
      <c r="A47" s="8"/>
      <c r="B47" s="8"/>
      <c r="C47" s="8"/>
      <c r="D47" s="8"/>
      <c r="E47" s="8"/>
      <c r="F47" s="8"/>
      <c r="G47" s="8"/>
      <c r="H47" s="8"/>
      <c r="I47" s="8"/>
      <c r="J47" s="8"/>
      <c r="K47" s="8"/>
      <c r="L47" s="8"/>
      <c r="M47" s="8"/>
      <c r="N47" s="8"/>
      <c r="O47" s="8"/>
      <c r="P47" s="8"/>
      <c r="Q47" s="8"/>
      <c r="R47" s="8"/>
      <c r="S47" s="8"/>
      <c r="T47" s="8"/>
    </row>
  </sheetData>
  <mergeCells count="3">
    <mergeCell ref="B11:L11"/>
    <mergeCell ref="B12:L12"/>
    <mergeCell ref="B7:L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sheetPr>
  <dimension ref="A1:AT158"/>
  <sheetViews>
    <sheetView zoomScale="70" zoomScaleNormal="70" zoomScalePageLayoutView="80" workbookViewId="0"/>
  </sheetViews>
  <sheetFormatPr defaultColWidth="8.77734375" defaultRowHeight="13.8" x14ac:dyDescent="0.3"/>
  <cols>
    <col min="1" max="1" width="4.44140625" customWidth="1"/>
    <col min="2" max="2" width="20.6640625" style="22" customWidth="1"/>
    <col min="3" max="12" width="10" style="22" customWidth="1"/>
    <col min="13" max="13" width="9" style="22" customWidth="1"/>
    <col min="14" max="14" width="9.21875" style="22" customWidth="1"/>
    <col min="15" max="15" width="10.6640625" style="22" customWidth="1"/>
    <col min="16" max="16" width="16.44140625" style="22" customWidth="1"/>
    <col min="17" max="17" width="17.77734375" style="22" customWidth="1"/>
    <col min="18" max="19" width="9.44140625" style="22" customWidth="1"/>
    <col min="20" max="25" width="8.44140625" style="22" customWidth="1"/>
    <col min="26" max="29" width="9.6640625" style="22" customWidth="1"/>
    <col min="30" max="30" width="10.44140625" style="22" customWidth="1"/>
    <col min="31" max="31" width="16.21875" style="22" customWidth="1"/>
    <col min="32" max="32" width="21.44140625" style="22" customWidth="1"/>
    <col min="33" max="34" width="8.21875" style="22" customWidth="1"/>
    <col min="35" max="44" width="7.77734375" style="22" customWidth="1"/>
    <col min="45" max="45" width="8.77734375" style="22" customWidth="1"/>
    <col min="46" max="46" width="7.6640625" style="22" customWidth="1"/>
    <col min="47" max="47" width="8.77734375" style="22"/>
    <col min="48" max="51" width="9.6640625" style="22" customWidth="1"/>
    <col min="52" max="52" width="10.6640625" style="22" bestFit="1" customWidth="1"/>
    <col min="53" max="16384" width="8.77734375" style="22"/>
  </cols>
  <sheetData>
    <row r="1" spans="1:45" s="9" customFormat="1" ht="13.2" x14ac:dyDescent="0.25"/>
    <row r="2" spans="1:45" s="9" customFormat="1" ht="17.399999999999999" x14ac:dyDescent="0.3">
      <c r="B2" s="10" t="str">
        <f>Introduction!B2</f>
        <v>LightCounting Optical Vendor Landscape Report database</v>
      </c>
    </row>
    <row r="3" spans="1:45" s="9" customFormat="1" ht="17.399999999999999" x14ac:dyDescent="0.3">
      <c r="B3" s="234" t="str">
        <f>Introduction!B3</f>
        <v>Published 31 May 2023 - sample template</v>
      </c>
      <c r="E3" s="234"/>
    </row>
    <row r="4" spans="1:45" s="9" customFormat="1" ht="17.399999999999999" x14ac:dyDescent="0.3">
      <c r="E4" s="234"/>
    </row>
    <row r="5" spans="1:45" x14ac:dyDescent="0.3">
      <c r="C5" s="22">
        <v>2010</v>
      </c>
      <c r="D5" s="22">
        <v>2011</v>
      </c>
      <c r="E5" s="22">
        <v>2012</v>
      </c>
      <c r="F5" s="22">
        <v>2013</v>
      </c>
      <c r="G5" s="22">
        <v>2014</v>
      </c>
      <c r="H5" s="22">
        <v>2015</v>
      </c>
      <c r="I5" s="22">
        <v>2016</v>
      </c>
      <c r="J5" s="22">
        <v>2017</v>
      </c>
      <c r="K5" s="22">
        <v>2018</v>
      </c>
      <c r="L5" s="22">
        <v>2019</v>
      </c>
      <c r="M5" s="22">
        <v>2020</v>
      </c>
      <c r="N5" s="22">
        <v>2021</v>
      </c>
      <c r="O5" s="22">
        <v>2022</v>
      </c>
      <c r="R5" s="22">
        <v>2010</v>
      </c>
      <c r="S5" s="22">
        <v>2011</v>
      </c>
      <c r="T5" s="22">
        <v>2012</v>
      </c>
      <c r="U5" s="22">
        <v>2013</v>
      </c>
      <c r="V5" s="22">
        <v>2014</v>
      </c>
      <c r="W5" s="22">
        <v>2015</v>
      </c>
      <c r="X5" s="22">
        <v>2016</v>
      </c>
      <c r="Y5" s="22">
        <v>2017</v>
      </c>
      <c r="Z5" s="22">
        <v>2018</v>
      </c>
      <c r="AA5" s="22">
        <v>2019</v>
      </c>
      <c r="AB5" s="22">
        <v>2020</v>
      </c>
      <c r="AC5" s="22">
        <v>2021</v>
      </c>
      <c r="AD5" s="22">
        <v>2022</v>
      </c>
      <c r="AG5" s="22">
        <v>2010</v>
      </c>
      <c r="AH5" s="22">
        <v>2011</v>
      </c>
      <c r="AI5" s="22">
        <v>2012</v>
      </c>
      <c r="AJ5" s="22">
        <v>2013</v>
      </c>
      <c r="AK5" s="22">
        <v>2014</v>
      </c>
      <c r="AL5" s="22">
        <v>2015</v>
      </c>
      <c r="AM5" s="22">
        <v>2016</v>
      </c>
      <c r="AN5" s="22">
        <v>2017</v>
      </c>
      <c r="AO5" s="22">
        <v>2018</v>
      </c>
      <c r="AP5" s="22">
        <v>2019</v>
      </c>
      <c r="AQ5" s="22">
        <v>2020</v>
      </c>
      <c r="AR5" s="22">
        <v>2021</v>
      </c>
      <c r="AS5" s="22">
        <v>2022</v>
      </c>
    </row>
    <row r="6" spans="1:45" ht="18" x14ac:dyDescent="0.35">
      <c r="B6" s="124" t="s">
        <v>176</v>
      </c>
      <c r="C6" s="22" t="s">
        <v>144</v>
      </c>
      <c r="Q6" s="124" t="s">
        <v>42</v>
      </c>
      <c r="AF6" s="124" t="s">
        <v>49</v>
      </c>
    </row>
    <row r="8" spans="1:45" ht="15.6" x14ac:dyDescent="0.3">
      <c r="B8" s="125" t="s">
        <v>68</v>
      </c>
      <c r="D8" s="126"/>
      <c r="E8" s="18"/>
      <c r="F8" s="127" t="s">
        <v>122</v>
      </c>
      <c r="G8" s="126"/>
      <c r="H8" s="126"/>
      <c r="I8" s="126"/>
      <c r="J8" s="128"/>
      <c r="K8" s="128"/>
      <c r="L8" s="128"/>
      <c r="M8" s="128"/>
      <c r="N8" s="128"/>
      <c r="O8" s="128"/>
      <c r="Q8" s="125" t="s">
        <v>71</v>
      </c>
      <c r="S8" s="128"/>
      <c r="T8" s="18"/>
      <c r="U8" s="22" t="s">
        <v>123</v>
      </c>
      <c r="AF8" s="125" t="s">
        <v>64</v>
      </c>
    </row>
    <row r="9" spans="1:45" x14ac:dyDescent="0.3">
      <c r="B9" s="129" t="s">
        <v>118</v>
      </c>
      <c r="C9" s="118">
        <v>2010</v>
      </c>
      <c r="D9" s="118">
        <v>2011</v>
      </c>
      <c r="E9" s="118">
        <v>2012</v>
      </c>
      <c r="F9" s="118">
        <v>2013</v>
      </c>
      <c r="G9" s="118">
        <v>2014</v>
      </c>
      <c r="H9" s="118">
        <v>2015</v>
      </c>
      <c r="I9" s="118">
        <v>2016</v>
      </c>
      <c r="J9" s="118">
        <v>2017</v>
      </c>
      <c r="K9" s="118">
        <v>2018</v>
      </c>
      <c r="L9" s="118">
        <v>2019</v>
      </c>
      <c r="M9" s="118">
        <v>2020</v>
      </c>
      <c r="N9" s="118">
        <v>2021</v>
      </c>
      <c r="O9" s="118">
        <v>2022</v>
      </c>
      <c r="Q9" s="129" t="str">
        <f t="shared" ref="Q9:Q14" si="0">B9</f>
        <v>Segment</v>
      </c>
      <c r="R9" s="118">
        <v>2010</v>
      </c>
      <c r="S9" s="118">
        <v>2011</v>
      </c>
      <c r="T9" s="118">
        <v>2012</v>
      </c>
      <c r="U9" s="118">
        <v>2013</v>
      </c>
      <c r="V9" s="118">
        <v>2014</v>
      </c>
      <c r="W9" s="118">
        <v>2015</v>
      </c>
      <c r="X9" s="118">
        <v>2016</v>
      </c>
      <c r="Y9" s="118">
        <v>2017</v>
      </c>
      <c r="Z9" s="118">
        <v>2018</v>
      </c>
      <c r="AA9" s="118">
        <v>2019</v>
      </c>
      <c r="AB9" s="118">
        <v>2020</v>
      </c>
      <c r="AC9" s="118">
        <v>2021</v>
      </c>
      <c r="AD9" s="118">
        <v>2022</v>
      </c>
      <c r="AF9" s="129" t="str">
        <f>Q9</f>
        <v>Segment</v>
      </c>
      <c r="AG9" s="118">
        <v>2010</v>
      </c>
      <c r="AH9" s="118">
        <v>2011</v>
      </c>
      <c r="AI9" s="118">
        <v>2012</v>
      </c>
      <c r="AJ9" s="118">
        <v>2013</v>
      </c>
      <c r="AK9" s="118">
        <v>2014</v>
      </c>
      <c r="AL9" s="118">
        <v>2015</v>
      </c>
      <c r="AM9" s="118">
        <v>2016</v>
      </c>
      <c r="AN9" s="118">
        <v>2017</v>
      </c>
      <c r="AO9" s="118">
        <v>2018</v>
      </c>
      <c r="AP9" s="118">
        <v>2019</v>
      </c>
      <c r="AQ9" s="118">
        <v>2020</v>
      </c>
      <c r="AR9" s="118">
        <v>2021</v>
      </c>
      <c r="AS9" s="118">
        <v>2022</v>
      </c>
    </row>
    <row r="10" spans="1:45" x14ac:dyDescent="0.3">
      <c r="B10" s="21" t="s">
        <v>130</v>
      </c>
      <c r="C10" s="130">
        <f t="shared" ref="C10:D10" si="1">SUM(C28:C39)</f>
        <v>56524.6136460259</v>
      </c>
      <c r="D10" s="130">
        <f t="shared" si="1"/>
        <v>80484.626692187419</v>
      </c>
      <c r="E10" s="130"/>
      <c r="F10" s="130"/>
      <c r="G10" s="130"/>
      <c r="H10" s="130"/>
      <c r="I10" s="130"/>
      <c r="J10" s="130"/>
      <c r="K10" s="130"/>
      <c r="L10" s="130"/>
      <c r="M10" s="130"/>
      <c r="N10" s="130"/>
      <c r="O10" s="130"/>
      <c r="Q10" s="21" t="str">
        <f t="shared" si="0"/>
        <v>ICPs</v>
      </c>
      <c r="R10" s="130">
        <f t="shared" ref="R10:S10" si="2">10^-3*SUM(R28:R39)</f>
        <v>249.7775562134652</v>
      </c>
      <c r="S10" s="130">
        <f t="shared" si="2"/>
        <v>342.71306420044357</v>
      </c>
      <c r="T10" s="130"/>
      <c r="U10" s="130"/>
      <c r="V10" s="130"/>
      <c r="W10" s="130"/>
      <c r="X10" s="130"/>
      <c r="Y10" s="130"/>
      <c r="Z10" s="130"/>
      <c r="AA10" s="130"/>
      <c r="AB10" s="130"/>
      <c r="AC10" s="130"/>
      <c r="AD10" s="130"/>
      <c r="AF10" s="21" t="str">
        <f>B10</f>
        <v>ICPs</v>
      </c>
      <c r="AG10" s="132">
        <f t="shared" ref="AG10:AH15" si="3">C10/(R10*10^3)</f>
        <v>0.22629981053109019</v>
      </c>
      <c r="AH10" s="132">
        <f t="shared" si="3"/>
        <v>0.23484551684646066</v>
      </c>
      <c r="AI10" s="132"/>
      <c r="AJ10" s="132"/>
      <c r="AK10" s="132"/>
      <c r="AL10" s="132"/>
      <c r="AM10" s="132"/>
      <c r="AN10" s="132"/>
      <c r="AO10" s="132"/>
      <c r="AP10" s="132"/>
      <c r="AQ10" s="132"/>
      <c r="AR10" s="132"/>
      <c r="AS10" s="132"/>
    </row>
    <row r="11" spans="1:45" x14ac:dyDescent="0.3">
      <c r="B11" s="21" t="s">
        <v>131</v>
      </c>
      <c r="C11" s="130">
        <f t="shared" ref="C11:D11" si="4">SUM(C49:C63)</f>
        <v>103965.32497767842</v>
      </c>
      <c r="D11" s="130">
        <f t="shared" si="4"/>
        <v>67234.011063589089</v>
      </c>
      <c r="E11" s="130"/>
      <c r="F11" s="130"/>
      <c r="G11" s="130"/>
      <c r="H11" s="130"/>
      <c r="I11" s="130"/>
      <c r="J11" s="130"/>
      <c r="K11" s="130"/>
      <c r="L11" s="130"/>
      <c r="M11" s="130"/>
      <c r="N11" s="130"/>
      <c r="O11" s="130"/>
      <c r="Q11" s="21" t="str">
        <f t="shared" si="0"/>
        <v>CSPs</v>
      </c>
      <c r="R11" s="130">
        <f t="shared" ref="R11:S11" si="5">10^-3*SUM(R49:R63)</f>
        <v>950.82301603811436</v>
      </c>
      <c r="S11" s="130">
        <f t="shared" si="5"/>
        <v>1021.4282023167979</v>
      </c>
      <c r="T11" s="130"/>
      <c r="U11" s="130"/>
      <c r="V11" s="130"/>
      <c r="W11" s="130"/>
      <c r="X11" s="130"/>
      <c r="Y11" s="130"/>
      <c r="Z11" s="130"/>
      <c r="AA11" s="130"/>
      <c r="AB11" s="130"/>
      <c r="AC11" s="130"/>
      <c r="AD11" s="130"/>
      <c r="AF11" s="21" t="str">
        <f>B11</f>
        <v>CSPs</v>
      </c>
      <c r="AG11" s="132">
        <f t="shared" si="3"/>
        <v>0.10934245724391563</v>
      </c>
      <c r="AH11" s="132">
        <f t="shared" si="3"/>
        <v>6.5823531121511306E-2</v>
      </c>
      <c r="AI11" s="132"/>
      <c r="AJ11" s="132"/>
      <c r="AK11" s="132"/>
      <c r="AL11" s="132"/>
      <c r="AM11" s="132"/>
      <c r="AN11" s="132"/>
      <c r="AO11" s="132"/>
      <c r="AP11" s="132"/>
      <c r="AQ11" s="132"/>
      <c r="AR11" s="132"/>
      <c r="AS11" s="132"/>
    </row>
    <row r="12" spans="1:45" x14ac:dyDescent="0.3">
      <c r="B12" s="21" t="s">
        <v>126</v>
      </c>
      <c r="C12" s="130">
        <v>10373.838055082741</v>
      </c>
      <c r="D12" s="130">
        <f t="shared" ref="D12" si="6">SUM(D70:D89)</f>
        <v>11407.538946315002</v>
      </c>
      <c r="E12" s="130"/>
      <c r="F12" s="130"/>
      <c r="G12" s="130"/>
      <c r="H12" s="130"/>
      <c r="I12" s="130"/>
      <c r="J12" s="130"/>
      <c r="K12" s="130"/>
      <c r="L12" s="130"/>
      <c r="M12" s="130"/>
      <c r="N12" s="130"/>
      <c r="O12" s="130"/>
      <c r="Q12" s="21" t="str">
        <f t="shared" si="0"/>
        <v>Network Equipment</v>
      </c>
      <c r="R12" s="130">
        <f t="shared" ref="R12:S12" si="7">10^-3*SUM(R70:R89)</f>
        <v>165.56849223023832</v>
      </c>
      <c r="S12" s="130">
        <f t="shared" si="7"/>
        <v>186.98809847962605</v>
      </c>
      <c r="T12" s="130"/>
      <c r="U12" s="130"/>
      <c r="V12" s="130"/>
      <c r="W12" s="130"/>
      <c r="X12" s="130"/>
      <c r="Y12" s="130"/>
      <c r="Z12" s="130"/>
      <c r="AA12" s="130"/>
      <c r="AB12" s="130"/>
      <c r="AC12" s="130"/>
      <c r="AD12" s="130"/>
      <c r="AF12" s="21" t="str">
        <f>B12</f>
        <v>Network Equipment</v>
      </c>
      <c r="AG12" s="132">
        <f t="shared" si="3"/>
        <v>6.2655870784019449E-2</v>
      </c>
      <c r="AH12" s="132">
        <f t="shared" si="3"/>
        <v>6.1006764810531244E-2</v>
      </c>
      <c r="AI12" s="132"/>
      <c r="AJ12" s="132"/>
      <c r="AK12" s="132"/>
      <c r="AL12" s="132"/>
      <c r="AM12" s="132"/>
      <c r="AN12" s="132"/>
      <c r="AO12" s="132"/>
      <c r="AP12" s="132"/>
      <c r="AQ12" s="132"/>
      <c r="AR12" s="132"/>
      <c r="AS12" s="132"/>
    </row>
    <row r="13" spans="1:45" x14ac:dyDescent="0.3">
      <c r="B13" s="21" t="s">
        <v>137</v>
      </c>
      <c r="C13" s="130">
        <f t="shared" ref="C13:D13" si="8">SUM(C98:C160)</f>
        <v>43210.697321504187</v>
      </c>
      <c r="D13" s="130">
        <f t="shared" si="8"/>
        <v>50115.056146384239</v>
      </c>
      <c r="E13" s="130"/>
      <c r="F13" s="130"/>
      <c r="G13" s="130"/>
      <c r="H13" s="130"/>
      <c r="I13" s="130"/>
      <c r="J13" s="130"/>
      <c r="K13" s="130"/>
      <c r="L13" s="130"/>
      <c r="M13" s="130"/>
      <c r="N13" s="130"/>
      <c r="O13" s="130"/>
      <c r="Q13" s="21" t="str">
        <f t="shared" si="0"/>
        <v>Semiconductor ICs</v>
      </c>
      <c r="R13" s="130">
        <f t="shared" ref="R13:S13" si="9">10^-3*SUM(R98:R160)</f>
        <v>198.08740300412799</v>
      </c>
      <c r="S13" s="130">
        <f t="shared" si="9"/>
        <v>230.2961303140338</v>
      </c>
      <c r="T13" s="130"/>
      <c r="U13" s="130"/>
      <c r="V13" s="130"/>
      <c r="W13" s="130"/>
      <c r="X13" s="130"/>
      <c r="Y13" s="130"/>
      <c r="Z13" s="130"/>
      <c r="AA13" s="130"/>
      <c r="AB13" s="130"/>
      <c r="AC13" s="130"/>
      <c r="AD13" s="130"/>
      <c r="AF13" s="21" t="str">
        <f>B13</f>
        <v>Semiconductor ICs</v>
      </c>
      <c r="AG13" s="132">
        <f t="shared" si="3"/>
        <v>0.21813955186541423</v>
      </c>
      <c r="AH13" s="132">
        <f t="shared" si="3"/>
        <v>0.21761136879741277</v>
      </c>
      <c r="AI13" s="132"/>
      <c r="AJ13" s="132"/>
      <c r="AK13" s="132"/>
      <c r="AL13" s="132"/>
      <c r="AM13" s="132"/>
      <c r="AN13" s="132"/>
      <c r="AO13" s="132"/>
      <c r="AP13" s="132"/>
      <c r="AQ13" s="132"/>
      <c r="AR13" s="132"/>
      <c r="AS13" s="132"/>
    </row>
    <row r="14" spans="1:45" x14ac:dyDescent="0.3">
      <c r="B14" s="21" t="s">
        <v>120</v>
      </c>
      <c r="C14" s="130">
        <f t="shared" ref="C14:D14" si="10">C144</f>
        <v>151.09566075208744</v>
      </c>
      <c r="D14" s="130">
        <f t="shared" si="10"/>
        <v>0.53407319212423232</v>
      </c>
      <c r="E14" s="130"/>
      <c r="F14" s="130"/>
      <c r="G14" s="130"/>
      <c r="H14" s="130"/>
      <c r="I14" s="130"/>
      <c r="J14" s="130"/>
      <c r="K14" s="130"/>
      <c r="L14" s="130"/>
      <c r="M14" s="130"/>
      <c r="N14" s="130"/>
      <c r="O14" s="130"/>
      <c r="Q14" s="21" t="str">
        <f t="shared" si="0"/>
        <v>Optical components</v>
      </c>
      <c r="R14" s="133">
        <f t="shared" ref="R14:S14" si="11">10^-3*R144</f>
        <v>2.8165905020639976</v>
      </c>
      <c r="S14" s="133">
        <f t="shared" si="11"/>
        <v>2.9749020832224722</v>
      </c>
      <c r="T14" s="133"/>
      <c r="U14" s="133"/>
      <c r="V14" s="133"/>
      <c r="W14" s="133"/>
      <c r="X14" s="133"/>
      <c r="Y14" s="133"/>
      <c r="Z14" s="133"/>
      <c r="AA14" s="133"/>
      <c r="AB14" s="133"/>
      <c r="AC14" s="133"/>
      <c r="AD14" s="133"/>
      <c r="AF14" s="21" t="str">
        <f>B14</f>
        <v>Optical components</v>
      </c>
      <c r="AG14" s="132">
        <f t="shared" si="3"/>
        <v>5.3644880447251575E-2</v>
      </c>
      <c r="AH14" s="132">
        <f t="shared" si="3"/>
        <v>1.7952630949981177E-4</v>
      </c>
      <c r="AI14" s="132"/>
      <c r="AJ14" s="132"/>
      <c r="AK14" s="132"/>
      <c r="AL14" s="132"/>
      <c r="AM14" s="132"/>
      <c r="AN14" s="132"/>
      <c r="AO14" s="132"/>
      <c r="AP14" s="132"/>
      <c r="AQ14" s="132"/>
      <c r="AR14" s="132"/>
      <c r="AS14" s="132"/>
    </row>
    <row r="15" spans="1:45" x14ac:dyDescent="0.3">
      <c r="B15" s="21" t="s">
        <v>151</v>
      </c>
      <c r="C15" s="130">
        <f>SUM(C10:C14)</f>
        <v>214225.56966104332</v>
      </c>
      <c r="D15" s="130">
        <f t="shared" ref="D15" si="12">SUM(D10:D14)</f>
        <v>209241.76692166791</v>
      </c>
      <c r="E15" s="130"/>
      <c r="F15" s="130"/>
      <c r="G15" s="130"/>
      <c r="H15" s="130"/>
      <c r="I15" s="130"/>
      <c r="J15" s="130"/>
      <c r="K15" s="130"/>
      <c r="L15" s="130"/>
      <c r="M15" s="130"/>
      <c r="N15" s="130"/>
      <c r="O15" s="130"/>
      <c r="Q15" s="21" t="s">
        <v>151</v>
      </c>
      <c r="R15" s="130">
        <f>SUM(R10:R14)</f>
        <v>1567.0730579880096</v>
      </c>
      <c r="S15" s="130">
        <f t="shared" ref="S15" si="13">SUM(S10:S14)</f>
        <v>1784.4003973941237</v>
      </c>
      <c r="T15" s="130"/>
      <c r="U15" s="130"/>
      <c r="V15" s="130"/>
      <c r="W15" s="130"/>
      <c r="X15" s="130"/>
      <c r="Y15" s="130"/>
      <c r="Z15" s="130"/>
      <c r="AA15" s="130"/>
      <c r="AB15" s="130"/>
      <c r="AC15" s="130"/>
      <c r="AD15" s="130"/>
      <c r="AF15" s="21" t="s">
        <v>151</v>
      </c>
      <c r="AG15" s="132">
        <f t="shared" si="3"/>
        <v>0.13670426440493527</v>
      </c>
      <c r="AH15" s="132">
        <f t="shared" si="3"/>
        <v>0.11726166796826391</v>
      </c>
      <c r="AI15" s="132"/>
      <c r="AJ15" s="132"/>
      <c r="AK15" s="132"/>
      <c r="AL15" s="132"/>
      <c r="AM15" s="132"/>
      <c r="AN15" s="132"/>
      <c r="AO15" s="132"/>
      <c r="AP15" s="132"/>
      <c r="AQ15" s="132"/>
      <c r="AR15" s="132"/>
      <c r="AS15" s="132"/>
    </row>
    <row r="16" spans="1:45" x14ac:dyDescent="0.3">
      <c r="A16" s="131"/>
      <c r="B16" s="131"/>
      <c r="C16" s="131"/>
      <c r="D16" s="131"/>
      <c r="E16" s="131"/>
      <c r="F16" s="131"/>
      <c r="G16" s="131"/>
      <c r="H16" s="131"/>
      <c r="I16" s="131"/>
      <c r="J16" s="131"/>
      <c r="K16" s="131"/>
      <c r="L16" s="131"/>
      <c r="M16" s="131"/>
      <c r="N16" s="131"/>
      <c r="O16" s="131"/>
      <c r="R16" s="131"/>
      <c r="S16" s="131"/>
      <c r="T16" s="131"/>
      <c r="U16" s="131"/>
      <c r="V16" s="131"/>
      <c r="W16" s="131"/>
      <c r="X16" s="135"/>
      <c r="Y16" s="131"/>
      <c r="Z16" s="131"/>
      <c r="AA16" s="131"/>
      <c r="AB16" s="131"/>
      <c r="AC16" s="131"/>
      <c r="AD16" s="131"/>
      <c r="AG16" s="134"/>
      <c r="AH16" s="134"/>
      <c r="AI16" s="134"/>
      <c r="AJ16" s="134"/>
      <c r="AK16" s="134"/>
      <c r="AL16" s="134"/>
      <c r="AM16" s="134"/>
    </row>
    <row r="17" spans="2:46" ht="15.6" x14ac:dyDescent="0.3">
      <c r="B17" s="125" t="s">
        <v>69</v>
      </c>
      <c r="D17" s="126"/>
      <c r="E17" s="18"/>
      <c r="F17" s="127" t="s">
        <v>122</v>
      </c>
      <c r="G17" s="126"/>
      <c r="H17" s="126"/>
      <c r="I17" s="126"/>
      <c r="J17" s="128"/>
      <c r="K17" s="128"/>
      <c r="L17" s="128"/>
      <c r="M17" s="128"/>
      <c r="N17" s="128"/>
      <c r="O17" s="128"/>
      <c r="Q17" s="125" t="s">
        <v>70</v>
      </c>
      <c r="S17" s="128"/>
      <c r="T17" s="18"/>
      <c r="U17" s="22" t="s">
        <v>123</v>
      </c>
      <c r="AF17" s="125" t="s">
        <v>65</v>
      </c>
    </row>
    <row r="18" spans="2:46" x14ac:dyDescent="0.3">
      <c r="B18" s="129" t="str">
        <f>B9</f>
        <v>Segment</v>
      </c>
      <c r="C18" s="118">
        <v>2010</v>
      </c>
      <c r="D18" s="118">
        <v>2011</v>
      </c>
      <c r="E18" s="118">
        <v>2012</v>
      </c>
      <c r="F18" s="118">
        <v>2013</v>
      </c>
      <c r="G18" s="118">
        <v>2014</v>
      </c>
      <c r="H18" s="118">
        <v>2015</v>
      </c>
      <c r="I18" s="118">
        <v>2016</v>
      </c>
      <c r="J18" s="118">
        <v>2017</v>
      </c>
      <c r="K18" s="118">
        <v>2018</v>
      </c>
      <c r="L18" s="118">
        <v>2019</v>
      </c>
      <c r="M18" s="118">
        <v>2020</v>
      </c>
      <c r="N18" s="118">
        <v>2021</v>
      </c>
      <c r="O18" s="118">
        <v>2022</v>
      </c>
      <c r="Q18" s="129" t="str">
        <f t="shared" ref="Q18:Q23" si="14">B18</f>
        <v>Segment</v>
      </c>
      <c r="R18" s="118">
        <v>2010</v>
      </c>
      <c r="S18" s="118">
        <v>2011</v>
      </c>
      <c r="T18" s="118">
        <v>2012</v>
      </c>
      <c r="U18" s="118">
        <v>2013</v>
      </c>
      <c r="V18" s="118">
        <v>2014</v>
      </c>
      <c r="W18" s="118">
        <v>2015</v>
      </c>
      <c r="X18" s="118">
        <v>2016</v>
      </c>
      <c r="Y18" s="118">
        <v>2017</v>
      </c>
      <c r="Z18" s="118">
        <v>2018</v>
      </c>
      <c r="AA18" s="118">
        <v>2019</v>
      </c>
      <c r="AB18" s="118">
        <v>2020</v>
      </c>
      <c r="AC18" s="118">
        <v>2021</v>
      </c>
      <c r="AD18" s="118">
        <v>2022</v>
      </c>
      <c r="AF18" s="129" t="str">
        <f t="shared" ref="AF18:AF23" si="15">Q18</f>
        <v>Segment</v>
      </c>
      <c r="AG18" s="118">
        <v>2010</v>
      </c>
      <c r="AH18" s="118">
        <v>2011</v>
      </c>
      <c r="AI18" s="118">
        <v>2012</v>
      </c>
      <c r="AJ18" s="118">
        <v>2013</v>
      </c>
      <c r="AK18" s="118">
        <v>2014</v>
      </c>
      <c r="AL18" s="118">
        <v>2015</v>
      </c>
      <c r="AM18" s="118">
        <v>2016</v>
      </c>
      <c r="AN18" s="118">
        <v>2017</v>
      </c>
      <c r="AO18" s="118">
        <v>2018</v>
      </c>
      <c r="AP18" s="118">
        <v>2019</v>
      </c>
      <c r="AQ18" s="118">
        <f t="shared" ref="AQ18:AS18" si="16">AQ9</f>
        <v>2020</v>
      </c>
      <c r="AR18" s="118">
        <f t="shared" si="16"/>
        <v>2021</v>
      </c>
      <c r="AS18" s="118">
        <f t="shared" si="16"/>
        <v>2022</v>
      </c>
    </row>
    <row r="19" spans="2:46" x14ac:dyDescent="0.3">
      <c r="B19" s="21" t="str">
        <f t="shared" ref="B19:B20" si="17">B10</f>
        <v>ICPs</v>
      </c>
      <c r="C19" s="130">
        <f t="shared" ref="C19:D19" si="18">AVERAGE(C28:C39)</f>
        <v>6280.5126273362112</v>
      </c>
      <c r="D19" s="130">
        <f t="shared" si="18"/>
        <v>8048.4626692187421</v>
      </c>
      <c r="E19" s="130"/>
      <c r="F19" s="130"/>
      <c r="G19" s="130"/>
      <c r="H19" s="130"/>
      <c r="I19" s="130"/>
      <c r="J19" s="130"/>
      <c r="K19" s="130"/>
      <c r="L19" s="130"/>
      <c r="M19" s="130"/>
      <c r="N19" s="130"/>
      <c r="O19" s="130"/>
      <c r="Q19" s="21" t="str">
        <f t="shared" si="14"/>
        <v>ICPs</v>
      </c>
      <c r="R19" s="130">
        <f t="shared" ref="R19:S19" si="19">10^-3*AVERAGE(R28:R39)</f>
        <v>22.707050564860474</v>
      </c>
      <c r="S19" s="130">
        <f t="shared" si="19"/>
        <v>31.155733109131234</v>
      </c>
      <c r="T19" s="130"/>
      <c r="U19" s="130"/>
      <c r="V19" s="130"/>
      <c r="W19" s="130"/>
      <c r="X19" s="130"/>
      <c r="Y19" s="130"/>
      <c r="Z19" s="130"/>
      <c r="AA19" s="130"/>
      <c r="AB19" s="130"/>
      <c r="AC19" s="130"/>
      <c r="AD19" s="130"/>
      <c r="AF19" s="21" t="str">
        <f t="shared" si="15"/>
        <v>ICPs</v>
      </c>
      <c r="AG19" s="132">
        <f t="shared" ref="AG19:AH19" si="20">AG44</f>
        <v>0.1909747083440605</v>
      </c>
      <c r="AH19" s="132">
        <f t="shared" si="20"/>
        <v>0.17407259853460441</v>
      </c>
      <c r="AI19" s="132"/>
      <c r="AJ19" s="132"/>
      <c r="AK19" s="132"/>
      <c r="AL19" s="132"/>
      <c r="AM19" s="132"/>
      <c r="AN19" s="132"/>
      <c r="AO19" s="132"/>
      <c r="AP19" s="132"/>
      <c r="AQ19" s="132"/>
      <c r="AR19" s="132"/>
      <c r="AS19" s="132"/>
    </row>
    <row r="20" spans="2:46" x14ac:dyDescent="0.3">
      <c r="B20" s="21" t="str">
        <f t="shared" si="17"/>
        <v>CSPs</v>
      </c>
      <c r="C20" s="130">
        <f t="shared" ref="C20:D20" si="21">AVERAGE(C49:C63)</f>
        <v>6931.0216651785613</v>
      </c>
      <c r="D20" s="130">
        <f t="shared" si="21"/>
        <v>4482.2674042392728</v>
      </c>
      <c r="E20" s="130"/>
      <c r="F20" s="130"/>
      <c r="G20" s="130"/>
      <c r="H20" s="130"/>
      <c r="I20" s="130"/>
      <c r="J20" s="130"/>
      <c r="K20" s="130"/>
      <c r="L20" s="130"/>
      <c r="M20" s="130"/>
      <c r="N20" s="130"/>
      <c r="O20" s="130"/>
      <c r="Q20" s="21" t="str">
        <f t="shared" si="14"/>
        <v>CSPs</v>
      </c>
      <c r="R20" s="130">
        <f t="shared" ref="R20:S20" si="22">10^-3*AVERAGE(R49:R63)</f>
        <v>63.388201069207625</v>
      </c>
      <c r="S20" s="130">
        <f t="shared" si="22"/>
        <v>68.095213487786523</v>
      </c>
      <c r="T20" s="130"/>
      <c r="U20" s="130"/>
      <c r="V20" s="130"/>
      <c r="W20" s="130"/>
      <c r="X20" s="130"/>
      <c r="Y20" s="130"/>
      <c r="Z20" s="130"/>
      <c r="AA20" s="130"/>
      <c r="AB20" s="130"/>
      <c r="AC20" s="130"/>
      <c r="AD20" s="130"/>
      <c r="AF20" s="21" t="str">
        <f t="shared" si="15"/>
        <v>CSPs</v>
      </c>
      <c r="AG20" s="132">
        <f t="shared" ref="AG20:AH20" si="23">AG65</f>
        <v>0.10452400312171123</v>
      </c>
      <c r="AH20" s="132">
        <f t="shared" si="23"/>
        <v>6.5438982827195527E-2</v>
      </c>
      <c r="AI20" s="132"/>
      <c r="AJ20" s="132"/>
      <c r="AK20" s="132"/>
      <c r="AL20" s="132"/>
      <c r="AM20" s="132"/>
      <c r="AN20" s="132"/>
      <c r="AO20" s="132"/>
      <c r="AP20" s="132"/>
      <c r="AQ20" s="132"/>
      <c r="AR20" s="132"/>
      <c r="AS20" s="132"/>
    </row>
    <row r="21" spans="2:46" x14ac:dyDescent="0.3">
      <c r="B21" s="21" t="str">
        <f>B12</f>
        <v>Network Equipment</v>
      </c>
      <c r="C21" s="130">
        <v>691.58920367218275</v>
      </c>
      <c r="D21" s="130">
        <f t="shared" ref="D21" si="24">AVERAGE(D70:D89)</f>
        <v>712.97118414468764</v>
      </c>
      <c r="E21" s="130"/>
      <c r="F21" s="130"/>
      <c r="G21" s="130"/>
      <c r="H21" s="130"/>
      <c r="I21" s="130"/>
      <c r="J21" s="130"/>
      <c r="K21" s="130"/>
      <c r="L21" s="130"/>
      <c r="M21" s="130"/>
      <c r="N21" s="130"/>
      <c r="O21" s="130"/>
      <c r="Q21" s="21" t="str">
        <f t="shared" si="14"/>
        <v>Network Equipment</v>
      </c>
      <c r="R21" s="130">
        <f t="shared" ref="R21:S21" si="25">10^-3*AVERAGE(R70:R89)</f>
        <v>10.348030764389895</v>
      </c>
      <c r="S21" s="130">
        <f t="shared" si="25"/>
        <v>11.686756154976628</v>
      </c>
      <c r="T21" s="130"/>
      <c r="U21" s="130"/>
      <c r="V21" s="130"/>
      <c r="W21" s="130"/>
      <c r="X21" s="130"/>
      <c r="Y21" s="130"/>
      <c r="Z21" s="130"/>
      <c r="AA21" s="130"/>
      <c r="AB21" s="130"/>
      <c r="AC21" s="130"/>
      <c r="AD21" s="130"/>
      <c r="AF21" s="21" t="str">
        <f t="shared" si="15"/>
        <v>Network Equipment</v>
      </c>
      <c r="AG21" s="132">
        <v>4.3884588879824132E-2</v>
      </c>
      <c r="AH21" s="132">
        <f t="shared" ref="AH21" si="26">AH91</f>
        <v>4.4348010964746006E-2</v>
      </c>
      <c r="AI21" s="132"/>
      <c r="AJ21" s="132"/>
      <c r="AK21" s="132"/>
      <c r="AL21" s="132"/>
      <c r="AM21" s="132"/>
      <c r="AN21" s="132"/>
      <c r="AO21" s="132"/>
      <c r="AP21" s="132"/>
      <c r="AQ21" s="132"/>
      <c r="AR21" s="132"/>
      <c r="AS21" s="132"/>
    </row>
    <row r="22" spans="2:46" x14ac:dyDescent="0.3">
      <c r="B22" s="21" t="str">
        <f>B13</f>
        <v>Semiconductor ICs</v>
      </c>
      <c r="C22" s="130">
        <f t="shared" ref="C22:D22" si="27">AVERAGE(C98:C160)</f>
        <v>1137.1236137237945</v>
      </c>
      <c r="D22" s="130">
        <f t="shared" si="27"/>
        <v>1318.8172670101114</v>
      </c>
      <c r="E22" s="130"/>
      <c r="F22" s="130"/>
      <c r="G22" s="130"/>
      <c r="H22" s="130"/>
      <c r="I22" s="130"/>
      <c r="J22" s="130"/>
      <c r="K22" s="130"/>
      <c r="L22" s="130"/>
      <c r="M22" s="130"/>
      <c r="N22" s="130"/>
      <c r="O22" s="130"/>
      <c r="Q22" s="21" t="str">
        <f t="shared" si="14"/>
        <v>Semiconductor ICs</v>
      </c>
      <c r="R22" s="130">
        <f t="shared" ref="R22:S22" si="28">10^-3*AVERAGE(R98:R160)</f>
        <v>5.2128263948454734</v>
      </c>
      <c r="S22" s="130">
        <f t="shared" si="28"/>
        <v>5.7574032578508447</v>
      </c>
      <c r="T22" s="130"/>
      <c r="U22" s="130"/>
      <c r="V22" s="130"/>
      <c r="W22" s="130"/>
      <c r="X22" s="130"/>
      <c r="Y22" s="130"/>
      <c r="Z22" s="130"/>
      <c r="AA22" s="130"/>
      <c r="AB22" s="130"/>
      <c r="AC22" s="130"/>
      <c r="AD22" s="130"/>
      <c r="AF22" s="21" t="str">
        <f t="shared" si="15"/>
        <v>Semiconductor ICs</v>
      </c>
      <c r="AG22" s="132">
        <f t="shared" ref="AG22:AH22" si="29">AG123</f>
        <v>0.31103133747684991</v>
      </c>
      <c r="AH22" s="132">
        <f t="shared" si="29"/>
        <v>0.48298230475402376</v>
      </c>
      <c r="AI22" s="132"/>
      <c r="AJ22" s="132"/>
      <c r="AK22" s="132"/>
      <c r="AL22" s="132"/>
      <c r="AM22" s="132"/>
      <c r="AN22" s="132"/>
      <c r="AO22" s="132"/>
      <c r="AP22" s="132"/>
      <c r="AQ22" s="132"/>
      <c r="AR22" s="132"/>
      <c r="AS22" s="132"/>
    </row>
    <row r="23" spans="2:46" x14ac:dyDescent="0.3">
      <c r="B23" s="21" t="str">
        <f>B14</f>
        <v>Optical components</v>
      </c>
      <c r="C23" s="130">
        <f t="shared" ref="C23:D23" si="30">AVERAGE(C130:C144)</f>
        <v>27.745682336122719</v>
      </c>
      <c r="D23" s="130">
        <f t="shared" si="30"/>
        <v>-2.0540678678490125</v>
      </c>
      <c r="E23" s="130"/>
      <c r="F23" s="130"/>
      <c r="G23" s="130"/>
      <c r="H23" s="130"/>
      <c r="I23" s="130"/>
      <c r="J23" s="130"/>
      <c r="K23" s="130"/>
      <c r="L23" s="130"/>
      <c r="M23" s="130"/>
      <c r="N23" s="130"/>
      <c r="O23" s="130"/>
      <c r="Q23" s="21" t="str">
        <f t="shared" si="14"/>
        <v>Optical components</v>
      </c>
      <c r="R23" s="130">
        <f t="shared" ref="R23:S23" si="31">10^-3*AVERAGE(R130:R144)</f>
        <v>0.54529764582367801</v>
      </c>
      <c r="S23" s="130">
        <f t="shared" si="31"/>
        <v>0.57411897368326847</v>
      </c>
      <c r="T23" s="130"/>
      <c r="U23" s="130"/>
      <c r="V23" s="130"/>
      <c r="W23" s="130"/>
      <c r="X23" s="130"/>
      <c r="Y23" s="130"/>
      <c r="Z23" s="130"/>
      <c r="AA23" s="130"/>
      <c r="AB23" s="130"/>
      <c r="AC23" s="130"/>
      <c r="AD23" s="130"/>
      <c r="AF23" s="21" t="str">
        <f t="shared" si="15"/>
        <v>Optical components</v>
      </c>
      <c r="AG23" s="132">
        <f t="shared" ref="AG23:AH23" si="32">AG145</f>
        <v>5.3485219792488332E-2</v>
      </c>
      <c r="AH23" s="132">
        <f t="shared" si="32"/>
        <v>1.5271973426828947E-2</v>
      </c>
      <c r="AI23" s="132"/>
      <c r="AJ23" s="132"/>
      <c r="AK23" s="132"/>
      <c r="AL23" s="132"/>
      <c r="AM23" s="132"/>
      <c r="AN23" s="132"/>
      <c r="AO23" s="132"/>
      <c r="AP23" s="132"/>
      <c r="AQ23" s="132"/>
      <c r="AR23" s="132"/>
      <c r="AS23" s="132"/>
    </row>
    <row r="24" spans="2:46" x14ac:dyDescent="0.3">
      <c r="B24" s="136"/>
      <c r="C24" s="136"/>
      <c r="D24" s="136"/>
      <c r="E24" s="131"/>
      <c r="F24" s="131"/>
      <c r="G24" s="131"/>
      <c r="H24" s="131"/>
      <c r="I24" s="131"/>
      <c r="J24" s="131"/>
      <c r="K24" s="131"/>
      <c r="L24" s="131"/>
      <c r="M24" s="131"/>
      <c r="N24" s="131"/>
      <c r="O24" s="131"/>
      <c r="R24" s="131"/>
      <c r="S24" s="131"/>
      <c r="T24" s="131"/>
      <c r="U24" s="131"/>
      <c r="V24" s="131"/>
      <c r="W24" s="131"/>
      <c r="X24" s="131"/>
      <c r="Y24" s="131"/>
      <c r="Z24" s="131"/>
      <c r="AA24" s="131"/>
      <c r="AB24" s="131"/>
      <c r="AC24" s="131"/>
      <c r="AD24" s="131"/>
      <c r="AG24" s="134"/>
      <c r="AH24" s="134"/>
      <c r="AI24" s="134"/>
      <c r="AJ24" s="134"/>
      <c r="AK24" s="134"/>
      <c r="AL24" s="134"/>
      <c r="AM24" s="134"/>
    </row>
    <row r="25" spans="2:46" x14ac:dyDescent="0.3">
      <c r="B25" s="131"/>
      <c r="C25" s="131"/>
      <c r="D25" s="131"/>
      <c r="E25" s="131"/>
      <c r="F25" s="131"/>
      <c r="G25" s="131"/>
      <c r="H25" s="131"/>
      <c r="I25" s="131"/>
      <c r="J25" s="131"/>
      <c r="K25" s="131"/>
      <c r="L25" s="131"/>
      <c r="M25" s="131"/>
      <c r="N25" s="131"/>
      <c r="O25" s="131"/>
      <c r="R25" s="131"/>
      <c r="S25" s="131"/>
      <c r="T25" s="131"/>
      <c r="U25" s="131"/>
      <c r="V25" s="131"/>
      <c r="W25" s="131"/>
      <c r="X25" s="131"/>
      <c r="Y25" s="131"/>
      <c r="Z25" s="131"/>
      <c r="AA25" s="131"/>
      <c r="AB25" s="131"/>
      <c r="AC25" s="131"/>
      <c r="AD25" s="131"/>
      <c r="AG25" s="134"/>
      <c r="AH25" s="134"/>
      <c r="AI25" s="134"/>
      <c r="AJ25" s="134"/>
      <c r="AK25" s="134"/>
      <c r="AL25" s="134"/>
      <c r="AM25" s="134"/>
    </row>
    <row r="26" spans="2:46" ht="15.6" x14ac:dyDescent="0.3">
      <c r="B26" s="125" t="str">
        <f>B6</f>
        <v>Net profit (GAAP)</v>
      </c>
      <c r="D26" s="126"/>
      <c r="F26" s="127" t="s">
        <v>122</v>
      </c>
      <c r="G26" s="126"/>
      <c r="H26" s="126"/>
      <c r="I26" s="126"/>
      <c r="J26" s="126"/>
      <c r="K26" s="126"/>
      <c r="L26" s="126"/>
      <c r="M26" s="126"/>
      <c r="N26" s="126"/>
      <c r="O26" s="126"/>
      <c r="Q26" s="125" t="s">
        <v>77</v>
      </c>
      <c r="S26" s="128"/>
      <c r="U26" s="127" t="s">
        <v>122</v>
      </c>
      <c r="V26" s="126"/>
      <c r="W26" s="126"/>
      <c r="X26" s="126"/>
      <c r="Y26" s="126"/>
      <c r="Z26" s="126"/>
      <c r="AA26" s="126"/>
      <c r="AB26" s="126"/>
      <c r="AC26" s="126"/>
      <c r="AD26" s="126"/>
      <c r="AF26" s="125" t="s">
        <v>78</v>
      </c>
    </row>
    <row r="27" spans="2:46" x14ac:dyDescent="0.3">
      <c r="B27" s="137" t="str">
        <f>B10</f>
        <v>ICPs</v>
      </c>
      <c r="C27" s="118">
        <v>2010</v>
      </c>
      <c r="D27" s="118">
        <v>2011</v>
      </c>
      <c r="E27" s="118">
        <v>2012</v>
      </c>
      <c r="F27" s="118">
        <v>2013</v>
      </c>
      <c r="G27" s="118">
        <v>2014</v>
      </c>
      <c r="H27" s="118">
        <v>2015</v>
      </c>
      <c r="I27" s="118">
        <v>2016</v>
      </c>
      <c r="J27" s="118">
        <v>2017</v>
      </c>
      <c r="K27" s="118">
        <v>2018</v>
      </c>
      <c r="L27" s="118">
        <v>2019</v>
      </c>
      <c r="M27" s="118">
        <v>2020</v>
      </c>
      <c r="N27" s="118">
        <v>2021</v>
      </c>
      <c r="O27" s="118">
        <v>2022</v>
      </c>
      <c r="Q27" s="137" t="str">
        <f t="shared" ref="Q27:Q42" si="33">B27</f>
        <v>ICPs</v>
      </c>
      <c r="R27" s="118">
        <v>2010</v>
      </c>
      <c r="S27" s="118">
        <v>2011</v>
      </c>
      <c r="T27" s="118">
        <v>2012</v>
      </c>
      <c r="U27" s="118">
        <f>F27</f>
        <v>2013</v>
      </c>
      <c r="V27" s="118">
        <v>2014</v>
      </c>
      <c r="W27" s="118">
        <v>2015</v>
      </c>
      <c r="X27" s="118">
        <v>2016</v>
      </c>
      <c r="Y27" s="118">
        <v>2017</v>
      </c>
      <c r="Z27" s="118">
        <v>2018</v>
      </c>
      <c r="AA27" s="118">
        <v>2019</v>
      </c>
      <c r="AB27" s="118">
        <v>2020</v>
      </c>
      <c r="AC27" s="118">
        <v>2021</v>
      </c>
      <c r="AD27" s="118">
        <v>2022</v>
      </c>
      <c r="AF27" s="137" t="str">
        <f t="shared" ref="AF27:AF42" si="34">B27</f>
        <v>ICPs</v>
      </c>
      <c r="AG27" s="118">
        <v>2010</v>
      </c>
      <c r="AH27" s="118">
        <v>2011</v>
      </c>
      <c r="AI27" s="118">
        <v>2012</v>
      </c>
      <c r="AJ27" s="118">
        <v>2013</v>
      </c>
      <c r="AK27" s="118">
        <v>2014</v>
      </c>
      <c r="AL27" s="138">
        <v>2015</v>
      </c>
      <c r="AM27" s="138">
        <v>2016</v>
      </c>
      <c r="AN27" s="118">
        <v>2017</v>
      </c>
      <c r="AO27" s="118">
        <v>2018</v>
      </c>
      <c r="AP27" s="118">
        <v>2019</v>
      </c>
      <c r="AQ27" s="118">
        <f t="shared" ref="AQ27:AS27" si="35">AQ18</f>
        <v>2020</v>
      </c>
      <c r="AR27" s="118">
        <f t="shared" si="35"/>
        <v>2021</v>
      </c>
      <c r="AS27" s="118">
        <f t="shared" si="35"/>
        <v>2022</v>
      </c>
      <c r="AT27" s="139" t="s">
        <v>93</v>
      </c>
    </row>
    <row r="28" spans="2:46" x14ac:dyDescent="0.3">
      <c r="B28" s="21" t="s">
        <v>75</v>
      </c>
      <c r="C28" s="123">
        <v>0</v>
      </c>
      <c r="D28" s="123">
        <v>443.22901204290923</v>
      </c>
      <c r="E28" s="123"/>
      <c r="F28" s="123"/>
      <c r="G28" s="123"/>
      <c r="H28" s="123"/>
      <c r="I28" s="123"/>
      <c r="J28" s="123"/>
      <c r="K28" s="123"/>
      <c r="L28" s="123"/>
      <c r="M28" s="123"/>
      <c r="N28" s="123"/>
      <c r="O28" s="123"/>
      <c r="P28" s="320"/>
      <c r="Q28" s="21" t="str">
        <f t="shared" si="33"/>
        <v>Alibaba</v>
      </c>
      <c r="R28" s="140">
        <v>1172.9366158394012</v>
      </c>
      <c r="S28" s="140">
        <v>2703.0401364255317</v>
      </c>
      <c r="T28" s="141"/>
      <c r="U28" s="141"/>
      <c r="V28" s="141"/>
      <c r="W28" s="141"/>
      <c r="X28" s="141"/>
      <c r="Y28" s="123"/>
      <c r="Z28" s="123"/>
      <c r="AA28" s="123"/>
      <c r="AB28" s="123"/>
      <c r="AC28" s="123"/>
      <c r="AD28" s="123"/>
      <c r="AF28" s="21" t="str">
        <f t="shared" si="34"/>
        <v>Alibaba</v>
      </c>
      <c r="AG28" s="142"/>
      <c r="AH28" s="143">
        <v>7.6515283005109139E-2</v>
      </c>
      <c r="AI28" s="143"/>
      <c r="AJ28" s="143"/>
      <c r="AK28" s="143"/>
      <c r="AL28" s="144"/>
      <c r="AM28" s="144"/>
      <c r="AN28" s="144"/>
      <c r="AO28" s="144"/>
      <c r="AP28" s="248"/>
      <c r="AQ28" s="248"/>
      <c r="AR28" s="248"/>
      <c r="AS28" s="248"/>
      <c r="AT28" s="145"/>
    </row>
    <row r="29" spans="2:46" x14ac:dyDescent="0.3">
      <c r="B29" s="21" t="s">
        <v>104</v>
      </c>
      <c r="C29" s="123">
        <v>8505</v>
      </c>
      <c r="D29" s="123">
        <v>9737</v>
      </c>
      <c r="E29" s="123"/>
      <c r="F29" s="123"/>
      <c r="G29" s="123"/>
      <c r="H29" s="123"/>
      <c r="I29" s="123"/>
      <c r="J29" s="123"/>
      <c r="K29" s="123"/>
      <c r="L29" s="123"/>
      <c r="M29" s="123"/>
      <c r="N29" s="123"/>
      <c r="O29" s="123"/>
      <c r="P29" s="320"/>
      <c r="Q29" s="21" t="str">
        <f t="shared" si="33"/>
        <v>Alphabet</v>
      </c>
      <c r="R29" s="140">
        <v>29321</v>
      </c>
      <c r="S29" s="140">
        <v>37905</v>
      </c>
      <c r="T29" s="141"/>
      <c r="U29" s="141"/>
      <c r="V29" s="141"/>
      <c r="W29" s="141"/>
      <c r="X29" s="141"/>
      <c r="Y29" s="123"/>
      <c r="Z29" s="123"/>
      <c r="AA29" s="123"/>
      <c r="AB29" s="123"/>
      <c r="AC29" s="123"/>
      <c r="AD29" s="123"/>
      <c r="AF29" s="21" t="str">
        <f t="shared" si="34"/>
        <v>Alphabet</v>
      </c>
      <c r="AG29" s="143">
        <v>0.20333549333242387</v>
      </c>
      <c r="AH29" s="143">
        <v>0.25260519720353514</v>
      </c>
      <c r="AI29" s="143"/>
      <c r="AJ29" s="143"/>
      <c r="AK29" s="143"/>
      <c r="AL29" s="144"/>
      <c r="AM29" s="144"/>
      <c r="AN29" s="144"/>
      <c r="AO29" s="144"/>
      <c r="AP29" s="249"/>
      <c r="AQ29" s="249"/>
      <c r="AR29" s="249"/>
      <c r="AS29" s="249"/>
      <c r="AT29" s="145"/>
    </row>
    <row r="30" spans="2:46" x14ac:dyDescent="0.3">
      <c r="B30" s="21" t="s">
        <v>51</v>
      </c>
      <c r="C30" s="123">
        <v>1153</v>
      </c>
      <c r="D30" s="123">
        <v>469</v>
      </c>
      <c r="E30" s="123"/>
      <c r="F30" s="123"/>
      <c r="G30" s="123"/>
      <c r="H30" s="123"/>
      <c r="I30" s="123"/>
      <c r="J30" s="123"/>
      <c r="K30" s="123"/>
      <c r="L30" s="123"/>
      <c r="M30" s="123"/>
      <c r="N30" s="123"/>
      <c r="O30" s="123"/>
      <c r="P30" s="320"/>
      <c r="Q30" s="21" t="str">
        <f t="shared" si="33"/>
        <v>Amazon</v>
      </c>
      <c r="R30" s="140">
        <v>34205</v>
      </c>
      <c r="S30" s="140">
        <v>48077</v>
      </c>
      <c r="T30" s="141"/>
      <c r="U30" s="141"/>
      <c r="V30" s="141"/>
      <c r="W30" s="141"/>
      <c r="X30" s="141"/>
      <c r="Y30" s="123"/>
      <c r="Z30" s="123"/>
      <c r="AA30" s="123"/>
      <c r="AB30" s="123"/>
      <c r="AC30" s="123"/>
      <c r="AD30" s="123"/>
      <c r="AF30" s="21" t="str">
        <f t="shared" si="34"/>
        <v>Amazon</v>
      </c>
      <c r="AG30" s="143">
        <v>2.154655752083029E-2</v>
      </c>
      <c r="AH30" s="143">
        <v>1.47263764377977E-2</v>
      </c>
      <c r="AI30" s="143"/>
      <c r="AJ30" s="143"/>
      <c r="AK30" s="143"/>
      <c r="AL30" s="144"/>
      <c r="AM30" s="144"/>
      <c r="AN30" s="144"/>
      <c r="AO30" s="144"/>
      <c r="AP30" s="248"/>
      <c r="AQ30" s="248"/>
      <c r="AR30" s="248"/>
      <c r="AS30" s="248"/>
      <c r="AT30" s="145"/>
    </row>
    <row r="31" spans="2:46" x14ac:dyDescent="0.3">
      <c r="B31" s="21" t="s">
        <v>72</v>
      </c>
      <c r="C31" s="123">
        <v>16639</v>
      </c>
      <c r="D31" s="123">
        <v>32982</v>
      </c>
      <c r="E31" s="123"/>
      <c r="F31" s="123"/>
      <c r="G31" s="123"/>
      <c r="H31" s="123"/>
      <c r="I31" s="123"/>
      <c r="J31" s="123"/>
      <c r="K31" s="123"/>
      <c r="L31" s="123"/>
      <c r="M31" s="123"/>
      <c r="N31" s="123"/>
      <c r="O31" s="123"/>
      <c r="P31" s="320"/>
      <c r="Q31" s="21" t="str">
        <f t="shared" si="33"/>
        <v>Apple</v>
      </c>
      <c r="R31" s="141">
        <v>76283</v>
      </c>
      <c r="S31" s="141">
        <v>127841</v>
      </c>
      <c r="T31" s="141"/>
      <c r="U31" s="141"/>
      <c r="V31" s="141"/>
      <c r="W31" s="141"/>
      <c r="X31" s="141"/>
      <c r="Y31" s="123"/>
      <c r="Z31" s="123"/>
      <c r="AA31" s="123"/>
      <c r="AB31" s="123"/>
      <c r="AC31" s="123"/>
      <c r="AD31" s="123"/>
      <c r="AF31" s="21" t="str">
        <f t="shared" si="34"/>
        <v>Apple</v>
      </c>
      <c r="AG31" s="143">
        <v>0.13941507282094306</v>
      </c>
      <c r="AH31" s="143">
        <v>0.20276750025422205</v>
      </c>
      <c r="AI31" s="143"/>
      <c r="AJ31" s="143"/>
      <c r="AK31" s="143"/>
      <c r="AL31" s="144"/>
      <c r="AM31" s="144"/>
      <c r="AN31" s="144"/>
      <c r="AO31" s="144"/>
      <c r="AP31" s="248"/>
      <c r="AQ31" s="248"/>
      <c r="AR31" s="248"/>
      <c r="AS31" s="248"/>
      <c r="AT31" s="145"/>
    </row>
    <row r="32" spans="2:46" x14ac:dyDescent="0.3">
      <c r="B32" s="21" t="s">
        <v>50</v>
      </c>
      <c r="C32" s="123">
        <v>522.71180803059929</v>
      </c>
      <c r="D32" s="123">
        <v>1028.6404847353888</v>
      </c>
      <c r="E32" s="123"/>
      <c r="F32" s="123"/>
      <c r="G32" s="123"/>
      <c r="H32" s="123"/>
      <c r="I32" s="123"/>
      <c r="J32" s="123"/>
      <c r="K32" s="123"/>
      <c r="L32" s="123"/>
      <c r="M32" s="123"/>
      <c r="N32" s="123"/>
      <c r="O32" s="123"/>
      <c r="P32" s="320"/>
      <c r="Q32" s="21" t="str">
        <f t="shared" si="33"/>
        <v>Baidu</v>
      </c>
      <c r="R32" s="141">
        <v>1172.9366158394012</v>
      </c>
      <c r="S32" s="141">
        <v>2253.0061690110483</v>
      </c>
      <c r="T32" s="141"/>
      <c r="U32" s="141"/>
      <c r="V32" s="141"/>
      <c r="W32" s="141"/>
      <c r="X32" s="141"/>
      <c r="Y32" s="123"/>
      <c r="Z32" s="123"/>
      <c r="AA32" s="123"/>
      <c r="AB32" s="123"/>
      <c r="AC32" s="123"/>
      <c r="AD32" s="123"/>
      <c r="AF32" s="21" t="str">
        <f t="shared" si="34"/>
        <v>Baidu</v>
      </c>
      <c r="AG32" s="143">
        <v>0.29681355849936991</v>
      </c>
      <c r="AH32" s="143">
        <v>0.39142806442335432</v>
      </c>
      <c r="AI32" s="143"/>
      <c r="AJ32" s="143"/>
      <c r="AK32" s="143"/>
      <c r="AL32" s="144"/>
      <c r="AM32" s="144"/>
      <c r="AN32" s="144"/>
      <c r="AO32" s="144"/>
      <c r="AP32" s="249"/>
      <c r="AQ32" s="249"/>
      <c r="AR32" s="249"/>
      <c r="AS32" s="249"/>
      <c r="AT32" s="145"/>
    </row>
    <row r="33" spans="1:46" x14ac:dyDescent="0.3">
      <c r="B33" s="21" t="s">
        <v>27</v>
      </c>
      <c r="C33" s="123">
        <v>1800.8</v>
      </c>
      <c r="D33" s="123">
        <v>3229.5</v>
      </c>
      <c r="E33" s="123"/>
      <c r="F33" s="123"/>
      <c r="G33" s="123"/>
      <c r="H33" s="123"/>
      <c r="I33" s="123"/>
      <c r="J33" s="123"/>
      <c r="K33" s="123"/>
      <c r="L33" s="123"/>
      <c r="M33" s="123"/>
      <c r="N33" s="123"/>
      <c r="O33" s="123"/>
      <c r="P33" s="320"/>
      <c r="Q33" s="21" t="str">
        <f t="shared" si="33"/>
        <v>Ebay</v>
      </c>
      <c r="R33" s="140">
        <v>9156.2739999999994</v>
      </c>
      <c r="S33" s="140">
        <v>11651.654</v>
      </c>
      <c r="T33" s="141"/>
      <c r="U33" s="141"/>
      <c r="V33" s="141"/>
      <c r="W33" s="141"/>
      <c r="X33" s="141"/>
      <c r="Y33" s="123"/>
      <c r="Z33" s="123"/>
      <c r="AA33" s="123"/>
      <c r="AB33" s="123"/>
      <c r="AC33" s="123"/>
      <c r="AD33" s="123"/>
      <c r="AF33" s="21" t="str">
        <f t="shared" si="34"/>
        <v>Ebay</v>
      </c>
      <c r="AG33" s="143">
        <v>0.13560100975571504</v>
      </c>
      <c r="AH33" s="143">
        <v>0.15526550994391008</v>
      </c>
      <c r="AI33" s="143"/>
      <c r="AJ33" s="143"/>
      <c r="AK33" s="143"/>
      <c r="AL33" s="144"/>
      <c r="AM33" s="144"/>
      <c r="AN33" s="144"/>
      <c r="AO33" s="144"/>
      <c r="AP33" s="249"/>
      <c r="AQ33" s="249"/>
      <c r="AR33" s="249"/>
      <c r="AS33" s="249"/>
      <c r="AT33" s="145"/>
    </row>
    <row r="34" spans="1:46" ht="14.55" customHeight="1" x14ac:dyDescent="0.3">
      <c r="B34" s="21" t="s">
        <v>173</v>
      </c>
      <c r="C34" s="142"/>
      <c r="D34" s="123">
        <v>769</v>
      </c>
      <c r="E34" s="123"/>
      <c r="F34" s="123"/>
      <c r="G34" s="123"/>
      <c r="H34" s="123"/>
      <c r="I34" s="123"/>
      <c r="J34" s="123"/>
      <c r="K34" s="123"/>
      <c r="L34" s="123"/>
      <c r="M34" s="123"/>
      <c r="N34" s="123"/>
      <c r="O34" s="123"/>
      <c r="P34" s="320"/>
      <c r="Q34" s="21" t="str">
        <f t="shared" si="33"/>
        <v>Meta</v>
      </c>
      <c r="R34" s="140">
        <v>1974</v>
      </c>
      <c r="S34" s="140">
        <v>3711</v>
      </c>
      <c r="T34" s="141"/>
      <c r="U34" s="141"/>
      <c r="V34" s="141"/>
      <c r="W34" s="141"/>
      <c r="X34" s="141"/>
      <c r="Y34" s="123"/>
      <c r="Z34" s="123"/>
      <c r="AA34" s="123"/>
      <c r="AB34" s="123"/>
      <c r="AC34" s="123"/>
      <c r="AD34" s="123"/>
      <c r="AF34" s="21" t="str">
        <f t="shared" si="34"/>
        <v>Meta</v>
      </c>
      <c r="AG34" s="142"/>
      <c r="AH34" s="143">
        <v>0.12584209108057126</v>
      </c>
      <c r="AI34" s="143"/>
      <c r="AJ34" s="143"/>
      <c r="AK34" s="143"/>
      <c r="AL34" s="144"/>
      <c r="AM34" s="144"/>
      <c r="AN34" s="144"/>
      <c r="AO34" s="144"/>
      <c r="AP34" s="249"/>
      <c r="AQ34" s="249"/>
      <c r="AR34" s="249"/>
      <c r="AS34" s="249"/>
      <c r="AT34" s="145"/>
    </row>
    <row r="35" spans="1:46" x14ac:dyDescent="0.3">
      <c r="B35" s="21" t="s">
        <v>74</v>
      </c>
      <c r="C35" s="123">
        <v>20568</v>
      </c>
      <c r="D35" s="123">
        <v>23468</v>
      </c>
      <c r="E35" s="123"/>
      <c r="F35" s="123"/>
      <c r="G35" s="123"/>
      <c r="H35" s="123"/>
      <c r="I35" s="123"/>
      <c r="J35" s="123"/>
      <c r="K35" s="123"/>
      <c r="L35" s="123"/>
      <c r="M35" s="123"/>
      <c r="N35" s="123"/>
      <c r="O35" s="123"/>
      <c r="P35" s="320"/>
      <c r="Q35" s="21" t="str">
        <f t="shared" si="33"/>
        <v>Microsoft</v>
      </c>
      <c r="R35" s="140">
        <v>66690</v>
      </c>
      <c r="S35" s="140">
        <v>72052</v>
      </c>
      <c r="T35" s="141"/>
      <c r="U35" s="141"/>
      <c r="V35" s="141"/>
      <c r="W35" s="141"/>
      <c r="X35" s="141"/>
      <c r="Y35" s="123"/>
      <c r="Z35" s="123"/>
      <c r="AA35" s="123"/>
      <c r="AB35" s="123"/>
      <c r="AC35" s="123"/>
      <c r="AD35" s="123"/>
      <c r="AF35" s="21" t="str">
        <f t="shared" si="34"/>
        <v>Microsoft</v>
      </c>
      <c r="AG35" s="143">
        <v>0.20893687209476683</v>
      </c>
      <c r="AH35" s="143">
        <v>0.32584799866762892</v>
      </c>
      <c r="AI35" s="143"/>
      <c r="AJ35" s="143"/>
      <c r="AK35" s="143"/>
      <c r="AL35" s="144"/>
      <c r="AM35" s="144"/>
      <c r="AN35" s="144"/>
      <c r="AO35" s="144"/>
      <c r="AP35" s="249"/>
      <c r="AQ35" s="249"/>
      <c r="AR35" s="249"/>
      <c r="AS35" s="249"/>
      <c r="AT35" s="145"/>
    </row>
    <row r="36" spans="1:46" x14ac:dyDescent="0.3">
      <c r="B36" s="21" t="s">
        <v>105</v>
      </c>
      <c r="C36" s="123">
        <v>6135</v>
      </c>
      <c r="D36" s="123">
        <v>6775</v>
      </c>
      <c r="E36" s="123"/>
      <c r="F36" s="123"/>
      <c r="G36" s="123"/>
      <c r="H36" s="123"/>
      <c r="I36" s="123"/>
      <c r="J36" s="123"/>
      <c r="K36" s="123"/>
      <c r="L36" s="123"/>
      <c r="M36" s="123"/>
      <c r="N36" s="123"/>
      <c r="O36" s="123"/>
      <c r="P36" s="320"/>
      <c r="Q36" s="21" t="str">
        <f t="shared" si="33"/>
        <v>Oracle</v>
      </c>
      <c r="R36" s="141">
        <v>26821</v>
      </c>
      <c r="S36" s="141">
        <v>31993</v>
      </c>
      <c r="T36" s="141"/>
      <c r="U36" s="141"/>
      <c r="V36" s="141"/>
      <c r="W36" s="141"/>
      <c r="X36" s="141"/>
      <c r="Y36" s="123"/>
      <c r="Z36" s="123"/>
      <c r="AA36" s="123"/>
      <c r="AB36" s="123"/>
      <c r="AC36" s="123"/>
      <c r="AD36" s="123"/>
      <c r="AF36" s="21" t="str">
        <f t="shared" si="34"/>
        <v>Oracle</v>
      </c>
      <c r="AG36" s="143">
        <v>0.17437828567167518</v>
      </c>
      <c r="AH36" s="143">
        <v>0.19888725658737849</v>
      </c>
      <c r="AI36" s="143"/>
      <c r="AJ36" s="143"/>
      <c r="AK36" s="143"/>
      <c r="AL36" s="144"/>
      <c r="AM36" s="144"/>
      <c r="AN36" s="144"/>
      <c r="AO36" s="144"/>
      <c r="AP36" s="249"/>
      <c r="AQ36" s="249"/>
      <c r="AR36" s="249"/>
      <c r="AS36" s="249"/>
      <c r="AT36" s="145"/>
    </row>
    <row r="37" spans="1:46" x14ac:dyDescent="0.3">
      <c r="B37" s="21" t="s">
        <v>106</v>
      </c>
      <c r="C37" s="142"/>
      <c r="D37" s="142"/>
      <c r="E37" s="142"/>
      <c r="F37" s="142"/>
      <c r="G37" s="123"/>
      <c r="H37" s="123"/>
      <c r="I37" s="123"/>
      <c r="J37" s="123"/>
      <c r="K37" s="123"/>
      <c r="L37" s="123"/>
      <c r="M37" s="123"/>
      <c r="N37" s="123"/>
      <c r="O37" s="123"/>
      <c r="P37" s="320"/>
      <c r="Q37" s="21" t="str">
        <f t="shared" si="33"/>
        <v>PayPal</v>
      </c>
      <c r="R37" s="148"/>
      <c r="S37" s="148"/>
      <c r="T37" s="149"/>
      <c r="U37" s="149"/>
      <c r="V37" s="141"/>
      <c r="W37" s="141"/>
      <c r="X37" s="141"/>
      <c r="Y37" s="123"/>
      <c r="Z37" s="123"/>
      <c r="AA37" s="123"/>
      <c r="AB37" s="123"/>
      <c r="AC37" s="123"/>
      <c r="AD37" s="123"/>
      <c r="AF37" s="21" t="str">
        <f t="shared" si="34"/>
        <v>PayPal</v>
      </c>
      <c r="AG37" s="142"/>
      <c r="AH37" s="142"/>
      <c r="AI37" s="142"/>
      <c r="AJ37" s="142"/>
      <c r="AK37" s="143"/>
      <c r="AL37" s="144"/>
      <c r="AM37" s="144"/>
      <c r="AN37" s="144"/>
      <c r="AO37" s="144"/>
      <c r="AP37" s="249"/>
      <c r="AQ37" s="249"/>
      <c r="AR37" s="249"/>
      <c r="AS37" s="249"/>
      <c r="AT37" s="145"/>
    </row>
    <row r="38" spans="1:46" x14ac:dyDescent="0.3">
      <c r="B38" s="21" t="s">
        <v>73</v>
      </c>
      <c r="C38" s="123">
        <v>1201.1018379953002</v>
      </c>
      <c r="D38" s="123">
        <v>1583.2571954091225</v>
      </c>
      <c r="E38" s="123"/>
      <c r="F38" s="123"/>
      <c r="G38" s="123"/>
      <c r="H38" s="123"/>
      <c r="I38" s="123"/>
      <c r="J38" s="123"/>
      <c r="K38" s="123"/>
      <c r="L38" s="123"/>
      <c r="M38" s="123"/>
      <c r="N38" s="123"/>
      <c r="O38" s="123"/>
      <c r="P38" s="320"/>
      <c r="Q38" s="21" t="str">
        <f t="shared" si="33"/>
        <v>Tencent</v>
      </c>
      <c r="R38" s="140">
        <v>2953.1309817864117</v>
      </c>
      <c r="S38" s="140">
        <v>4420.0508950068916</v>
      </c>
      <c r="T38" s="141"/>
      <c r="U38" s="141"/>
      <c r="V38" s="141"/>
      <c r="W38" s="141"/>
      <c r="X38" s="141"/>
      <c r="Y38" s="123"/>
      <c r="Z38" s="123"/>
      <c r="AA38" s="123"/>
      <c r="AB38" s="123"/>
      <c r="AC38" s="123"/>
      <c r="AD38" s="123"/>
      <c r="AF38" s="21" t="str">
        <f t="shared" si="34"/>
        <v>Tencent</v>
      </c>
      <c r="AG38" s="143">
        <v>0.29400653115461106</v>
      </c>
      <c r="AH38" s="143">
        <v>0.34266760613869268</v>
      </c>
      <c r="AI38" s="143"/>
      <c r="AJ38" s="143"/>
      <c r="AK38" s="143"/>
      <c r="AL38" s="144"/>
      <c r="AM38" s="144"/>
      <c r="AN38" s="144"/>
      <c r="AO38" s="144"/>
      <c r="AP38" s="249"/>
      <c r="AQ38" s="249"/>
      <c r="AR38" s="249"/>
      <c r="AS38" s="249"/>
      <c r="AT38" s="145"/>
    </row>
    <row r="39" spans="1:46" x14ac:dyDescent="0.3">
      <c r="B39" s="21" t="s">
        <v>182</v>
      </c>
      <c r="C39" s="142"/>
      <c r="D39" s="142"/>
      <c r="E39" s="123"/>
      <c r="F39" s="123"/>
      <c r="G39" s="123"/>
      <c r="H39" s="123"/>
      <c r="I39" s="123"/>
      <c r="J39" s="123"/>
      <c r="K39" s="123"/>
      <c r="L39" s="123"/>
      <c r="M39" s="123"/>
      <c r="N39" s="123"/>
      <c r="O39" s="123"/>
      <c r="P39" s="320"/>
      <c r="Q39" s="21" t="str">
        <f t="shared" si="33"/>
        <v>Equinix</v>
      </c>
      <c r="R39" s="140">
        <v>28.277999999999999</v>
      </c>
      <c r="S39" s="140">
        <v>106.313</v>
      </c>
      <c r="T39" s="141"/>
      <c r="U39" s="141"/>
      <c r="V39" s="141"/>
      <c r="W39" s="141"/>
      <c r="X39" s="141"/>
      <c r="Y39" s="123"/>
      <c r="Z39" s="123"/>
      <c r="AA39" s="123"/>
      <c r="AB39" s="123"/>
      <c r="AC39" s="123"/>
      <c r="AD39" s="123"/>
      <c r="AF39" s="21" t="str">
        <f t="shared" si="34"/>
        <v>Equinix</v>
      </c>
      <c r="AG39" s="142"/>
      <c r="AH39" s="142"/>
      <c r="AI39" s="143"/>
      <c r="AJ39" s="143"/>
      <c r="AK39" s="143"/>
      <c r="AL39" s="144"/>
      <c r="AM39" s="144"/>
      <c r="AN39" s="144"/>
      <c r="AO39" s="144"/>
      <c r="AP39" s="249"/>
      <c r="AQ39" s="249"/>
      <c r="AR39" s="249"/>
      <c r="AS39" s="249"/>
      <c r="AT39" s="145"/>
    </row>
    <row r="40" spans="1:46" x14ac:dyDescent="0.3">
      <c r="B40" s="21" t="s">
        <v>138</v>
      </c>
      <c r="C40" s="142"/>
      <c r="D40" s="142"/>
      <c r="E40" s="142"/>
      <c r="F40" s="123"/>
      <c r="G40" s="123"/>
      <c r="H40" s="123"/>
      <c r="I40" s="123"/>
      <c r="J40" s="123"/>
      <c r="K40" s="123"/>
      <c r="L40" s="123"/>
      <c r="M40" s="123"/>
      <c r="N40" s="123"/>
      <c r="O40" s="123"/>
      <c r="P40" s="320"/>
      <c r="Q40" s="21" t="str">
        <f t="shared" si="33"/>
        <v>JD.com</v>
      </c>
      <c r="R40" s="148"/>
      <c r="S40" s="148"/>
      <c r="T40" s="149"/>
      <c r="U40" s="141"/>
      <c r="V40" s="141"/>
      <c r="W40" s="141"/>
      <c r="X40" s="141"/>
      <c r="Y40" s="123"/>
      <c r="Z40" s="123"/>
      <c r="AA40" s="123"/>
      <c r="AB40" s="123"/>
      <c r="AC40" s="123"/>
      <c r="AD40" s="123"/>
      <c r="AF40" s="21" t="str">
        <f t="shared" si="34"/>
        <v>JD.com</v>
      </c>
      <c r="AG40" s="143" t="s">
        <v>141</v>
      </c>
      <c r="AH40" s="143" t="s">
        <v>141</v>
      </c>
      <c r="AI40" s="143"/>
      <c r="AJ40" s="143"/>
      <c r="AK40" s="143"/>
      <c r="AL40" s="144"/>
      <c r="AM40" s="144"/>
      <c r="AN40" s="144"/>
      <c r="AO40" s="144"/>
      <c r="AP40" s="248"/>
      <c r="AQ40" s="248"/>
      <c r="AR40" s="248"/>
      <c r="AS40" s="248"/>
      <c r="AT40" s="145"/>
    </row>
    <row r="41" spans="1:46" x14ac:dyDescent="0.3">
      <c r="B41" s="21" t="s">
        <v>139</v>
      </c>
      <c r="C41" s="123">
        <v>264.92749187045348</v>
      </c>
      <c r="D41" s="123">
        <v>501.5534149382363</v>
      </c>
      <c r="E41" s="123"/>
      <c r="F41" s="123"/>
      <c r="G41" s="123"/>
      <c r="H41" s="123"/>
      <c r="I41" s="123"/>
      <c r="J41" s="123"/>
      <c r="K41" s="123"/>
      <c r="L41" s="123"/>
      <c r="M41" s="123"/>
      <c r="N41" s="123"/>
      <c r="O41" s="123"/>
      <c r="P41" s="320"/>
      <c r="Q41" s="21" t="str">
        <f t="shared" si="33"/>
        <v>Netease</v>
      </c>
      <c r="R41" s="140">
        <v>644.90767538658361</v>
      </c>
      <c r="S41" s="140">
        <v>1145.9203308248461</v>
      </c>
      <c r="T41" s="141"/>
      <c r="U41" s="141"/>
      <c r="V41" s="141"/>
      <c r="W41" s="141"/>
      <c r="X41" s="123"/>
      <c r="Y41" s="123"/>
      <c r="Z41" s="123"/>
      <c r="AA41" s="123"/>
      <c r="AB41" s="123"/>
      <c r="AC41" s="123"/>
      <c r="AD41" s="123"/>
      <c r="AF41" s="21" t="str">
        <f t="shared" si="34"/>
        <v>Netease</v>
      </c>
      <c r="AG41" s="143">
        <v>0.24473899424620921</v>
      </c>
      <c r="AH41" s="143">
        <v>0.40766362687386787</v>
      </c>
      <c r="AI41" s="143"/>
      <c r="AJ41" s="143"/>
      <c r="AK41" s="143"/>
      <c r="AL41" s="144"/>
      <c r="AM41" s="144"/>
      <c r="AN41" s="150"/>
      <c r="AO41" s="150"/>
      <c r="AP41" s="248"/>
      <c r="AQ41" s="248"/>
      <c r="AR41" s="248"/>
      <c r="AS41" s="248"/>
      <c r="AT41" s="145"/>
    </row>
    <row r="42" spans="1:46" x14ac:dyDescent="0.3">
      <c r="B42" s="21" t="s">
        <v>140</v>
      </c>
      <c r="C42" s="123">
        <v>0</v>
      </c>
      <c r="D42" s="123">
        <v>-155</v>
      </c>
      <c r="E42" s="123"/>
      <c r="F42" s="123"/>
      <c r="G42" s="123"/>
      <c r="H42" s="123"/>
      <c r="I42" s="123"/>
      <c r="J42" s="123"/>
      <c r="K42" s="123"/>
      <c r="L42" s="123"/>
      <c r="M42" s="123"/>
      <c r="N42" s="123"/>
      <c r="O42" s="123"/>
      <c r="P42" s="320"/>
      <c r="Q42" s="21" t="str">
        <f t="shared" si="33"/>
        <v>VIPshop</v>
      </c>
      <c r="R42" s="140">
        <v>0</v>
      </c>
      <c r="S42" s="140">
        <v>226.9669676676813</v>
      </c>
      <c r="T42" s="141"/>
      <c r="U42" s="141"/>
      <c r="V42" s="141"/>
      <c r="W42" s="141"/>
      <c r="X42" s="123"/>
      <c r="Y42" s="123"/>
      <c r="Z42" s="123"/>
      <c r="AA42" s="123"/>
      <c r="AB42" s="123"/>
      <c r="AC42" s="123"/>
      <c r="AD42" s="123"/>
      <c r="AF42" s="21" t="str">
        <f t="shared" si="34"/>
        <v>VIPshop</v>
      </c>
      <c r="AG42" s="143" t="s">
        <v>141</v>
      </c>
      <c r="AH42" s="143">
        <v>-0.40534532820081481</v>
      </c>
      <c r="AI42" s="143"/>
      <c r="AJ42" s="143"/>
      <c r="AK42" s="143"/>
      <c r="AL42" s="144"/>
      <c r="AM42" s="144"/>
      <c r="AN42" s="150"/>
      <c r="AO42" s="150"/>
      <c r="AP42" s="248"/>
      <c r="AQ42" s="248"/>
      <c r="AR42" s="248"/>
      <c r="AS42" s="248"/>
      <c r="AT42" s="145"/>
    </row>
    <row r="43" spans="1:46" x14ac:dyDescent="0.3">
      <c r="B43" s="21" t="s">
        <v>82</v>
      </c>
      <c r="C43" s="123">
        <f t="shared" ref="C43:D43" si="36">SUM(C28:C42)</f>
        <v>56789.541137896354</v>
      </c>
      <c r="D43" s="123">
        <f t="shared" si="36"/>
        <v>80831.180107125649</v>
      </c>
      <c r="E43" s="123"/>
      <c r="F43" s="123"/>
      <c r="G43" s="123"/>
      <c r="H43" s="123"/>
      <c r="I43" s="123"/>
      <c r="J43" s="123"/>
      <c r="K43" s="123"/>
      <c r="L43" s="123"/>
      <c r="M43" s="123"/>
      <c r="N43" s="123"/>
      <c r="O43" s="123"/>
      <c r="Q43" s="21" t="s">
        <v>82</v>
      </c>
      <c r="R43" s="123">
        <f t="shared" ref="R43:S43" si="37">SUM(R28:R42)</f>
        <v>250422.46388885178</v>
      </c>
      <c r="S43" s="123">
        <f t="shared" si="37"/>
        <v>344085.95149893611</v>
      </c>
      <c r="T43" s="123"/>
      <c r="U43" s="123"/>
      <c r="V43" s="123"/>
      <c r="W43" s="123"/>
      <c r="X43" s="123"/>
      <c r="Y43" s="123"/>
      <c r="Z43" s="123"/>
      <c r="AA43" s="123"/>
      <c r="AB43" s="123"/>
      <c r="AC43" s="123"/>
      <c r="AD43" s="123"/>
      <c r="AF43" s="137" t="s">
        <v>66</v>
      </c>
      <c r="AG43" s="152">
        <f>C43/R43</f>
        <v>0.22677494764647785</v>
      </c>
      <c r="AH43" s="152">
        <f>D43/S43</f>
        <v>0.23491566498138641</v>
      </c>
      <c r="AI43" s="152"/>
      <c r="AJ43" s="152"/>
      <c r="AK43" s="152"/>
      <c r="AL43" s="152"/>
      <c r="AM43" s="152"/>
      <c r="AN43" s="152"/>
      <c r="AO43" s="152"/>
      <c r="AP43" s="152"/>
      <c r="AQ43" s="152"/>
      <c r="AR43" s="152"/>
      <c r="AS43" s="152"/>
      <c r="AT43" s="145"/>
    </row>
    <row r="44" spans="1:46" x14ac:dyDescent="0.3">
      <c r="C44" s="298"/>
      <c r="D44" s="298"/>
      <c r="E44" s="298"/>
      <c r="F44" s="298"/>
      <c r="G44" s="298"/>
      <c r="H44" s="298"/>
      <c r="I44" s="298"/>
      <c r="J44" s="298"/>
      <c r="K44" s="298"/>
      <c r="L44" s="298"/>
      <c r="M44" s="298"/>
      <c r="N44" s="298"/>
      <c r="O44" s="298"/>
      <c r="Q44" s="22" t="s">
        <v>43</v>
      </c>
      <c r="R44" s="153"/>
      <c r="S44" s="153">
        <f t="shared" ref="S44" si="38">S43/R43-1</f>
        <v>0.37402190744220221</v>
      </c>
      <c r="T44" s="153"/>
      <c r="U44" s="153"/>
      <c r="V44" s="153"/>
      <c r="W44" s="153"/>
      <c r="X44" s="153"/>
      <c r="Y44" s="153"/>
      <c r="Z44" s="153"/>
      <c r="AA44" s="153"/>
      <c r="AB44" s="153"/>
      <c r="AC44" s="153"/>
      <c r="AD44" s="153"/>
      <c r="AF44" s="137" t="s">
        <v>92</v>
      </c>
      <c r="AG44" s="154">
        <f t="shared" ref="AG44:AH44" si="39">AVERAGE(AG28:AG42)</f>
        <v>0.1909747083440605</v>
      </c>
      <c r="AH44" s="154">
        <f t="shared" si="39"/>
        <v>0.17407259853460441</v>
      </c>
      <c r="AI44" s="154"/>
      <c r="AJ44" s="154"/>
      <c r="AK44" s="154"/>
      <c r="AL44" s="154"/>
      <c r="AM44" s="154"/>
      <c r="AN44" s="154"/>
      <c r="AO44" s="154"/>
      <c r="AP44" s="154"/>
      <c r="AQ44" s="154"/>
      <c r="AR44" s="154"/>
      <c r="AS44" s="154"/>
      <c r="AT44" s="145"/>
    </row>
    <row r="45" spans="1:46" x14ac:dyDescent="0.3">
      <c r="A45" s="131"/>
      <c r="B45" s="131"/>
      <c r="C45" s="131"/>
      <c r="D45" s="131"/>
      <c r="E45" s="131"/>
      <c r="F45" s="131"/>
      <c r="G45" s="131"/>
      <c r="H45" s="131"/>
      <c r="I45" s="131"/>
      <c r="J45" s="131"/>
      <c r="K45" s="131"/>
      <c r="L45" s="131"/>
      <c r="M45" s="131"/>
      <c r="N45" s="131"/>
      <c r="O45" s="131"/>
      <c r="R45" s="131"/>
      <c r="S45" s="299"/>
      <c r="T45" s="299"/>
      <c r="U45" s="299"/>
      <c r="V45" s="299"/>
      <c r="W45" s="299"/>
      <c r="X45" s="299"/>
      <c r="Y45" s="299"/>
      <c r="Z45" s="299"/>
      <c r="AA45" s="299"/>
      <c r="AB45" s="299"/>
      <c r="AC45" s="299"/>
      <c r="AD45" s="299"/>
      <c r="AG45" s="134"/>
      <c r="AH45" s="134"/>
      <c r="AI45" s="134"/>
      <c r="AJ45" s="134"/>
      <c r="AK45" s="134"/>
      <c r="AL45" s="134"/>
      <c r="AM45" s="134"/>
    </row>
    <row r="47" spans="1:46" ht="15.6" x14ac:dyDescent="0.3">
      <c r="B47" s="125" t="str">
        <f>B26</f>
        <v>Net profit (GAAP)</v>
      </c>
      <c r="D47" s="126"/>
      <c r="F47" s="127" t="s">
        <v>122</v>
      </c>
      <c r="G47" s="126"/>
      <c r="H47" s="128"/>
      <c r="I47" s="128"/>
      <c r="J47" s="128"/>
      <c r="K47" s="128"/>
      <c r="L47" s="128"/>
      <c r="M47" s="128"/>
      <c r="N47" s="128"/>
      <c r="O47" s="128"/>
      <c r="Q47" s="125" t="s">
        <v>77</v>
      </c>
      <c r="S47" s="128"/>
      <c r="U47" s="127" t="s">
        <v>122</v>
      </c>
      <c r="AF47" s="125" t="s">
        <v>78</v>
      </c>
    </row>
    <row r="48" spans="1:46" ht="16.05" customHeight="1" x14ac:dyDescent="0.3">
      <c r="B48" s="137" t="str">
        <f>B11</f>
        <v>CSPs</v>
      </c>
      <c r="C48" s="118">
        <v>2010</v>
      </c>
      <c r="D48" s="118">
        <v>2011</v>
      </c>
      <c r="E48" s="118">
        <v>2012</v>
      </c>
      <c r="F48" s="118">
        <v>2013</v>
      </c>
      <c r="G48" s="118">
        <v>2014</v>
      </c>
      <c r="H48" s="118">
        <v>2015</v>
      </c>
      <c r="I48" s="118">
        <v>2016</v>
      </c>
      <c r="J48" s="118">
        <v>2017</v>
      </c>
      <c r="K48" s="118">
        <v>2018</v>
      </c>
      <c r="L48" s="118">
        <v>2019</v>
      </c>
      <c r="M48" s="118">
        <v>2020</v>
      </c>
      <c r="N48" s="118">
        <v>2021</v>
      </c>
      <c r="O48" s="118">
        <v>2022</v>
      </c>
      <c r="Q48" s="137" t="str">
        <f t="shared" ref="Q48:Q63" si="40">B48</f>
        <v>CSPs</v>
      </c>
      <c r="R48" s="118">
        <v>2010</v>
      </c>
      <c r="S48" s="118">
        <v>2011</v>
      </c>
      <c r="T48" s="118">
        <v>2012</v>
      </c>
      <c r="U48" s="118">
        <v>2013</v>
      </c>
      <c r="V48" s="118">
        <v>2014</v>
      </c>
      <c r="W48" s="118">
        <v>2015</v>
      </c>
      <c r="X48" s="118">
        <v>2016</v>
      </c>
      <c r="Y48" s="118">
        <v>2017</v>
      </c>
      <c r="Z48" s="118">
        <v>2018</v>
      </c>
      <c r="AA48" s="118">
        <v>2019</v>
      </c>
      <c r="AB48" s="118">
        <v>2020</v>
      </c>
      <c r="AC48" s="118">
        <v>2021</v>
      </c>
      <c r="AD48" s="118">
        <v>2022</v>
      </c>
      <c r="AF48" s="137" t="str">
        <f t="shared" ref="AF48:AF63" si="41">B48</f>
        <v>CSPs</v>
      </c>
      <c r="AG48" s="118">
        <v>2010</v>
      </c>
      <c r="AH48" s="118">
        <v>2011</v>
      </c>
      <c r="AI48" s="118">
        <v>2012</v>
      </c>
      <c r="AJ48" s="118">
        <v>2013</v>
      </c>
      <c r="AK48" s="118">
        <v>2014</v>
      </c>
      <c r="AL48" s="138">
        <v>2015</v>
      </c>
      <c r="AM48" s="138">
        <v>2016</v>
      </c>
      <c r="AN48" s="118">
        <v>2017</v>
      </c>
      <c r="AO48" s="118">
        <v>2018</v>
      </c>
      <c r="AP48" s="118">
        <v>2019</v>
      </c>
      <c r="AQ48" s="118">
        <f t="shared" ref="AQ48:AS48" si="42">AQ9</f>
        <v>2020</v>
      </c>
      <c r="AR48" s="118">
        <f t="shared" si="42"/>
        <v>2021</v>
      </c>
      <c r="AS48" s="118">
        <f t="shared" si="42"/>
        <v>2022</v>
      </c>
      <c r="AT48" s="155" t="s">
        <v>93</v>
      </c>
    </row>
    <row r="49" spans="2:46" ht="16.05" customHeight="1" x14ac:dyDescent="0.3">
      <c r="B49" s="21" t="s">
        <v>22</v>
      </c>
      <c r="C49" s="301">
        <v>19864</v>
      </c>
      <c r="D49" s="301">
        <v>3944</v>
      </c>
      <c r="E49" s="301"/>
      <c r="F49" s="301"/>
      <c r="G49" s="301"/>
      <c r="H49" s="301"/>
      <c r="I49" s="301"/>
      <c r="J49" s="301"/>
      <c r="K49" s="301"/>
      <c r="L49" s="301"/>
      <c r="M49" s="301"/>
      <c r="N49" s="301"/>
      <c r="O49" s="301"/>
      <c r="Q49" s="21" t="str">
        <f t="shared" si="40"/>
        <v>AT&amp;T</v>
      </c>
      <c r="R49" s="156">
        <v>124280</v>
      </c>
      <c r="S49" s="156">
        <v>126723</v>
      </c>
      <c r="T49" s="141"/>
      <c r="U49" s="141"/>
      <c r="V49" s="141"/>
      <c r="W49" s="141"/>
      <c r="X49" s="141"/>
      <c r="Y49" s="141"/>
      <c r="Z49" s="141"/>
      <c r="AA49" s="300"/>
      <c r="AB49" s="300"/>
      <c r="AC49" s="300"/>
      <c r="AD49" s="300"/>
      <c r="AF49" s="21" t="str">
        <f t="shared" si="41"/>
        <v>AT&amp;T</v>
      </c>
      <c r="AG49" s="157">
        <f t="shared" ref="AG49:AG64" si="43">C49/R49</f>
        <v>0.15983263598326361</v>
      </c>
      <c r="AH49" s="157">
        <f t="shared" ref="AH49:AH64" si="44">D49/S49</f>
        <v>3.1123000560277139E-2</v>
      </c>
      <c r="AI49" s="143"/>
      <c r="AJ49" s="143"/>
      <c r="AK49" s="143"/>
      <c r="AL49" s="144"/>
      <c r="AM49" s="144"/>
      <c r="AN49" s="144"/>
      <c r="AO49" s="144"/>
      <c r="AP49" s="144"/>
      <c r="AQ49" s="144"/>
      <c r="AR49" s="144"/>
      <c r="AS49" s="144"/>
      <c r="AT49" s="158"/>
    </row>
    <row r="50" spans="2:46" ht="16.05" customHeight="1" x14ac:dyDescent="0.3">
      <c r="B50" s="21" t="s">
        <v>85</v>
      </c>
      <c r="C50" s="301">
        <v>2268.9581000000003</v>
      </c>
      <c r="D50" s="301">
        <v>2619.4264000000003</v>
      </c>
      <c r="E50" s="301"/>
      <c r="F50" s="301"/>
      <c r="G50" s="301"/>
      <c r="H50" s="301"/>
      <c r="I50" s="301"/>
      <c r="J50" s="301"/>
      <c r="K50" s="301"/>
      <c r="L50" s="301"/>
      <c r="M50" s="301"/>
      <c r="N50" s="301"/>
      <c r="O50" s="301"/>
      <c r="Q50" s="21" t="str">
        <f t="shared" si="40"/>
        <v>British Telecom</v>
      </c>
      <c r="R50" s="156">
        <v>31252.265899999999</v>
      </c>
      <c r="S50" s="156">
        <v>30828.887999999999</v>
      </c>
      <c r="T50" s="141"/>
      <c r="U50" s="141"/>
      <c r="V50" s="141"/>
      <c r="W50" s="141"/>
      <c r="X50" s="141"/>
      <c r="Y50" s="141"/>
      <c r="Z50" s="141"/>
      <c r="AA50" s="300"/>
      <c r="AB50" s="300"/>
      <c r="AC50" s="300"/>
      <c r="AD50" s="300"/>
      <c r="AF50" s="21" t="str">
        <f t="shared" si="41"/>
        <v>British Telecom</v>
      </c>
      <c r="AG50" s="157">
        <f t="shared" si="43"/>
        <v>7.2601394959973142E-2</v>
      </c>
      <c r="AH50" s="157">
        <f t="shared" si="44"/>
        <v>8.4966619619883804E-2</v>
      </c>
      <c r="AI50" s="157"/>
      <c r="AJ50" s="157"/>
      <c r="AK50" s="157"/>
      <c r="AL50" s="159"/>
      <c r="AM50" s="159"/>
      <c r="AN50" s="159"/>
      <c r="AO50" s="159"/>
      <c r="AP50" s="159"/>
      <c r="AQ50" s="159"/>
      <c r="AR50" s="159"/>
      <c r="AS50" s="159"/>
      <c r="AT50" s="158"/>
    </row>
    <row r="51" spans="2:46" ht="16.05" customHeight="1" x14ac:dyDescent="0.3">
      <c r="B51" s="21" t="s">
        <v>46</v>
      </c>
      <c r="C51" s="301">
        <v>17857</v>
      </c>
      <c r="D51" s="301">
        <v>19667</v>
      </c>
      <c r="E51" s="301"/>
      <c r="F51" s="301"/>
      <c r="G51" s="301"/>
      <c r="H51" s="301"/>
      <c r="I51" s="301"/>
      <c r="J51" s="301"/>
      <c r="K51" s="301"/>
      <c r="L51" s="301"/>
      <c r="M51" s="301"/>
      <c r="N51" s="301"/>
      <c r="O51" s="301"/>
      <c r="Q51" s="21" t="str">
        <f t="shared" si="40"/>
        <v>China Mobile</v>
      </c>
      <c r="R51" s="160">
        <v>73609.542700000005</v>
      </c>
      <c r="S51" s="160">
        <v>83899.041100000002</v>
      </c>
      <c r="T51" s="141"/>
      <c r="U51" s="141"/>
      <c r="V51" s="141"/>
      <c r="W51" s="141"/>
      <c r="X51" s="141"/>
      <c r="Y51" s="141"/>
      <c r="Z51" s="141"/>
      <c r="AA51" s="300"/>
      <c r="AB51" s="300"/>
      <c r="AC51" s="300"/>
      <c r="AD51" s="300"/>
      <c r="AF51" s="21" t="str">
        <f t="shared" si="41"/>
        <v>China Mobile</v>
      </c>
      <c r="AG51" s="157">
        <f t="shared" si="43"/>
        <v>0.24259082919149827</v>
      </c>
      <c r="AH51" s="157">
        <f t="shared" si="44"/>
        <v>0.23441269104087531</v>
      </c>
      <c r="AI51" s="157"/>
      <c r="AJ51" s="157"/>
      <c r="AK51" s="157"/>
      <c r="AL51" s="159"/>
      <c r="AM51" s="159"/>
      <c r="AN51" s="159"/>
      <c r="AO51" s="159"/>
      <c r="AP51" s="159"/>
      <c r="AQ51" s="159"/>
      <c r="AR51" s="159"/>
      <c r="AS51" s="159"/>
      <c r="AT51" s="158"/>
    </row>
    <row r="52" spans="2:46" ht="16.05" customHeight="1" x14ac:dyDescent="0.3">
      <c r="B52" s="21" t="s">
        <v>33</v>
      </c>
      <c r="C52" s="301">
        <v>2291</v>
      </c>
      <c r="D52" s="301">
        <v>2578</v>
      </c>
      <c r="E52" s="301"/>
      <c r="F52" s="301"/>
      <c r="G52" s="301"/>
      <c r="H52" s="301"/>
      <c r="I52" s="301"/>
      <c r="J52" s="301"/>
      <c r="K52" s="301"/>
      <c r="L52" s="301"/>
      <c r="M52" s="301"/>
      <c r="N52" s="301"/>
      <c r="O52" s="301"/>
      <c r="Q52" s="21" t="str">
        <f t="shared" si="40"/>
        <v>China Telecom</v>
      </c>
      <c r="R52" s="160">
        <v>32440.562586205644</v>
      </c>
      <c r="S52" s="160">
        <v>37867.396749848078</v>
      </c>
      <c r="T52" s="141"/>
      <c r="U52" s="141"/>
      <c r="V52" s="141"/>
      <c r="W52" s="141"/>
      <c r="X52" s="141"/>
      <c r="Y52" s="141"/>
      <c r="Z52" s="141"/>
      <c r="AA52" s="300"/>
      <c r="AB52" s="300"/>
      <c r="AC52" s="300"/>
      <c r="AD52" s="300"/>
      <c r="AF52" s="21" t="str">
        <f t="shared" si="41"/>
        <v>China Telecom</v>
      </c>
      <c r="AG52" s="157">
        <f t="shared" si="43"/>
        <v>7.0621463296514392E-2</v>
      </c>
      <c r="AH52" s="157">
        <f t="shared" si="44"/>
        <v>6.8079673314494285E-2</v>
      </c>
      <c r="AI52" s="157"/>
      <c r="AJ52" s="157"/>
      <c r="AK52" s="157"/>
      <c r="AL52" s="159"/>
      <c r="AM52" s="159"/>
      <c r="AN52" s="159"/>
      <c r="AO52" s="159"/>
      <c r="AP52" s="159"/>
      <c r="AQ52" s="159"/>
      <c r="AR52" s="159"/>
      <c r="AS52" s="159"/>
      <c r="AT52" s="158"/>
    </row>
    <row r="53" spans="2:46" ht="16.05" customHeight="1" x14ac:dyDescent="0.3">
      <c r="B53" s="21" t="s">
        <v>86</v>
      </c>
      <c r="C53" s="301">
        <v>568.09868903815641</v>
      </c>
      <c r="D53" s="301">
        <v>652.96894326660538</v>
      </c>
      <c r="E53" s="301"/>
      <c r="F53" s="301"/>
      <c r="G53" s="301"/>
      <c r="H53" s="301"/>
      <c r="I53" s="301"/>
      <c r="J53" s="301"/>
      <c r="K53" s="301"/>
      <c r="L53" s="301"/>
      <c r="M53" s="301"/>
      <c r="N53" s="301"/>
      <c r="O53" s="301"/>
      <c r="Q53" s="21" t="str">
        <f t="shared" si="40"/>
        <v>China Unicom</v>
      </c>
      <c r="R53" s="156">
        <v>25985.906599999998</v>
      </c>
      <c r="S53" s="156">
        <v>33571.303500000002</v>
      </c>
      <c r="T53" s="141"/>
      <c r="U53" s="141"/>
      <c r="V53" s="141"/>
      <c r="W53" s="141"/>
      <c r="X53" s="141"/>
      <c r="Y53" s="141"/>
      <c r="Z53" s="141"/>
      <c r="AA53" s="300"/>
      <c r="AB53" s="300"/>
      <c r="AC53" s="300"/>
      <c r="AD53" s="300"/>
      <c r="AF53" s="21" t="str">
        <f t="shared" si="41"/>
        <v>China Unicom</v>
      </c>
      <c r="AG53" s="157">
        <f t="shared" si="43"/>
        <v>2.1861799851083757E-2</v>
      </c>
      <c r="AH53" s="157">
        <f t="shared" si="44"/>
        <v>1.9450211197983579E-2</v>
      </c>
      <c r="AI53" s="157"/>
      <c r="AJ53" s="157"/>
      <c r="AK53" s="157"/>
      <c r="AL53" s="159"/>
      <c r="AM53" s="159"/>
      <c r="AN53" s="159"/>
      <c r="AO53" s="159"/>
      <c r="AP53" s="159"/>
      <c r="AQ53" s="159"/>
      <c r="AR53" s="159"/>
      <c r="AS53" s="159"/>
      <c r="AT53" s="158"/>
    </row>
    <row r="54" spans="2:46" ht="16.05" customHeight="1" x14ac:dyDescent="0.3">
      <c r="B54" s="21" t="s">
        <v>34</v>
      </c>
      <c r="C54" s="301">
        <v>3635</v>
      </c>
      <c r="D54" s="301">
        <v>4160</v>
      </c>
      <c r="E54" s="301"/>
      <c r="F54" s="301"/>
      <c r="G54" s="301"/>
      <c r="H54" s="301"/>
      <c r="I54" s="301"/>
      <c r="J54" s="301"/>
      <c r="K54" s="301"/>
      <c r="L54" s="301"/>
      <c r="M54" s="301"/>
      <c r="N54" s="301"/>
      <c r="O54" s="301"/>
      <c r="Q54" s="21" t="str">
        <f t="shared" si="40"/>
        <v>Comcast</v>
      </c>
      <c r="R54" s="156">
        <v>35762</v>
      </c>
      <c r="S54" s="156">
        <v>37226</v>
      </c>
      <c r="T54" s="141"/>
      <c r="U54" s="141"/>
      <c r="V54" s="141"/>
      <c r="W54" s="141"/>
      <c r="X54" s="141"/>
      <c r="Y54" s="141"/>
      <c r="Z54" s="141"/>
      <c r="AA54" s="300"/>
      <c r="AB54" s="300"/>
      <c r="AC54" s="300"/>
      <c r="AD54" s="300"/>
      <c r="AF54" s="21" t="str">
        <f t="shared" si="41"/>
        <v>Comcast</v>
      </c>
      <c r="AG54" s="157">
        <f t="shared" si="43"/>
        <v>0.10164420334433197</v>
      </c>
      <c r="AH54" s="157">
        <f t="shared" si="44"/>
        <v>0.1117498522538011</v>
      </c>
      <c r="AI54" s="157"/>
      <c r="AJ54" s="157"/>
      <c r="AK54" s="157"/>
      <c r="AL54" s="159"/>
      <c r="AM54" s="159"/>
      <c r="AN54" s="159"/>
      <c r="AO54" s="159"/>
      <c r="AP54" s="159"/>
      <c r="AQ54" s="159"/>
      <c r="AR54" s="159"/>
      <c r="AS54" s="159"/>
      <c r="AT54" s="158"/>
    </row>
    <row r="55" spans="2:46" ht="16.05" customHeight="1" x14ac:dyDescent="0.3">
      <c r="B55" s="21" t="s">
        <v>23</v>
      </c>
      <c r="C55" s="301">
        <v>2207</v>
      </c>
      <c r="D55" s="301">
        <v>752</v>
      </c>
      <c r="E55" s="301"/>
      <c r="F55" s="301"/>
      <c r="G55" s="301"/>
      <c r="H55" s="301"/>
      <c r="I55" s="301"/>
      <c r="J55" s="301"/>
      <c r="K55" s="301"/>
      <c r="L55" s="301"/>
      <c r="M55" s="301"/>
      <c r="N55" s="301"/>
      <c r="O55" s="301"/>
      <c r="Q55" s="21" t="str">
        <f t="shared" si="40"/>
        <v>Deutsche Telekom</v>
      </c>
      <c r="R55" s="160">
        <v>82234.080600000001</v>
      </c>
      <c r="S55" s="160">
        <v>81077.062699999995</v>
      </c>
      <c r="T55" s="141"/>
      <c r="U55" s="141"/>
      <c r="V55" s="141"/>
      <c r="W55" s="141"/>
      <c r="X55" s="141"/>
      <c r="Y55" s="141"/>
      <c r="Z55" s="141"/>
      <c r="AA55" s="300"/>
      <c r="AB55" s="300"/>
      <c r="AC55" s="300"/>
      <c r="AD55" s="300"/>
      <c r="AF55" s="21" t="str">
        <f t="shared" si="41"/>
        <v>Deutsche Telekom</v>
      </c>
      <c r="AG55" s="157">
        <f t="shared" si="43"/>
        <v>2.6838021218176057E-2</v>
      </c>
      <c r="AH55" s="157">
        <f t="shared" si="44"/>
        <v>9.2751263422373598E-3</v>
      </c>
      <c r="AI55" s="157"/>
      <c r="AJ55" s="157"/>
      <c r="AK55" s="157"/>
      <c r="AL55" s="159"/>
      <c r="AM55" s="159"/>
      <c r="AN55" s="159"/>
      <c r="AO55" s="159"/>
      <c r="AP55" s="159"/>
      <c r="AQ55" s="159"/>
      <c r="AR55" s="159"/>
      <c r="AS55" s="159"/>
      <c r="AT55" s="158"/>
    </row>
    <row r="56" spans="2:46" ht="16.05" customHeight="1" x14ac:dyDescent="0.3">
      <c r="B56" s="21" t="s">
        <v>175</v>
      </c>
      <c r="C56" s="301">
        <v>6539</v>
      </c>
      <c r="D56" s="301">
        <v>5258</v>
      </c>
      <c r="E56" s="301"/>
      <c r="F56" s="301"/>
      <c r="G56" s="301"/>
      <c r="H56" s="301"/>
      <c r="I56" s="301"/>
      <c r="J56" s="301"/>
      <c r="K56" s="301"/>
      <c r="L56" s="301"/>
      <c r="M56" s="301"/>
      <c r="N56" s="301"/>
      <c r="O56" s="301"/>
      <c r="Q56" s="21" t="str">
        <f t="shared" si="40"/>
        <v>Orange</v>
      </c>
      <c r="R56" s="160">
        <v>59965.513000000006</v>
      </c>
      <c r="S56" s="160">
        <v>62387.829499999993</v>
      </c>
      <c r="T56" s="141"/>
      <c r="U56" s="141"/>
      <c r="V56" s="141"/>
      <c r="W56" s="141"/>
      <c r="X56" s="141"/>
      <c r="Y56" s="141"/>
      <c r="Z56" s="141"/>
      <c r="AA56" s="300"/>
      <c r="AB56" s="300"/>
      <c r="AC56" s="300"/>
      <c r="AD56" s="300"/>
      <c r="AF56" s="21" t="str">
        <f t="shared" si="41"/>
        <v>Orange</v>
      </c>
      <c r="AG56" s="157">
        <f t="shared" si="43"/>
        <v>0.10904601116311637</v>
      </c>
      <c r="AH56" s="157">
        <f t="shared" si="44"/>
        <v>8.4279258344770597E-2</v>
      </c>
      <c r="AI56" s="157"/>
      <c r="AJ56" s="157"/>
      <c r="AK56" s="157"/>
      <c r="AL56" s="159"/>
      <c r="AM56" s="159"/>
      <c r="AN56" s="159"/>
      <c r="AO56" s="159"/>
      <c r="AP56" s="159"/>
      <c r="AQ56" s="159"/>
      <c r="AR56" s="159"/>
      <c r="AS56" s="159"/>
      <c r="AT56" s="158"/>
    </row>
    <row r="57" spans="2:46" ht="16.05" customHeight="1" x14ac:dyDescent="0.3">
      <c r="B57" s="21" t="s">
        <v>87</v>
      </c>
      <c r="C57" s="301">
        <v>3715.67</v>
      </c>
      <c r="D57" s="301">
        <v>3210.95</v>
      </c>
      <c r="E57" s="301"/>
      <c r="F57" s="301"/>
      <c r="G57" s="301"/>
      <c r="H57" s="301"/>
      <c r="I57" s="301"/>
      <c r="J57" s="301"/>
      <c r="K57" s="301"/>
      <c r="L57" s="301"/>
      <c r="M57" s="301"/>
      <c r="N57" s="301"/>
      <c r="O57" s="301"/>
      <c r="Q57" s="21" t="str">
        <f t="shared" si="40"/>
        <v>KDDI</v>
      </c>
      <c r="R57" s="156">
        <v>39734.082577638852</v>
      </c>
      <c r="S57" s="156">
        <v>44268.768914326793</v>
      </c>
      <c r="T57" s="141"/>
      <c r="U57" s="141"/>
      <c r="V57" s="141"/>
      <c r="W57" s="141"/>
      <c r="X57" s="141"/>
      <c r="Y57" s="141"/>
      <c r="Z57" s="141"/>
      <c r="AA57" s="300"/>
      <c r="AB57" s="300"/>
      <c r="AC57" s="300"/>
      <c r="AD57" s="300"/>
      <c r="AF57" s="21" t="str">
        <f t="shared" si="41"/>
        <v>KDDI</v>
      </c>
      <c r="AG57" s="157">
        <f t="shared" si="43"/>
        <v>9.3513421198028801E-2</v>
      </c>
      <c r="AH57" s="157">
        <f t="shared" si="44"/>
        <v>7.2533076449768488E-2</v>
      </c>
      <c r="AI57" s="157"/>
      <c r="AJ57" s="157"/>
      <c r="AK57" s="157"/>
      <c r="AL57" s="159"/>
      <c r="AM57" s="159"/>
      <c r="AN57" s="159"/>
      <c r="AO57" s="159"/>
      <c r="AP57" s="159"/>
      <c r="AQ57" s="159"/>
      <c r="AR57" s="159"/>
      <c r="AS57" s="159"/>
      <c r="AT57" s="158"/>
    </row>
    <row r="58" spans="2:46" ht="16.05" customHeight="1" x14ac:dyDescent="0.3">
      <c r="B58" s="21" t="s">
        <v>0</v>
      </c>
      <c r="C58" s="301">
        <v>5939</v>
      </c>
      <c r="D58" s="301">
        <v>5171</v>
      </c>
      <c r="E58" s="301"/>
      <c r="F58" s="301"/>
      <c r="G58" s="301"/>
      <c r="H58" s="301"/>
      <c r="I58" s="301"/>
      <c r="J58" s="301"/>
      <c r="K58" s="301"/>
      <c r="L58" s="301"/>
      <c r="M58" s="301"/>
      <c r="N58" s="301"/>
      <c r="O58" s="301"/>
      <c r="Q58" s="21" t="str">
        <f t="shared" si="40"/>
        <v>NTT</v>
      </c>
      <c r="R58" s="156">
        <v>118111.6006009862</v>
      </c>
      <c r="S58" s="156">
        <v>132974.25533663973</v>
      </c>
      <c r="T58" s="141"/>
      <c r="U58" s="141"/>
      <c r="V58" s="141"/>
      <c r="W58" s="141"/>
      <c r="X58" s="141"/>
      <c r="Y58" s="141"/>
      <c r="Z58" s="141"/>
      <c r="AA58" s="300"/>
      <c r="AB58" s="300"/>
      <c r="AC58" s="300"/>
      <c r="AD58" s="300"/>
      <c r="AF58" s="21" t="str">
        <f t="shared" si="41"/>
        <v>NTT</v>
      </c>
      <c r="AG58" s="157">
        <f t="shared" si="43"/>
        <v>5.0282952476984812E-2</v>
      </c>
      <c r="AH58" s="157">
        <f t="shared" si="44"/>
        <v>3.8887226605699085E-2</v>
      </c>
      <c r="AI58" s="157"/>
      <c r="AJ58" s="143"/>
      <c r="AK58" s="143"/>
      <c r="AL58" s="144"/>
      <c r="AM58" s="144"/>
      <c r="AN58" s="144"/>
      <c r="AO58" s="144"/>
      <c r="AP58" s="144"/>
      <c r="AQ58" s="144"/>
      <c r="AR58" s="144"/>
      <c r="AS58" s="144"/>
      <c r="AT58" s="158"/>
    </row>
    <row r="59" spans="2:46" ht="16.05" customHeight="1" x14ac:dyDescent="0.3">
      <c r="B59" s="21" t="s">
        <v>88</v>
      </c>
      <c r="C59" s="301">
        <v>2342.13</v>
      </c>
      <c r="D59" s="301">
        <v>4504.79</v>
      </c>
      <c r="E59" s="301"/>
      <c r="F59" s="301"/>
      <c r="G59" s="301"/>
      <c r="H59" s="301"/>
      <c r="I59" s="301"/>
      <c r="J59" s="301"/>
      <c r="K59" s="301"/>
      <c r="L59" s="301"/>
      <c r="M59" s="301"/>
      <c r="N59" s="301"/>
      <c r="O59" s="301"/>
      <c r="Q59" s="21" t="str">
        <f t="shared" si="40"/>
        <v>Softbank</v>
      </c>
      <c r="R59" s="156">
        <v>34473.106073283583</v>
      </c>
      <c r="S59" s="156">
        <v>39816.842315983151</v>
      </c>
      <c r="T59" s="156"/>
      <c r="U59" s="141"/>
      <c r="V59" s="141"/>
      <c r="W59" s="141"/>
      <c r="X59" s="141"/>
      <c r="Y59" s="141"/>
      <c r="Z59" s="141"/>
      <c r="AA59" s="300"/>
      <c r="AB59" s="300"/>
      <c r="AC59" s="300"/>
      <c r="AD59" s="300"/>
      <c r="AF59" s="21" t="str">
        <f t="shared" si="41"/>
        <v>Softbank</v>
      </c>
      <c r="AG59" s="157">
        <f t="shared" si="43"/>
        <v>6.7940788248701922E-2</v>
      </c>
      <c r="AH59" s="157">
        <f t="shared" si="44"/>
        <v>0.11313780144217266</v>
      </c>
      <c r="AI59" s="157"/>
      <c r="AJ59" s="143"/>
      <c r="AK59" s="143"/>
      <c r="AL59" s="144"/>
      <c r="AM59" s="144"/>
      <c r="AN59" s="144"/>
      <c r="AO59" s="144"/>
      <c r="AP59" s="144"/>
      <c r="AQ59" s="144"/>
      <c r="AR59" s="144"/>
      <c r="AS59" s="144"/>
      <c r="AT59" s="158"/>
    </row>
    <row r="60" spans="2:46" ht="16.05" customHeight="1" x14ac:dyDescent="0.3">
      <c r="B60" s="21" t="s">
        <v>89</v>
      </c>
      <c r="C60" s="301">
        <v>4733.2185886402758</v>
      </c>
      <c r="D60" s="301">
        <v>-5949.4022796775089</v>
      </c>
      <c r="E60" s="301"/>
      <c r="F60" s="301"/>
      <c r="G60" s="301"/>
      <c r="H60" s="301"/>
      <c r="I60" s="301"/>
      <c r="J60" s="301"/>
      <c r="K60" s="301"/>
      <c r="L60" s="301"/>
      <c r="M60" s="301"/>
      <c r="N60" s="301"/>
      <c r="O60" s="301"/>
      <c r="Q60" s="21" t="str">
        <f t="shared" si="40"/>
        <v>Telecom Italia</v>
      </c>
      <c r="R60" s="156">
        <v>36322.410499999998</v>
      </c>
      <c r="S60" s="156">
        <v>41232.411999999997</v>
      </c>
      <c r="T60" s="156"/>
      <c r="U60" s="141"/>
      <c r="V60" s="141"/>
      <c r="W60" s="141"/>
      <c r="X60" s="141"/>
      <c r="Y60" s="141"/>
      <c r="Z60" s="141"/>
      <c r="AA60" s="300"/>
      <c r="AB60" s="300"/>
      <c r="AC60" s="300"/>
      <c r="AD60" s="300"/>
      <c r="AF60" s="21" t="str">
        <f t="shared" si="41"/>
        <v>Telecom Italia</v>
      </c>
      <c r="AG60" s="157">
        <f t="shared" si="43"/>
        <v>0.13031124651378179</v>
      </c>
      <c r="AH60" s="157">
        <f t="shared" si="44"/>
        <v>-0.14428945557872067</v>
      </c>
      <c r="AI60" s="157"/>
      <c r="AJ60" s="143"/>
      <c r="AK60" s="143"/>
      <c r="AL60" s="144"/>
      <c r="AM60" s="144"/>
      <c r="AN60" s="144"/>
      <c r="AO60" s="144"/>
      <c r="AP60" s="144"/>
      <c r="AQ60" s="144"/>
      <c r="AR60" s="144"/>
      <c r="AS60" s="144"/>
      <c r="AT60" s="158"/>
    </row>
    <row r="61" spans="2:46" ht="16.05" customHeight="1" x14ac:dyDescent="0.3">
      <c r="B61" s="21" t="s">
        <v>90</v>
      </c>
      <c r="C61" s="301">
        <v>13259</v>
      </c>
      <c r="D61" s="301">
        <v>7294</v>
      </c>
      <c r="E61" s="301"/>
      <c r="F61" s="301"/>
      <c r="G61" s="301"/>
      <c r="H61" s="301"/>
      <c r="I61" s="301"/>
      <c r="J61" s="301"/>
      <c r="K61" s="301"/>
      <c r="L61" s="301"/>
      <c r="M61" s="301"/>
      <c r="N61" s="301"/>
      <c r="O61" s="301"/>
      <c r="Q61" s="21" t="str">
        <f t="shared" si="40"/>
        <v>Telefonica</v>
      </c>
      <c r="R61" s="156">
        <v>80012.939200000008</v>
      </c>
      <c r="S61" s="156">
        <v>86527.655099999989</v>
      </c>
      <c r="T61" s="156"/>
      <c r="U61" s="141"/>
      <c r="V61" s="141"/>
      <c r="W61" s="141"/>
      <c r="X61" s="141"/>
      <c r="Y61" s="141"/>
      <c r="Z61" s="141"/>
      <c r="AA61" s="300"/>
      <c r="AB61" s="300"/>
      <c r="AC61" s="300"/>
      <c r="AD61" s="300"/>
      <c r="AF61" s="21" t="str">
        <f t="shared" si="41"/>
        <v>Telefonica</v>
      </c>
      <c r="AG61" s="157">
        <f t="shared" si="43"/>
        <v>0.16571069795171328</v>
      </c>
      <c r="AH61" s="157">
        <f t="shared" si="44"/>
        <v>8.4296748728141607E-2</v>
      </c>
      <c r="AI61" s="157"/>
      <c r="AJ61" s="143"/>
      <c r="AK61" s="143"/>
      <c r="AL61" s="144"/>
      <c r="AM61" s="144"/>
      <c r="AN61" s="144"/>
      <c r="AO61" s="144"/>
      <c r="AP61" s="144"/>
      <c r="AQ61" s="144"/>
      <c r="AR61" s="144"/>
      <c r="AS61" s="144"/>
      <c r="AT61" s="158"/>
    </row>
    <row r="62" spans="2:46" ht="16.05" customHeight="1" x14ac:dyDescent="0.3">
      <c r="B62" s="21" t="s">
        <v>21</v>
      </c>
      <c r="C62" s="301">
        <v>2549</v>
      </c>
      <c r="D62" s="301">
        <v>2404</v>
      </c>
      <c r="E62" s="301"/>
      <c r="F62" s="301"/>
      <c r="G62" s="301"/>
      <c r="H62" s="301"/>
      <c r="I62" s="301"/>
      <c r="J62" s="301"/>
      <c r="K62" s="301"/>
      <c r="L62" s="301"/>
      <c r="M62" s="301"/>
      <c r="N62" s="301"/>
      <c r="O62" s="301"/>
      <c r="Q62" s="21" t="str">
        <f t="shared" si="40"/>
        <v>Verizon</v>
      </c>
      <c r="R62" s="156">
        <v>106565</v>
      </c>
      <c r="S62" s="156">
        <v>110875</v>
      </c>
      <c r="T62" s="156"/>
      <c r="U62" s="141"/>
      <c r="V62" s="141"/>
      <c r="W62" s="141"/>
      <c r="X62" s="141"/>
      <c r="Y62" s="141"/>
      <c r="Z62" s="141"/>
      <c r="AA62" s="300"/>
      <c r="AB62" s="300"/>
      <c r="AC62" s="300"/>
      <c r="AD62" s="300"/>
      <c r="AF62" s="21" t="str">
        <f t="shared" si="41"/>
        <v>Verizon</v>
      </c>
      <c r="AG62" s="157">
        <f t="shared" si="43"/>
        <v>2.3919673438746306E-2</v>
      </c>
      <c r="AH62" s="157">
        <f t="shared" si="44"/>
        <v>2.1682074408117247E-2</v>
      </c>
      <c r="AI62" s="157"/>
      <c r="AJ62" s="143"/>
      <c r="AK62" s="143"/>
      <c r="AL62" s="144"/>
      <c r="AM62" s="144"/>
      <c r="AN62" s="144"/>
      <c r="AO62" s="144"/>
      <c r="AP62" s="144"/>
      <c r="AQ62" s="144"/>
      <c r="AR62" s="144"/>
      <c r="AS62" s="144"/>
      <c r="AT62" s="158"/>
    </row>
    <row r="63" spans="2:46" ht="16.05" customHeight="1" x14ac:dyDescent="0.3">
      <c r="B63" s="21" t="s">
        <v>91</v>
      </c>
      <c r="C63" s="301">
        <v>16197.249599999999</v>
      </c>
      <c r="D63" s="301">
        <v>10967.278</v>
      </c>
      <c r="E63" s="301"/>
      <c r="F63" s="301"/>
      <c r="G63" s="301"/>
      <c r="H63" s="301"/>
      <c r="I63" s="301"/>
      <c r="J63" s="301"/>
      <c r="K63" s="301"/>
      <c r="L63" s="301"/>
      <c r="M63" s="301"/>
      <c r="N63" s="301"/>
      <c r="O63" s="301"/>
      <c r="Q63" s="21" t="str">
        <f t="shared" si="40"/>
        <v>Vodafone</v>
      </c>
      <c r="R63" s="156">
        <v>70074.005700000009</v>
      </c>
      <c r="S63" s="156">
        <v>72152.747100000008</v>
      </c>
      <c r="T63" s="156"/>
      <c r="U63" s="141"/>
      <c r="V63" s="141"/>
      <c r="W63" s="141"/>
      <c r="X63" s="141"/>
      <c r="Y63" s="141"/>
      <c r="Z63" s="141"/>
      <c r="AA63" s="300"/>
      <c r="AB63" s="300"/>
      <c r="AC63" s="300"/>
      <c r="AD63" s="300"/>
      <c r="AF63" s="21" t="str">
        <f t="shared" si="41"/>
        <v>Vodafone</v>
      </c>
      <c r="AG63" s="157">
        <f t="shared" si="43"/>
        <v>0.23114490798975398</v>
      </c>
      <c r="AH63" s="157">
        <f t="shared" si="44"/>
        <v>0.15200083767843123</v>
      </c>
      <c r="AI63" s="157"/>
      <c r="AJ63" s="157"/>
      <c r="AK63" s="157"/>
      <c r="AL63" s="157"/>
      <c r="AM63" s="159"/>
      <c r="AN63" s="159"/>
      <c r="AO63" s="159"/>
      <c r="AP63" s="159"/>
      <c r="AQ63" s="159"/>
      <c r="AR63" s="159"/>
      <c r="AS63" s="159"/>
      <c r="AT63" s="158"/>
    </row>
    <row r="64" spans="2:46" ht="16.05" customHeight="1" x14ac:dyDescent="0.3">
      <c r="B64" s="21" t="s">
        <v>82</v>
      </c>
      <c r="C64" s="301">
        <f t="shared" ref="C64:D64" si="45">SUM(C49:C63)</f>
        <v>103965.32497767842</v>
      </c>
      <c r="D64" s="301">
        <f t="shared" si="45"/>
        <v>67234.011063589089</v>
      </c>
      <c r="E64" s="301"/>
      <c r="F64" s="301"/>
      <c r="G64" s="301"/>
      <c r="H64" s="301"/>
      <c r="I64" s="301"/>
      <c r="J64" s="301"/>
      <c r="K64" s="301"/>
      <c r="L64" s="301"/>
      <c r="M64" s="123"/>
      <c r="N64" s="123"/>
      <c r="O64" s="123"/>
      <c r="Q64" s="21" t="s">
        <v>82</v>
      </c>
      <c r="R64" s="123">
        <f t="shared" ref="R64:S64" si="46">SUM(R49:R63)</f>
        <v>950823.01603811432</v>
      </c>
      <c r="S64" s="123">
        <f t="shared" si="46"/>
        <v>1021428.2023167978</v>
      </c>
      <c r="T64" s="123"/>
      <c r="U64" s="123"/>
      <c r="V64" s="123"/>
      <c r="W64" s="123"/>
      <c r="X64" s="123"/>
      <c r="Y64" s="123"/>
      <c r="Z64" s="123"/>
      <c r="AA64" s="123"/>
      <c r="AB64" s="123"/>
      <c r="AC64" s="123"/>
      <c r="AD64" s="315"/>
      <c r="AF64" s="137" t="s">
        <v>66</v>
      </c>
      <c r="AG64" s="161">
        <f t="shared" si="43"/>
        <v>0.10934245724391563</v>
      </c>
      <c r="AH64" s="161">
        <f t="shared" si="44"/>
        <v>6.5823531121511306E-2</v>
      </c>
      <c r="AI64" s="161"/>
      <c r="AJ64" s="161"/>
      <c r="AK64" s="161"/>
      <c r="AL64" s="161"/>
      <c r="AM64" s="162"/>
      <c r="AN64" s="162"/>
      <c r="AO64" s="162"/>
      <c r="AP64" s="162"/>
      <c r="AQ64" s="162"/>
      <c r="AR64" s="162"/>
      <c r="AS64" s="162"/>
      <c r="AT64" s="158"/>
    </row>
    <row r="65" spans="2:46" x14ac:dyDescent="0.3">
      <c r="Q65" s="22" t="s">
        <v>43</v>
      </c>
      <c r="R65" s="153"/>
      <c r="S65" s="153">
        <f t="shared" ref="S65" si="47">S64/R64-1</f>
        <v>7.4256917520655774E-2</v>
      </c>
      <c r="T65" s="153"/>
      <c r="U65" s="153"/>
      <c r="V65" s="153"/>
      <c r="W65" s="153"/>
      <c r="X65" s="153"/>
      <c r="Y65" s="153"/>
      <c r="Z65" s="153"/>
      <c r="AA65" s="153"/>
      <c r="AB65" s="153"/>
      <c r="AC65" s="153"/>
      <c r="AD65" s="153"/>
      <c r="AF65" s="137" t="s">
        <v>92</v>
      </c>
      <c r="AG65" s="154">
        <f t="shared" ref="AG65:AH65" si="48">AVERAGE(AG49:AG63)</f>
        <v>0.10452400312171123</v>
      </c>
      <c r="AH65" s="154">
        <f t="shared" si="48"/>
        <v>6.5438982827195527E-2</v>
      </c>
      <c r="AI65" s="154"/>
      <c r="AJ65" s="154"/>
      <c r="AK65" s="154"/>
      <c r="AL65" s="154"/>
      <c r="AM65" s="163"/>
      <c r="AN65" s="163"/>
      <c r="AO65" s="163"/>
      <c r="AP65" s="163"/>
      <c r="AQ65" s="163"/>
      <c r="AR65" s="163"/>
      <c r="AS65" s="163"/>
      <c r="AT65" s="158"/>
    </row>
    <row r="66" spans="2:46" x14ac:dyDescent="0.3">
      <c r="C66" s="131"/>
      <c r="D66" s="131"/>
      <c r="E66" s="131"/>
      <c r="F66" s="131"/>
      <c r="G66" s="131"/>
      <c r="H66" s="131"/>
      <c r="I66" s="131"/>
      <c r="J66" s="131"/>
      <c r="K66" s="131"/>
      <c r="L66" s="131"/>
      <c r="M66" s="131"/>
      <c r="N66" s="131"/>
      <c r="O66" s="131"/>
      <c r="R66" s="131"/>
      <c r="S66" s="131"/>
      <c r="T66" s="131"/>
      <c r="U66" s="131"/>
      <c r="V66" s="131"/>
      <c r="W66" s="131"/>
      <c r="X66" s="131"/>
      <c r="Y66" s="131"/>
      <c r="Z66" s="131"/>
      <c r="AA66" s="131"/>
      <c r="AB66" s="131"/>
      <c r="AC66" s="131"/>
      <c r="AD66" s="131"/>
      <c r="AG66" s="134"/>
      <c r="AH66" s="134"/>
      <c r="AI66" s="134"/>
      <c r="AJ66" s="134"/>
      <c r="AK66" s="134"/>
      <c r="AL66" s="134"/>
      <c r="AM66" s="134"/>
    </row>
    <row r="67" spans="2:46" ht="14.55" customHeight="1" x14ac:dyDescent="0.3">
      <c r="B67" s="131"/>
      <c r="C67" s="131"/>
      <c r="D67" s="131"/>
      <c r="E67" s="131"/>
      <c r="F67" s="131"/>
      <c r="G67" s="131"/>
      <c r="H67" s="131"/>
      <c r="I67" s="131"/>
      <c r="J67" s="131"/>
      <c r="K67" s="131"/>
      <c r="L67" s="131"/>
      <c r="M67" s="131"/>
      <c r="N67" s="131"/>
      <c r="O67" s="131"/>
      <c r="S67" s="131"/>
      <c r="U67" s="164" t="s">
        <v>122</v>
      </c>
      <c r="V67" s="131"/>
      <c r="W67" s="131"/>
      <c r="X67" s="131"/>
      <c r="Y67" s="131"/>
      <c r="Z67" s="131"/>
      <c r="AA67" s="131"/>
      <c r="AB67" s="131"/>
      <c r="AC67" s="131"/>
      <c r="AD67" s="131"/>
      <c r="AG67" s="134"/>
      <c r="AH67" s="134"/>
      <c r="AI67" s="134"/>
      <c r="AJ67" s="134"/>
      <c r="AK67" s="134"/>
      <c r="AL67" s="134"/>
      <c r="AM67" s="134"/>
    </row>
    <row r="68" spans="2:46" ht="15.6" x14ac:dyDescent="0.3">
      <c r="B68" s="125" t="str">
        <f>B6</f>
        <v>Net profit (GAAP)</v>
      </c>
      <c r="D68" s="126"/>
      <c r="F68" s="127" t="s">
        <v>122</v>
      </c>
      <c r="G68" s="128"/>
      <c r="H68" s="128"/>
      <c r="I68" s="128"/>
      <c r="J68" s="128"/>
      <c r="K68" s="128"/>
      <c r="L68" s="128"/>
      <c r="M68" s="128"/>
      <c r="N68" s="128"/>
      <c r="O68" s="128"/>
      <c r="Q68" s="125" t="s">
        <v>142</v>
      </c>
      <c r="S68" s="128"/>
      <c r="T68" s="18"/>
      <c r="AF68" s="125" t="s">
        <v>78</v>
      </c>
    </row>
    <row r="69" spans="2:46" ht="14.4" x14ac:dyDescent="0.3">
      <c r="B69" s="236" t="str">
        <f>B12</f>
        <v>Network Equipment</v>
      </c>
      <c r="C69" s="118">
        <v>2010</v>
      </c>
      <c r="D69" s="118">
        <v>2011</v>
      </c>
      <c r="E69" s="118">
        <v>2012</v>
      </c>
      <c r="F69" s="118">
        <v>2013</v>
      </c>
      <c r="G69" s="118">
        <v>2014</v>
      </c>
      <c r="H69" s="118">
        <v>2015</v>
      </c>
      <c r="I69" s="118">
        <v>2016</v>
      </c>
      <c r="J69" s="118">
        <v>2017</v>
      </c>
      <c r="K69" s="118">
        <v>2018</v>
      </c>
      <c r="L69" s="118">
        <v>2019</v>
      </c>
      <c r="M69" s="118">
        <v>2020</v>
      </c>
      <c r="N69" s="118">
        <v>2021</v>
      </c>
      <c r="O69" s="118">
        <v>2022</v>
      </c>
      <c r="Q69" s="137" t="str">
        <f t="shared" ref="Q69:Q89" si="49">B69</f>
        <v>Network Equipment</v>
      </c>
      <c r="R69" s="118">
        <v>2010</v>
      </c>
      <c r="S69" s="118">
        <v>2011</v>
      </c>
      <c r="T69" s="118">
        <v>2012</v>
      </c>
      <c r="U69" s="118">
        <v>2013</v>
      </c>
      <c r="V69" s="118">
        <v>2014</v>
      </c>
      <c r="W69" s="118">
        <v>2015</v>
      </c>
      <c r="X69" s="118">
        <v>2016</v>
      </c>
      <c r="Y69" s="118">
        <v>2017</v>
      </c>
      <c r="Z69" s="118">
        <v>2018</v>
      </c>
      <c r="AA69" s="118">
        <v>2019</v>
      </c>
      <c r="AB69" s="118">
        <v>2020</v>
      </c>
      <c r="AC69" s="118">
        <v>2021</v>
      </c>
      <c r="AD69" s="118">
        <v>2022</v>
      </c>
      <c r="AF69" s="137" t="str">
        <f>Q69</f>
        <v>Network Equipment</v>
      </c>
      <c r="AG69" s="118">
        <v>2010</v>
      </c>
      <c r="AH69" s="118">
        <v>2011</v>
      </c>
      <c r="AI69" s="118">
        <v>2012</v>
      </c>
      <c r="AJ69" s="118">
        <v>2013</v>
      </c>
      <c r="AK69" s="118">
        <v>2014</v>
      </c>
      <c r="AL69" s="138">
        <v>2015</v>
      </c>
      <c r="AM69" s="138">
        <v>2016</v>
      </c>
      <c r="AN69" s="118">
        <v>2017</v>
      </c>
      <c r="AO69" s="118">
        <v>2018</v>
      </c>
      <c r="AP69" s="118">
        <v>2019</v>
      </c>
      <c r="AQ69" s="138">
        <f t="shared" ref="AQ69:AS69" si="50">AQ9</f>
        <v>2020</v>
      </c>
      <c r="AR69" s="138">
        <f t="shared" si="50"/>
        <v>2021</v>
      </c>
      <c r="AS69" s="138">
        <f t="shared" si="50"/>
        <v>2022</v>
      </c>
      <c r="AT69" s="155" t="s">
        <v>93</v>
      </c>
    </row>
    <row r="70" spans="2:46" x14ac:dyDescent="0.3">
      <c r="B70" s="21" t="s">
        <v>76</v>
      </c>
      <c r="C70" s="165">
        <v>127.4</v>
      </c>
      <c r="D70" s="165">
        <v>138.60999999999999</v>
      </c>
      <c r="E70" s="165"/>
      <c r="F70" s="165"/>
      <c r="G70" s="165"/>
      <c r="H70" s="165"/>
      <c r="I70" s="165"/>
      <c r="J70" s="165"/>
      <c r="K70" s="165"/>
      <c r="L70" s="165"/>
      <c r="M70" s="165"/>
      <c r="N70" s="165"/>
      <c r="O70" s="165"/>
      <c r="Q70" s="21" t="str">
        <f t="shared" si="49"/>
        <v>Adtran</v>
      </c>
      <c r="R70" s="165">
        <v>605.70000000000005</v>
      </c>
      <c r="S70" s="165">
        <v>717.2</v>
      </c>
      <c r="T70" s="141"/>
      <c r="U70" s="141"/>
      <c r="V70" s="141"/>
      <c r="W70" s="141"/>
      <c r="X70" s="141"/>
      <c r="Y70" s="141"/>
      <c r="Z70" s="141"/>
      <c r="AA70" s="141"/>
      <c r="AB70" s="141"/>
      <c r="AC70" s="165"/>
      <c r="AD70" s="141"/>
      <c r="AF70" s="21" t="str">
        <f t="shared" ref="AF70:AF89" si="51">B70</f>
        <v>Adtran</v>
      </c>
      <c r="AG70" s="143">
        <f t="shared" ref="AG70:AH72" si="52">C70/R70</f>
        <v>0.21033514941390127</v>
      </c>
      <c r="AH70" s="143">
        <f t="shared" si="52"/>
        <v>0.19326547685443388</v>
      </c>
      <c r="AI70" s="143"/>
      <c r="AJ70" s="143"/>
      <c r="AK70" s="143"/>
      <c r="AL70" s="144"/>
      <c r="AM70" s="144"/>
      <c r="AN70" s="144"/>
      <c r="AO70" s="144"/>
      <c r="AP70" s="144"/>
      <c r="AQ70" s="144"/>
      <c r="AR70" s="144"/>
      <c r="AS70" s="144"/>
      <c r="AT70" s="158"/>
    </row>
    <row r="71" spans="2:46" x14ac:dyDescent="0.3">
      <c r="B71" s="21" t="s">
        <v>152</v>
      </c>
      <c r="C71" s="165">
        <v>9.3017924999999995</v>
      </c>
      <c r="D71" s="165">
        <v>23.5858636</v>
      </c>
      <c r="E71" s="165"/>
      <c r="F71" s="165"/>
      <c r="G71" s="165"/>
      <c r="H71" s="165"/>
      <c r="I71" s="165"/>
      <c r="J71" s="165"/>
      <c r="K71" s="165"/>
      <c r="L71" s="165"/>
      <c r="M71" s="165"/>
      <c r="N71" s="165"/>
      <c r="O71" s="165"/>
      <c r="Q71" s="21" t="str">
        <f t="shared" si="49"/>
        <v xml:space="preserve">ADVA </v>
      </c>
      <c r="R71" s="165">
        <v>380.90967470000004</v>
      </c>
      <c r="S71" s="165">
        <v>432.81839499999995</v>
      </c>
      <c r="T71" s="141"/>
      <c r="U71" s="141"/>
      <c r="V71" s="141"/>
      <c r="W71" s="141"/>
      <c r="X71" s="141"/>
      <c r="Y71" s="141"/>
      <c r="Z71" s="141"/>
      <c r="AA71" s="141"/>
      <c r="AB71" s="141"/>
      <c r="AC71" s="165"/>
      <c r="AD71" s="141"/>
      <c r="AF71" s="21" t="str">
        <f t="shared" si="51"/>
        <v xml:space="preserve">ADVA </v>
      </c>
      <c r="AG71" s="143">
        <f t="shared" si="52"/>
        <v>2.4419942883640279E-2</v>
      </c>
      <c r="AH71" s="143">
        <f t="shared" si="52"/>
        <v>5.4493671878248155E-2</v>
      </c>
      <c r="AI71" s="143"/>
      <c r="AJ71" s="143"/>
      <c r="AK71" s="143"/>
      <c r="AL71" s="144"/>
      <c r="AM71" s="144"/>
      <c r="AN71" s="144"/>
      <c r="AO71" s="144"/>
      <c r="AP71" s="144"/>
      <c r="AQ71" s="144"/>
      <c r="AR71" s="144"/>
      <c r="AS71" s="144"/>
      <c r="AT71" s="158"/>
    </row>
    <row r="72" spans="2:46" x14ac:dyDescent="0.3">
      <c r="B72" s="21" t="s">
        <v>31</v>
      </c>
      <c r="C72" s="165">
        <v>-435</v>
      </c>
      <c r="D72" s="165">
        <v>1533</v>
      </c>
      <c r="E72" s="165"/>
      <c r="F72" s="165"/>
      <c r="G72" s="165"/>
      <c r="H72" s="165"/>
      <c r="I72" s="114"/>
      <c r="J72" s="114"/>
      <c r="K72" s="114"/>
      <c r="L72" s="114"/>
      <c r="M72" s="114"/>
      <c r="N72" s="114"/>
      <c r="O72" s="114"/>
      <c r="Q72" s="21" t="str">
        <f t="shared" si="49"/>
        <v>Alcatel-Lucent</v>
      </c>
      <c r="R72" s="165">
        <v>21228.953699999998</v>
      </c>
      <c r="S72" s="165">
        <v>21841.921000000002</v>
      </c>
      <c r="T72" s="141"/>
      <c r="U72" s="141"/>
      <c r="V72" s="141"/>
      <c r="W72" s="141"/>
      <c r="X72" s="114"/>
      <c r="Y72" s="114"/>
      <c r="Z72" s="149"/>
      <c r="AA72" s="114"/>
      <c r="AB72" s="114"/>
      <c r="AC72" s="149"/>
      <c r="AD72" s="114"/>
      <c r="AF72" s="21" t="str">
        <f t="shared" si="51"/>
        <v>Alcatel-Lucent</v>
      </c>
      <c r="AG72" s="143">
        <f t="shared" si="52"/>
        <v>-2.0490882694798096E-2</v>
      </c>
      <c r="AH72" s="143">
        <f t="shared" si="52"/>
        <v>7.0186134269050779E-2</v>
      </c>
      <c r="AI72" s="143"/>
      <c r="AJ72" s="143"/>
      <c r="AK72" s="143"/>
      <c r="AL72" s="144"/>
      <c r="AM72" s="166"/>
      <c r="AN72" s="146"/>
      <c r="AO72" s="146"/>
      <c r="AP72" s="146"/>
      <c r="AQ72" s="146"/>
      <c r="AR72" s="146"/>
      <c r="AS72" s="146"/>
      <c r="AT72" s="167"/>
    </row>
    <row r="73" spans="2:46" x14ac:dyDescent="0.3">
      <c r="B73" s="21" t="s">
        <v>81</v>
      </c>
      <c r="C73" s="168" t="s">
        <v>129</v>
      </c>
      <c r="D73" s="168" t="s">
        <v>129</v>
      </c>
      <c r="E73" s="168"/>
      <c r="F73" s="165"/>
      <c r="G73" s="165"/>
      <c r="H73" s="165"/>
      <c r="I73" s="165"/>
      <c r="J73" s="165"/>
      <c r="K73" s="165"/>
      <c r="L73" s="165"/>
      <c r="M73" s="165"/>
      <c r="N73" s="165"/>
      <c r="O73" s="165"/>
      <c r="Q73" s="21" t="str">
        <f t="shared" si="49"/>
        <v>Arista</v>
      </c>
      <c r="R73" s="165"/>
      <c r="S73" s="165"/>
      <c r="T73" s="141"/>
      <c r="U73" s="141"/>
      <c r="V73" s="141"/>
      <c r="W73" s="141"/>
      <c r="X73" s="141"/>
      <c r="Y73" s="141"/>
      <c r="Z73" s="141"/>
      <c r="AA73" s="141"/>
      <c r="AB73" s="141"/>
      <c r="AC73" s="165"/>
      <c r="AD73" s="141"/>
      <c r="AF73" s="21" t="str">
        <f t="shared" si="51"/>
        <v>Arista</v>
      </c>
      <c r="AG73" s="143"/>
      <c r="AH73" s="143"/>
      <c r="AI73" s="143"/>
      <c r="AJ73" s="143"/>
      <c r="AK73" s="143"/>
      <c r="AL73" s="144"/>
      <c r="AM73" s="144"/>
      <c r="AN73" s="144"/>
      <c r="AO73" s="144"/>
      <c r="AP73" s="144"/>
      <c r="AQ73" s="144"/>
      <c r="AR73" s="144"/>
      <c r="AS73" s="144"/>
      <c r="AT73" s="158"/>
    </row>
    <row r="74" spans="2:46" x14ac:dyDescent="0.3">
      <c r="B74" s="21" t="s">
        <v>16</v>
      </c>
      <c r="C74" s="165">
        <v>118.85</v>
      </c>
      <c r="D74" s="165">
        <v>82.28</v>
      </c>
      <c r="E74" s="165"/>
      <c r="F74" s="165"/>
      <c r="G74" s="165"/>
      <c r="H74" s="165"/>
      <c r="I74" s="165"/>
      <c r="J74" s="109"/>
      <c r="K74" s="114"/>
      <c r="L74" s="170"/>
      <c r="M74" s="170"/>
      <c r="N74" s="170"/>
      <c r="O74" s="170"/>
      <c r="Q74" s="21" t="str">
        <f t="shared" si="49"/>
        <v>Brocade</v>
      </c>
      <c r="R74" s="165">
        <v>2094.5</v>
      </c>
      <c r="S74" s="165">
        <v>2161.5</v>
      </c>
      <c r="T74" s="141"/>
      <c r="U74" s="141"/>
      <c r="V74" s="141"/>
      <c r="W74" s="141"/>
      <c r="X74" s="141"/>
      <c r="Y74" s="109"/>
      <c r="Z74" s="114"/>
      <c r="AA74" s="149"/>
      <c r="AB74" s="149"/>
      <c r="AC74" s="149"/>
      <c r="AD74" s="149"/>
      <c r="AF74" s="21" t="str">
        <f t="shared" si="51"/>
        <v>Brocade</v>
      </c>
      <c r="AG74" s="143">
        <v>5.6743852948197657E-2</v>
      </c>
      <c r="AH74" s="143">
        <v>3.8066157760814248E-2</v>
      </c>
      <c r="AI74" s="143"/>
      <c r="AJ74" s="143"/>
      <c r="AK74" s="143"/>
      <c r="AL74" s="144"/>
      <c r="AM74" s="144"/>
      <c r="AN74" s="109"/>
      <c r="AO74" s="109"/>
      <c r="AP74" s="109"/>
      <c r="AQ74" s="109"/>
      <c r="AR74" s="109"/>
      <c r="AS74" s="109"/>
      <c r="AT74" s="167"/>
    </row>
    <row r="75" spans="2:46" x14ac:dyDescent="0.3">
      <c r="B75" s="21" t="s">
        <v>161</v>
      </c>
      <c r="C75" s="165">
        <v>-359.2</v>
      </c>
      <c r="D75" s="165">
        <v>-164.17000000000002</v>
      </c>
      <c r="E75" s="165"/>
      <c r="F75" s="165"/>
      <c r="G75" s="165"/>
      <c r="H75" s="165"/>
      <c r="I75" s="165"/>
      <c r="J75" s="165"/>
      <c r="K75" s="165"/>
      <c r="L75" s="165"/>
      <c r="M75" s="165"/>
      <c r="N75" s="165"/>
      <c r="O75" s="165"/>
      <c r="Q75" s="21" t="str">
        <f t="shared" si="49"/>
        <v>Ciena</v>
      </c>
      <c r="R75" s="165">
        <v>1493.7239999999999</v>
      </c>
      <c r="S75" s="165">
        <v>1725.3500000000001</v>
      </c>
      <c r="T75" s="141"/>
      <c r="U75" s="141"/>
      <c r="V75" s="141"/>
      <c r="W75" s="141"/>
      <c r="X75" s="141"/>
      <c r="Y75" s="141"/>
      <c r="Z75" s="141"/>
      <c r="AA75" s="141"/>
      <c r="AB75" s="141"/>
      <c r="AC75" s="165"/>
      <c r="AD75" s="141"/>
      <c r="AF75" s="21" t="str">
        <f t="shared" si="51"/>
        <v>Ciena</v>
      </c>
      <c r="AG75" s="143">
        <f>C75/R75</f>
        <v>-0.24047280488229419</v>
      </c>
      <c r="AH75" s="143">
        <f>D75/S75</f>
        <v>-9.5151708349030639E-2</v>
      </c>
      <c r="AI75" s="143"/>
      <c r="AJ75" s="143"/>
      <c r="AK75" s="143"/>
      <c r="AL75" s="144"/>
      <c r="AM75" s="144"/>
      <c r="AN75" s="144"/>
      <c r="AO75" s="144"/>
      <c r="AP75" s="144"/>
      <c r="AQ75" s="144"/>
      <c r="AR75" s="144"/>
      <c r="AS75" s="144"/>
      <c r="AT75" s="158"/>
    </row>
    <row r="76" spans="2:46" x14ac:dyDescent="0.3">
      <c r="B76" s="21" t="s">
        <v>32</v>
      </c>
      <c r="C76" s="165">
        <v>7578</v>
      </c>
      <c r="D76" s="165">
        <v>6998</v>
      </c>
      <c r="E76" s="165"/>
      <c r="F76" s="165"/>
      <c r="G76" s="165"/>
      <c r="H76" s="165"/>
      <c r="I76" s="165"/>
      <c r="J76" s="165"/>
      <c r="K76" s="165"/>
      <c r="L76" s="165"/>
      <c r="M76" s="165"/>
      <c r="N76" s="165"/>
      <c r="O76" s="165"/>
      <c r="Q76" s="21" t="str">
        <f t="shared" si="49"/>
        <v>Cisco Systems</v>
      </c>
      <c r="R76" s="165">
        <v>42361</v>
      </c>
      <c r="S76" s="165">
        <v>44844</v>
      </c>
      <c r="T76" s="141"/>
      <c r="U76" s="141"/>
      <c r="V76" s="141"/>
      <c r="W76" s="141"/>
      <c r="X76" s="141"/>
      <c r="Y76" s="141"/>
      <c r="Z76" s="141"/>
      <c r="AA76" s="141"/>
      <c r="AB76" s="141"/>
      <c r="AC76" s="165"/>
      <c r="AD76" s="141"/>
      <c r="AF76" s="21" t="str">
        <f t="shared" si="51"/>
        <v>Cisco Systems</v>
      </c>
      <c r="AG76" s="143">
        <v>0.17889096102547153</v>
      </c>
      <c r="AH76" s="143">
        <v>0.15605209169565606</v>
      </c>
      <c r="AI76" s="143"/>
      <c r="AJ76" s="143"/>
      <c r="AK76" s="143"/>
      <c r="AL76" s="144"/>
      <c r="AM76" s="144"/>
      <c r="AN76" s="144"/>
      <c r="AO76" s="144"/>
      <c r="AP76" s="144"/>
      <c r="AQ76" s="144"/>
      <c r="AR76" s="144"/>
      <c r="AS76" s="144"/>
      <c r="AT76" s="158"/>
    </row>
    <row r="77" spans="2:46" x14ac:dyDescent="0.3">
      <c r="B77" s="21" t="s">
        <v>124</v>
      </c>
      <c r="C77" s="168" t="s">
        <v>129</v>
      </c>
      <c r="D77" s="168" t="s">
        <v>129</v>
      </c>
      <c r="E77" s="168"/>
      <c r="F77" s="168"/>
      <c r="G77" s="168"/>
      <c r="H77" s="165"/>
      <c r="I77" s="165"/>
      <c r="J77" s="165"/>
      <c r="K77" s="165"/>
      <c r="L77" s="165"/>
      <c r="M77" s="165"/>
      <c r="N77" s="165"/>
      <c r="O77" s="165"/>
      <c r="Q77" s="21" t="str">
        <f t="shared" si="49"/>
        <v>Dell</v>
      </c>
      <c r="R77" s="168" t="s">
        <v>129</v>
      </c>
      <c r="S77" s="168" t="s">
        <v>129</v>
      </c>
      <c r="T77" s="168"/>
      <c r="U77" s="168"/>
      <c r="V77" s="168"/>
      <c r="W77" s="141"/>
      <c r="X77" s="141"/>
      <c r="Y77" s="141"/>
      <c r="Z77" s="141"/>
      <c r="AA77" s="141"/>
      <c r="AB77" s="141"/>
      <c r="AC77" s="165"/>
      <c r="AD77" s="141"/>
      <c r="AF77" s="21" t="str">
        <f t="shared" si="51"/>
        <v>Dell</v>
      </c>
      <c r="AG77" s="168" t="s">
        <v>129</v>
      </c>
      <c r="AH77" s="168" t="s">
        <v>129</v>
      </c>
      <c r="AI77" s="168"/>
      <c r="AJ77" s="168"/>
      <c r="AK77" s="168"/>
      <c r="AL77" s="144"/>
      <c r="AM77" s="144"/>
      <c r="AN77" s="144"/>
      <c r="AO77" s="144"/>
      <c r="AP77" s="144"/>
      <c r="AQ77" s="144"/>
      <c r="AR77" s="144"/>
      <c r="AS77" s="144"/>
      <c r="AT77" s="158"/>
    </row>
    <row r="78" spans="2:46" x14ac:dyDescent="0.3">
      <c r="B78" s="21" t="s">
        <v>17</v>
      </c>
      <c r="C78" s="165">
        <v>1275.7910825932174</v>
      </c>
      <c r="D78" s="165">
        <v>1240.6506331709199</v>
      </c>
      <c r="E78" s="165"/>
      <c r="F78" s="165"/>
      <c r="G78" s="165"/>
      <c r="H78" s="165"/>
      <c r="I78" s="109"/>
      <c r="J78" s="109"/>
      <c r="K78" s="109"/>
      <c r="L78" s="109"/>
      <c r="M78" s="109"/>
      <c r="N78" s="109"/>
      <c r="O78" s="109"/>
      <c r="Q78" s="21" t="str">
        <f t="shared" si="49"/>
        <v>EMC</v>
      </c>
      <c r="R78" s="165">
        <v>8824.2870000000003</v>
      </c>
      <c r="S78" s="165">
        <v>10090.200000000001</v>
      </c>
      <c r="T78" s="141"/>
      <c r="U78" s="141"/>
      <c r="V78" s="141"/>
      <c r="W78" s="141"/>
      <c r="X78" s="109"/>
      <c r="Y78" s="109"/>
      <c r="Z78" s="114"/>
      <c r="AA78" s="109"/>
      <c r="AB78" s="109"/>
      <c r="AC78" s="170"/>
      <c r="AD78" s="109"/>
      <c r="AF78" s="21" t="str">
        <f t="shared" si="51"/>
        <v>EMC</v>
      </c>
      <c r="AG78" s="143">
        <v>0.14457724262517951</v>
      </c>
      <c r="AH78" s="143">
        <v>0.12295600019533011</v>
      </c>
      <c r="AI78" s="143"/>
      <c r="AJ78" s="143"/>
      <c r="AK78" s="143"/>
      <c r="AL78" s="144"/>
      <c r="AM78" s="169"/>
      <c r="AN78" s="146"/>
      <c r="AO78" s="146"/>
      <c r="AP78" s="146"/>
      <c r="AQ78" s="146"/>
      <c r="AR78" s="146"/>
      <c r="AS78" s="146"/>
      <c r="AT78" s="167"/>
    </row>
    <row r="79" spans="2:46" x14ac:dyDescent="0.3">
      <c r="B79" s="21" t="s">
        <v>18</v>
      </c>
      <c r="C79" s="165">
        <v>-30.005000000000003</v>
      </c>
      <c r="D79" s="165">
        <v>-26.509999999999998</v>
      </c>
      <c r="E79" s="165"/>
      <c r="F79" s="165"/>
      <c r="G79" s="165"/>
      <c r="H79" s="115"/>
      <c r="I79" s="116"/>
      <c r="J79" s="170"/>
      <c r="K79" s="170"/>
      <c r="L79" s="170"/>
      <c r="M79" s="170"/>
      <c r="N79" s="170"/>
      <c r="O79" s="170"/>
      <c r="Q79" s="21" t="str">
        <f t="shared" si="49"/>
        <v>Emulex</v>
      </c>
      <c r="R79" s="165">
        <v>422.428</v>
      </c>
      <c r="S79" s="165">
        <v>482.54499999999996</v>
      </c>
      <c r="T79" s="141"/>
      <c r="U79" s="141"/>
      <c r="V79" s="141"/>
      <c r="W79" s="338"/>
      <c r="X79" s="339"/>
      <c r="Y79" s="109"/>
      <c r="Z79" s="114"/>
      <c r="AA79" s="109"/>
      <c r="AB79" s="109"/>
      <c r="AC79" s="170"/>
      <c r="AD79" s="109"/>
      <c r="AF79" s="21" t="str">
        <f t="shared" si="51"/>
        <v>Emulex</v>
      </c>
      <c r="AG79" s="143">
        <v>-7.1029855975456177E-2</v>
      </c>
      <c r="AH79" s="143">
        <v>-5.4937881441109122E-2</v>
      </c>
      <c r="AI79" s="143"/>
      <c r="AJ79" s="143"/>
      <c r="AK79" s="143"/>
      <c r="AL79" s="338"/>
      <c r="AM79" s="340"/>
      <c r="AN79" s="146"/>
      <c r="AO79" s="146"/>
      <c r="AP79" s="146"/>
      <c r="AQ79" s="146"/>
      <c r="AR79" s="146"/>
      <c r="AS79" s="146"/>
      <c r="AT79" s="167"/>
    </row>
    <row r="80" spans="2:46" x14ac:dyDescent="0.3">
      <c r="B80" s="21" t="s">
        <v>45</v>
      </c>
      <c r="C80" s="171">
        <v>1550.4086</v>
      </c>
      <c r="D80" s="171">
        <v>1321.3500000000001</v>
      </c>
      <c r="E80" s="171"/>
      <c r="F80" s="171"/>
      <c r="G80" s="171"/>
      <c r="H80" s="171"/>
      <c r="I80" s="171"/>
      <c r="J80" s="171"/>
      <c r="K80" s="171"/>
      <c r="L80" s="171"/>
      <c r="M80" s="171"/>
      <c r="N80" s="165"/>
      <c r="O80" s="171"/>
      <c r="Q80" s="21" t="str">
        <f t="shared" si="49"/>
        <v>Ericsson</v>
      </c>
      <c r="R80" s="171">
        <v>28444.22</v>
      </c>
      <c r="S80" s="171">
        <v>34946.119999999995</v>
      </c>
      <c r="T80" s="141"/>
      <c r="U80" s="141"/>
      <c r="V80" s="141"/>
      <c r="W80" s="141"/>
      <c r="X80" s="141"/>
      <c r="Y80" s="141"/>
      <c r="Z80" s="141"/>
      <c r="AA80" s="141"/>
      <c r="AB80" s="141"/>
      <c r="AC80" s="165"/>
      <c r="AD80" s="173"/>
      <c r="AF80" s="21" t="str">
        <f t="shared" si="51"/>
        <v>Ericsson</v>
      </c>
      <c r="AG80" s="143">
        <v>5.4506982437908295E-2</v>
      </c>
      <c r="AH80" s="143">
        <f>D80/S80</f>
        <v>3.7811064575981546E-2</v>
      </c>
      <c r="AI80" s="143"/>
      <c r="AJ80" s="143"/>
      <c r="AK80" s="143"/>
      <c r="AL80" s="144"/>
      <c r="AM80" s="144"/>
      <c r="AN80" s="144"/>
      <c r="AO80" s="144"/>
      <c r="AP80" s="144"/>
      <c r="AQ80" s="144"/>
      <c r="AR80" s="144"/>
      <c r="AS80" s="144"/>
      <c r="AT80" s="158"/>
    </row>
    <row r="81" spans="2:46" x14ac:dyDescent="0.3">
      <c r="B81" s="21" t="s">
        <v>159</v>
      </c>
      <c r="C81" s="171"/>
      <c r="D81" s="171"/>
      <c r="E81" s="171"/>
      <c r="F81" s="171"/>
      <c r="G81" s="171"/>
      <c r="H81" s="171"/>
      <c r="I81" s="171"/>
      <c r="J81" s="171"/>
      <c r="K81" s="171"/>
      <c r="L81" s="171"/>
      <c r="M81" s="171"/>
      <c r="N81" s="165"/>
      <c r="O81" s="171"/>
      <c r="Q81" s="21" t="str">
        <f t="shared" si="49"/>
        <v>H3C</v>
      </c>
      <c r="R81" s="171"/>
      <c r="S81" s="171"/>
      <c r="T81" s="283"/>
      <c r="U81" s="141"/>
      <c r="V81" s="141"/>
      <c r="W81" s="141"/>
      <c r="X81" s="141"/>
      <c r="Y81" s="141"/>
      <c r="Z81" s="141"/>
      <c r="AA81" s="141"/>
      <c r="AB81" s="141"/>
      <c r="AC81" s="165"/>
      <c r="AD81" s="141"/>
      <c r="AF81" s="21" t="str">
        <f t="shared" si="51"/>
        <v>H3C</v>
      </c>
      <c r="AG81" s="143"/>
      <c r="AH81" s="143"/>
      <c r="AI81" s="143"/>
      <c r="AJ81" s="143"/>
      <c r="AK81" s="143"/>
      <c r="AL81" s="144"/>
      <c r="AM81" s="144"/>
      <c r="AN81" s="144"/>
      <c r="AO81" s="144"/>
      <c r="AP81" s="144"/>
      <c r="AQ81" s="144"/>
      <c r="AR81" s="144"/>
      <c r="AS81" s="144"/>
      <c r="AT81" s="158"/>
    </row>
    <row r="82" spans="2:46" x14ac:dyDescent="0.3">
      <c r="B82" s="21" t="s">
        <v>19</v>
      </c>
      <c r="C82" s="172">
        <v>3967.4922600619198</v>
      </c>
      <c r="D82" s="172">
        <v>1850</v>
      </c>
      <c r="E82" s="172"/>
      <c r="F82" s="172"/>
      <c r="G82" s="172"/>
      <c r="H82" s="172"/>
      <c r="I82" s="172"/>
      <c r="J82" s="281"/>
      <c r="K82" s="282"/>
      <c r="L82" s="282"/>
      <c r="M82" s="281"/>
      <c r="N82" s="165"/>
      <c r="O82" s="141"/>
      <c r="Q82" s="21" t="str">
        <f t="shared" si="49"/>
        <v>Huawei</v>
      </c>
      <c r="R82" s="165">
        <v>27313.46</v>
      </c>
      <c r="S82" s="165">
        <v>31507.030500000001</v>
      </c>
      <c r="T82" s="173"/>
      <c r="U82" s="173"/>
      <c r="V82" s="173"/>
      <c r="W82" s="173"/>
      <c r="X82" s="173"/>
      <c r="Y82" s="173"/>
      <c r="Z82" s="141"/>
      <c r="AA82" s="141"/>
      <c r="AB82" s="173"/>
      <c r="AC82" s="165"/>
      <c r="AD82" s="141"/>
      <c r="AF82" s="21" t="str">
        <f t="shared" si="51"/>
        <v>Huawei</v>
      </c>
      <c r="AG82" s="143">
        <f>C82/R82</f>
        <v>0.14525776888251873</v>
      </c>
      <c r="AH82" s="143">
        <f>D82/S82</f>
        <v>5.8717053642995648E-2</v>
      </c>
      <c r="AI82" s="143"/>
      <c r="AJ82" s="143"/>
      <c r="AK82" s="143"/>
      <c r="AL82" s="144"/>
      <c r="AM82" s="144"/>
      <c r="AN82" s="144"/>
      <c r="AO82" s="144"/>
      <c r="AP82" s="144"/>
      <c r="AQ82" s="144"/>
      <c r="AR82" s="144"/>
      <c r="AS82" s="144"/>
      <c r="AT82" s="158"/>
    </row>
    <row r="83" spans="2:46" x14ac:dyDescent="0.3">
      <c r="B83" s="21" t="s">
        <v>20</v>
      </c>
      <c r="C83" s="165">
        <v>-27.900000000000002</v>
      </c>
      <c r="D83" s="165">
        <v>-81.799999999999983</v>
      </c>
      <c r="E83" s="165"/>
      <c r="F83" s="165"/>
      <c r="G83" s="165"/>
      <c r="H83" s="165"/>
      <c r="I83" s="165"/>
      <c r="J83" s="165"/>
      <c r="K83" s="165"/>
      <c r="L83" s="171"/>
      <c r="M83" s="165"/>
      <c r="N83" s="165"/>
      <c r="O83" s="165"/>
      <c r="Q83" s="21" t="str">
        <f t="shared" si="49"/>
        <v>Infinera</v>
      </c>
      <c r="R83" s="165">
        <v>459.19799999999998</v>
      </c>
      <c r="S83" s="165">
        <v>404.9</v>
      </c>
      <c r="T83" s="141"/>
      <c r="U83" s="141"/>
      <c r="V83" s="141"/>
      <c r="W83" s="141"/>
      <c r="X83" s="141"/>
      <c r="Y83" s="141"/>
      <c r="Z83" s="141"/>
      <c r="AA83" s="141"/>
      <c r="AB83" s="141"/>
      <c r="AC83" s="165"/>
      <c r="AD83" s="141"/>
      <c r="AF83" s="21" t="str">
        <f t="shared" si="51"/>
        <v>Infinera</v>
      </c>
      <c r="AG83" s="143">
        <f>C83/R83</f>
        <v>-6.0758104347144376E-2</v>
      </c>
      <c r="AH83" s="143">
        <f>D83/S83</f>
        <v>-0.20202519140528521</v>
      </c>
      <c r="AI83" s="143"/>
      <c r="AJ83" s="143"/>
      <c r="AK83" s="143"/>
      <c r="AL83" s="144"/>
      <c r="AM83" s="144"/>
      <c r="AN83" s="144"/>
      <c r="AO83" s="144"/>
      <c r="AP83" s="144"/>
      <c r="AQ83" s="144"/>
      <c r="AR83" s="144"/>
      <c r="AS83" s="144"/>
      <c r="AT83" s="158"/>
    </row>
    <row r="84" spans="2:46" x14ac:dyDescent="0.3">
      <c r="B84" s="21" t="s">
        <v>160</v>
      </c>
      <c r="C84" s="165"/>
      <c r="D84" s="165"/>
      <c r="E84" s="165"/>
      <c r="F84" s="165"/>
      <c r="G84" s="165"/>
      <c r="H84" s="165"/>
      <c r="I84" s="165"/>
      <c r="J84" s="165"/>
      <c r="K84" s="165"/>
      <c r="L84" s="171"/>
      <c r="M84" s="165"/>
      <c r="N84" s="165"/>
      <c r="O84" s="165"/>
      <c r="Q84" s="21" t="str">
        <f t="shared" si="49"/>
        <v>Inspur</v>
      </c>
      <c r="R84" s="165"/>
      <c r="S84" s="165"/>
      <c r="T84" s="141"/>
      <c r="U84" s="141"/>
      <c r="V84" s="141"/>
      <c r="W84" s="141"/>
      <c r="X84" s="141"/>
      <c r="Y84" s="141"/>
      <c r="Z84" s="141"/>
      <c r="AA84" s="141"/>
      <c r="AB84" s="141"/>
      <c r="AC84" s="165"/>
      <c r="AD84" s="141"/>
      <c r="AF84" s="21" t="str">
        <f t="shared" si="51"/>
        <v>Inspur</v>
      </c>
      <c r="AG84" s="143"/>
      <c r="AH84" s="143"/>
      <c r="AI84" s="143"/>
      <c r="AJ84" s="143"/>
      <c r="AK84" s="143"/>
      <c r="AL84" s="144"/>
      <c r="AM84" s="144"/>
      <c r="AN84" s="144"/>
      <c r="AO84" s="144"/>
      <c r="AP84" s="144"/>
      <c r="AQ84" s="144"/>
      <c r="AR84" s="144"/>
      <c r="AS84" s="144"/>
      <c r="AT84" s="158"/>
    </row>
    <row r="85" spans="2:46" x14ac:dyDescent="0.3">
      <c r="B85" s="21" t="s">
        <v>58</v>
      </c>
      <c r="C85" s="165">
        <v>364.86339930037417</v>
      </c>
      <c r="D85" s="165">
        <v>254.4363248151395</v>
      </c>
      <c r="E85" s="165"/>
      <c r="F85" s="165"/>
      <c r="G85" s="165"/>
      <c r="H85" s="165"/>
      <c r="I85" s="165"/>
      <c r="J85" s="165"/>
      <c r="K85" s="165"/>
      <c r="L85" s="171"/>
      <c r="M85" s="165"/>
      <c r="N85" s="165"/>
      <c r="O85" s="165"/>
      <c r="Q85" s="21" t="str">
        <f t="shared" si="49"/>
        <v>Juniper</v>
      </c>
      <c r="R85" s="165">
        <v>4087.9</v>
      </c>
      <c r="S85" s="165">
        <v>4449.3</v>
      </c>
      <c r="T85" s="141"/>
      <c r="U85" s="141"/>
      <c r="V85" s="141"/>
      <c r="W85" s="141"/>
      <c r="X85" s="141"/>
      <c r="Y85" s="141"/>
      <c r="Z85" s="141"/>
      <c r="AA85" s="141"/>
      <c r="AB85" s="141"/>
      <c r="AC85" s="165"/>
      <c r="AD85" s="141"/>
      <c r="AF85" s="21" t="str">
        <f t="shared" si="51"/>
        <v>Juniper</v>
      </c>
      <c r="AG85" s="143">
        <v>0.15125125369994372</v>
      </c>
      <c r="AH85" s="143">
        <v>9.5588070033488418E-2</v>
      </c>
      <c r="AI85" s="143"/>
      <c r="AJ85" s="143"/>
      <c r="AK85" s="144"/>
      <c r="AL85" s="144"/>
      <c r="AM85" s="144"/>
      <c r="AN85" s="144"/>
      <c r="AO85" s="144"/>
      <c r="AP85" s="144"/>
      <c r="AQ85" s="144"/>
      <c r="AR85" s="144"/>
      <c r="AS85" s="144"/>
      <c r="AT85" s="158"/>
    </row>
    <row r="86" spans="2:46" x14ac:dyDescent="0.3">
      <c r="B86" s="21" t="s">
        <v>107</v>
      </c>
      <c r="C86" s="165">
        <v>1778.1014166556336</v>
      </c>
      <c r="D86" s="165">
        <v>-2068.3903252710593</v>
      </c>
      <c r="E86" s="165"/>
      <c r="F86" s="165"/>
      <c r="G86" s="165"/>
      <c r="H86" s="165"/>
      <c r="I86" s="165"/>
      <c r="J86" s="165"/>
      <c r="K86" s="165"/>
      <c r="L86" s="165"/>
      <c r="M86" s="165"/>
      <c r="N86" s="165"/>
      <c r="O86" s="165"/>
      <c r="Q86" s="21" t="str">
        <f t="shared" si="49"/>
        <v>Nokia</v>
      </c>
      <c r="R86" s="165">
        <v>16762.87567853833</v>
      </c>
      <c r="S86" s="165">
        <v>18967.194884626078</v>
      </c>
      <c r="T86" s="141"/>
      <c r="U86" s="141"/>
      <c r="V86" s="141"/>
      <c r="W86" s="141"/>
      <c r="X86" s="141"/>
      <c r="Y86" s="141"/>
      <c r="Z86" s="141"/>
      <c r="AA86" s="141"/>
      <c r="AB86" s="141"/>
      <c r="AC86" s="165"/>
      <c r="AD86" s="141"/>
      <c r="AF86" s="21" t="str">
        <f t="shared" si="51"/>
        <v>Nokia</v>
      </c>
      <c r="AG86" s="143">
        <f>C86/R86</f>
        <v>0.10607376984440407</v>
      </c>
      <c r="AH86" s="143">
        <f>D86/S86</f>
        <v>-0.10905093440820814</v>
      </c>
      <c r="AI86" s="143"/>
      <c r="AJ86" s="143"/>
      <c r="AK86" s="143"/>
      <c r="AL86" s="144"/>
      <c r="AM86" s="144"/>
      <c r="AN86" s="144"/>
      <c r="AO86" s="144"/>
      <c r="AP86" s="144"/>
      <c r="AQ86" s="144"/>
      <c r="AR86" s="144"/>
      <c r="AS86" s="144"/>
      <c r="AT86" s="158"/>
    </row>
    <row r="87" spans="2:46" x14ac:dyDescent="0.3">
      <c r="B87" s="21" t="s">
        <v>59</v>
      </c>
      <c r="C87" s="165">
        <v>100.941</v>
      </c>
      <c r="D87" s="165">
        <v>124.38</v>
      </c>
      <c r="E87" s="165"/>
      <c r="F87" s="165"/>
      <c r="G87" s="165"/>
      <c r="H87" s="165"/>
      <c r="I87" s="165"/>
      <c r="J87" s="109"/>
      <c r="K87" s="114"/>
      <c r="L87" s="170"/>
      <c r="M87" s="170"/>
      <c r="N87" s="170"/>
      <c r="O87" s="170"/>
      <c r="Q87" s="21" t="str">
        <f t="shared" si="49"/>
        <v>Qlogic</v>
      </c>
      <c r="R87" s="171">
        <v>590.67100000000005</v>
      </c>
      <c r="S87" s="171">
        <v>606.79999999999995</v>
      </c>
      <c r="T87" s="141"/>
      <c r="U87" s="141"/>
      <c r="V87" s="141"/>
      <c r="W87" s="141"/>
      <c r="X87" s="141"/>
      <c r="Y87" s="109"/>
      <c r="Z87" s="114"/>
      <c r="AA87" s="149"/>
      <c r="AB87" s="149"/>
      <c r="AC87" s="149"/>
      <c r="AD87" s="109"/>
      <c r="AF87" s="21" t="str">
        <f t="shared" si="51"/>
        <v>Qlogic</v>
      </c>
      <c r="AG87" s="143">
        <v>0.17089208713480092</v>
      </c>
      <c r="AH87" s="143">
        <v>0.20497692814765986</v>
      </c>
      <c r="AI87" s="143"/>
      <c r="AJ87" s="143"/>
      <c r="AK87" s="143"/>
      <c r="AL87" s="144"/>
      <c r="AM87" s="144"/>
      <c r="AN87" s="109"/>
      <c r="AO87" s="109"/>
      <c r="AP87" s="109"/>
      <c r="AQ87" s="109"/>
      <c r="AR87" s="109"/>
      <c r="AS87" s="109"/>
      <c r="AT87" s="167"/>
    </row>
    <row r="88" spans="2:46" x14ac:dyDescent="0.3">
      <c r="B88" s="21" t="s">
        <v>79</v>
      </c>
      <c r="C88" s="171">
        <v>11.2866</v>
      </c>
      <c r="D88" s="171">
        <v>17.879250000000003</v>
      </c>
      <c r="E88" s="171"/>
      <c r="F88" s="165"/>
      <c r="G88" s="165"/>
      <c r="H88" s="165"/>
      <c r="I88" s="109"/>
      <c r="J88" s="109"/>
      <c r="K88" s="109"/>
      <c r="L88" s="109"/>
      <c r="M88" s="109"/>
      <c r="N88" s="109"/>
      <c r="O88" s="109"/>
      <c r="Q88" s="21" t="str">
        <f t="shared" si="49"/>
        <v>Transmode</v>
      </c>
      <c r="R88" s="171">
        <v>97.368859999999998</v>
      </c>
      <c r="S88" s="171">
        <v>141.21870000000001</v>
      </c>
      <c r="T88" s="141"/>
      <c r="U88" s="141"/>
      <c r="V88" s="141"/>
      <c r="W88" s="141"/>
      <c r="X88" s="109"/>
      <c r="Y88" s="109"/>
      <c r="Z88" s="149"/>
      <c r="AA88" s="109"/>
      <c r="AB88" s="109"/>
      <c r="AC88" s="170"/>
      <c r="AD88" s="109"/>
      <c r="AF88" s="21" t="str">
        <f t="shared" si="51"/>
        <v>Transmode</v>
      </c>
      <c r="AG88" s="143">
        <f t="shared" ref="AG88:AH90" si="53">C88/R88</f>
        <v>0.11591590987097929</v>
      </c>
      <c r="AH88" s="143">
        <f t="shared" si="53"/>
        <v>0.12660681623609338</v>
      </c>
      <c r="AI88" s="143"/>
      <c r="AJ88" s="143"/>
      <c r="AK88" s="143"/>
      <c r="AL88" s="144"/>
      <c r="AM88" s="169"/>
      <c r="AN88" s="146"/>
      <c r="AO88" s="146"/>
      <c r="AP88" s="146"/>
      <c r="AQ88" s="146"/>
      <c r="AR88" s="146"/>
      <c r="AS88" s="146"/>
      <c r="AT88" s="167"/>
    </row>
    <row r="89" spans="2:46" x14ac:dyDescent="0.3">
      <c r="B89" s="21" t="s">
        <v>1</v>
      </c>
      <c r="C89" s="165">
        <v>89.081690000000009</v>
      </c>
      <c r="D89" s="165">
        <v>164.2372</v>
      </c>
      <c r="E89" s="165"/>
      <c r="F89" s="165"/>
      <c r="G89" s="165"/>
      <c r="H89" s="165"/>
      <c r="I89" s="165"/>
      <c r="J89" s="165"/>
      <c r="K89" s="165"/>
      <c r="L89" s="165"/>
      <c r="M89" s="165"/>
      <c r="N89" s="165"/>
      <c r="O89" s="165"/>
      <c r="Q89" s="21" t="str">
        <f t="shared" si="49"/>
        <v>ZTE</v>
      </c>
      <c r="R89" s="165">
        <v>10401.296317</v>
      </c>
      <c r="S89" s="165">
        <v>13670</v>
      </c>
      <c r="T89" s="141"/>
      <c r="U89" s="141"/>
      <c r="V89" s="141"/>
      <c r="W89" s="141"/>
      <c r="X89" s="141"/>
      <c r="Y89" s="141"/>
      <c r="Z89" s="141"/>
      <c r="AA89" s="141"/>
      <c r="AB89" s="141"/>
      <c r="AC89" s="165"/>
      <c r="AD89" s="141"/>
      <c r="AF89" s="21" t="str">
        <f t="shared" si="51"/>
        <v>ZTE</v>
      </c>
      <c r="AG89" s="143">
        <f t="shared" si="53"/>
        <v>8.5644795884147491E-3</v>
      </c>
      <c r="AH89" s="143">
        <f t="shared" si="53"/>
        <v>1.2014425749817119E-2</v>
      </c>
      <c r="AI89" s="143"/>
      <c r="AJ89" s="143"/>
      <c r="AK89" s="143"/>
      <c r="AL89" s="144"/>
      <c r="AM89" s="144"/>
      <c r="AN89" s="144"/>
      <c r="AO89" s="144"/>
      <c r="AP89" s="144"/>
      <c r="AQ89" s="144"/>
      <c r="AR89" s="144"/>
      <c r="AS89" s="144"/>
      <c r="AT89" s="158"/>
    </row>
    <row r="90" spans="2:46" x14ac:dyDescent="0.3">
      <c r="B90" s="21" t="s">
        <v>82</v>
      </c>
      <c r="C90" s="123">
        <f>SUM(C70:C89)</f>
        <v>16119.412841111149</v>
      </c>
      <c r="D90" s="123">
        <f t="shared" ref="D90" si="54">SUM(D70:D89)</f>
        <v>11407.538946315002</v>
      </c>
      <c r="E90" s="123"/>
      <c r="F90" s="123"/>
      <c r="G90" s="123"/>
      <c r="H90" s="123"/>
      <c r="I90" s="123"/>
      <c r="J90" s="123"/>
      <c r="K90" s="123"/>
      <c r="L90" s="123"/>
      <c r="M90" s="123"/>
      <c r="N90" s="123"/>
      <c r="O90" s="123"/>
      <c r="Q90" s="21" t="s">
        <v>82</v>
      </c>
      <c r="R90" s="123">
        <f t="shared" ref="R90:S90" si="55">SUM(R70:R89)</f>
        <v>165568.49223023831</v>
      </c>
      <c r="S90" s="123">
        <f t="shared" si="55"/>
        <v>186988.09847962603</v>
      </c>
      <c r="T90" s="123"/>
      <c r="U90" s="123"/>
      <c r="V90" s="123"/>
      <c r="W90" s="123"/>
      <c r="X90" s="123"/>
      <c r="Y90" s="123"/>
      <c r="Z90" s="123"/>
      <c r="AA90" s="123"/>
      <c r="AB90" s="123"/>
      <c r="AC90" s="123"/>
      <c r="AD90" s="123"/>
      <c r="AF90" s="137" t="s">
        <v>66</v>
      </c>
      <c r="AG90" s="152">
        <f t="shared" si="53"/>
        <v>9.73579732712406E-2</v>
      </c>
      <c r="AH90" s="152">
        <f t="shared" si="53"/>
        <v>6.1006764810531258E-2</v>
      </c>
      <c r="AI90" s="152"/>
      <c r="AJ90" s="152"/>
      <c r="AK90" s="152"/>
      <c r="AL90" s="174"/>
      <c r="AM90" s="175"/>
      <c r="AN90" s="175"/>
      <c r="AO90" s="175"/>
      <c r="AP90" s="175"/>
      <c r="AQ90" s="175"/>
      <c r="AR90" s="175"/>
      <c r="AS90" s="175"/>
      <c r="AT90" s="295"/>
    </row>
    <row r="91" spans="2:46" x14ac:dyDescent="0.3">
      <c r="B91" s="24" t="s">
        <v>80</v>
      </c>
      <c r="Q91" s="22" t="s">
        <v>43</v>
      </c>
      <c r="R91" s="153"/>
      <c r="S91" s="153">
        <f t="shared" ref="S91" si="56">S90/R90-1</f>
        <v>0.12937006287163499</v>
      </c>
      <c r="T91" s="153"/>
      <c r="U91" s="153"/>
      <c r="V91" s="153"/>
      <c r="W91" s="153"/>
      <c r="X91" s="153"/>
      <c r="Y91" s="153"/>
      <c r="Z91" s="153"/>
      <c r="AA91" s="153"/>
      <c r="AB91" s="153"/>
      <c r="AC91" s="153"/>
      <c r="AD91" s="153"/>
      <c r="AF91" s="137" t="s">
        <v>92</v>
      </c>
      <c r="AG91" s="154">
        <f t="shared" ref="AG91:AH91" si="57">AVERAGE(AG70:AG89)</f>
        <v>6.0917359528479202E-2</v>
      </c>
      <c r="AH91" s="154">
        <f t="shared" si="57"/>
        <v>4.4348010964746006E-2</v>
      </c>
      <c r="AI91" s="154"/>
      <c r="AJ91" s="154"/>
      <c r="AK91" s="154"/>
      <c r="AL91" s="154"/>
      <c r="AM91" s="163"/>
      <c r="AN91" s="163"/>
      <c r="AO91" s="163"/>
      <c r="AP91" s="163"/>
      <c r="AQ91" s="163"/>
      <c r="AR91" s="163"/>
      <c r="AS91" s="163"/>
      <c r="AT91" s="296"/>
    </row>
    <row r="92" spans="2:46" x14ac:dyDescent="0.3">
      <c r="B92" s="176" t="s">
        <v>94</v>
      </c>
      <c r="C92" s="177">
        <f t="shared" ref="C92:D92" si="58">C70+C71+C72+C75+C80+C82+C83+C88+C89</f>
        <v>4932.8709425619199</v>
      </c>
      <c r="D92" s="177">
        <f t="shared" si="58"/>
        <v>4802.6923135999996</v>
      </c>
      <c r="E92" s="177"/>
      <c r="F92" s="177"/>
      <c r="G92" s="177"/>
      <c r="H92" s="177"/>
      <c r="I92" s="177"/>
      <c r="J92" s="177"/>
      <c r="K92" s="177"/>
      <c r="L92" s="177"/>
      <c r="M92" s="177"/>
      <c r="N92" s="177"/>
      <c r="O92" s="177"/>
      <c r="Q92" s="176" t="s">
        <v>94</v>
      </c>
      <c r="R92" s="177">
        <f t="shared" ref="R92:S92" si="59">R70+R71+R72+R75+R80+R82+R83+R88+R89</f>
        <v>90424.830551700012</v>
      </c>
      <c r="S92" s="177">
        <f t="shared" si="59"/>
        <v>105386.55859499998</v>
      </c>
      <c r="T92" s="177"/>
      <c r="U92" s="177"/>
      <c r="V92" s="177"/>
      <c r="W92" s="177"/>
      <c r="X92" s="177"/>
      <c r="Y92" s="177"/>
      <c r="Z92" s="177"/>
      <c r="AA92" s="177"/>
      <c r="AB92" s="177"/>
      <c r="AC92" s="177"/>
      <c r="AD92" s="177"/>
      <c r="AE92" s="277"/>
      <c r="AF92" s="176" t="str">
        <f>B92</f>
        <v>Telecom</v>
      </c>
      <c r="AG92" s="143">
        <f>C92/R92</f>
        <v>5.4552172367539821E-2</v>
      </c>
      <c r="AH92" s="143">
        <f>D92/S92</f>
        <v>4.5572152441723829E-2</v>
      </c>
      <c r="AI92" s="143"/>
      <c r="AJ92" s="143"/>
      <c r="AK92" s="143"/>
      <c r="AL92" s="178"/>
      <c r="AM92" s="179"/>
      <c r="AN92" s="179"/>
      <c r="AO92" s="179"/>
      <c r="AP92" s="179"/>
      <c r="AQ92" s="179"/>
      <c r="AR92" s="179"/>
      <c r="AS92" s="179"/>
      <c r="AT92" s="296"/>
    </row>
    <row r="93" spans="2:46" ht="13.5" customHeight="1" x14ac:dyDescent="0.3">
      <c r="B93" s="176" t="s">
        <v>95</v>
      </c>
      <c r="C93" s="177">
        <f>C90-C92</f>
        <v>11186.541898549229</v>
      </c>
      <c r="D93" s="177">
        <f t="shared" ref="D93" si="60">D90-D92</f>
        <v>6604.8466327150027</v>
      </c>
      <c r="E93" s="177"/>
      <c r="F93" s="177"/>
      <c r="G93" s="177"/>
      <c r="H93" s="177"/>
      <c r="I93" s="177"/>
      <c r="J93" s="177"/>
      <c r="K93" s="177"/>
      <c r="L93" s="177"/>
      <c r="M93" s="177"/>
      <c r="N93" s="177"/>
      <c r="O93" s="177"/>
      <c r="Q93" s="176" t="s">
        <v>95</v>
      </c>
      <c r="R93" s="177">
        <f t="shared" ref="R93:S93" si="61">R90-R92</f>
        <v>75143.661678538294</v>
      </c>
      <c r="S93" s="177">
        <f t="shared" si="61"/>
        <v>81601.53988462605</v>
      </c>
      <c r="T93" s="177"/>
      <c r="U93" s="177"/>
      <c r="V93" s="177"/>
      <c r="W93" s="177"/>
      <c r="X93" s="177"/>
      <c r="Y93" s="177"/>
      <c r="Z93" s="177"/>
      <c r="AA93" s="177"/>
      <c r="AB93" s="177"/>
      <c r="AC93" s="177"/>
      <c r="AD93" s="177"/>
      <c r="AF93" s="176" t="str">
        <f>B93</f>
        <v>Datacom</v>
      </c>
      <c r="AG93" s="143">
        <f>C93/R93</f>
        <v>0.14886873554824659</v>
      </c>
      <c r="AH93" s="143">
        <f>D93/S93</f>
        <v>8.0940220516100503E-2</v>
      </c>
      <c r="AI93" s="143"/>
      <c r="AJ93" s="143"/>
      <c r="AK93" s="143"/>
      <c r="AL93" s="178"/>
      <c r="AM93" s="179"/>
      <c r="AN93" s="179"/>
      <c r="AO93" s="179"/>
      <c r="AP93" s="179"/>
      <c r="AQ93" s="179"/>
      <c r="AR93" s="179"/>
      <c r="AS93" s="179"/>
      <c r="AT93" s="296"/>
    </row>
    <row r="94" spans="2:46" x14ac:dyDescent="0.3">
      <c r="C94" s="177"/>
      <c r="D94" s="177"/>
      <c r="E94" s="177"/>
      <c r="F94" s="177"/>
      <c r="G94" s="153"/>
      <c r="H94" s="153"/>
      <c r="I94" s="153"/>
      <c r="J94" s="153"/>
      <c r="K94" s="153"/>
      <c r="L94" s="153"/>
      <c r="M94" s="153"/>
      <c r="N94" s="153"/>
      <c r="O94" s="153"/>
      <c r="R94" s="177"/>
      <c r="S94" s="177"/>
      <c r="T94" s="177"/>
      <c r="U94" s="177"/>
      <c r="V94" s="177"/>
      <c r="W94" s="177"/>
      <c r="X94" s="177"/>
      <c r="Y94" s="177"/>
      <c r="Z94" s="177"/>
      <c r="AA94" s="177"/>
      <c r="AB94" s="177"/>
      <c r="AC94" s="177"/>
      <c r="AD94" s="177"/>
      <c r="AG94" s="180"/>
      <c r="AH94" s="180"/>
      <c r="AI94" s="180"/>
      <c r="AJ94" s="180"/>
      <c r="AK94" s="180"/>
      <c r="AL94" s="180"/>
      <c r="AM94" s="180"/>
    </row>
    <row r="96" spans="2:46" ht="15.6" x14ac:dyDescent="0.3">
      <c r="B96" s="125" t="str">
        <f>B6</f>
        <v>Net profit (GAAP)</v>
      </c>
      <c r="E96" s="18"/>
      <c r="F96" s="127" t="s">
        <v>122</v>
      </c>
      <c r="G96" s="126"/>
      <c r="H96" s="128"/>
      <c r="I96" s="128"/>
      <c r="J96" s="128"/>
      <c r="K96" s="128"/>
      <c r="L96" s="128"/>
      <c r="M96" s="128"/>
      <c r="N96" s="128"/>
      <c r="O96" s="128"/>
      <c r="Q96" s="125" t="s">
        <v>77</v>
      </c>
      <c r="S96" s="18"/>
      <c r="T96" s="18"/>
      <c r="U96" s="127" t="s">
        <v>122</v>
      </c>
      <c r="V96" s="215"/>
      <c r="W96" s="215"/>
      <c r="X96" s="215"/>
      <c r="Y96" s="215"/>
      <c r="Z96" s="215"/>
      <c r="AA96" s="215"/>
      <c r="AB96" s="215"/>
      <c r="AC96" s="215"/>
      <c r="AD96" s="215"/>
      <c r="AF96" s="125" t="s">
        <v>78</v>
      </c>
    </row>
    <row r="97" spans="2:46" ht="14.4" x14ac:dyDescent="0.3">
      <c r="B97" s="237" t="s">
        <v>137</v>
      </c>
      <c r="C97" s="118">
        <v>2010</v>
      </c>
      <c r="D97" s="118">
        <v>2011</v>
      </c>
      <c r="E97" s="118">
        <v>2012</v>
      </c>
      <c r="F97" s="118">
        <v>2013</v>
      </c>
      <c r="G97" s="118">
        <v>2014</v>
      </c>
      <c r="H97" s="118">
        <v>2015</v>
      </c>
      <c r="I97" s="118">
        <v>2016</v>
      </c>
      <c r="J97" s="118">
        <v>2017</v>
      </c>
      <c r="K97" s="118">
        <v>2018</v>
      </c>
      <c r="L97" s="118">
        <v>2019</v>
      </c>
      <c r="M97" s="118">
        <v>2020</v>
      </c>
      <c r="N97" s="118">
        <v>2021</v>
      </c>
      <c r="O97" s="118">
        <v>2022</v>
      </c>
      <c r="Q97" s="117" t="str">
        <f t="shared" ref="Q97:Q121" si="62">B97</f>
        <v>Semiconductor ICs</v>
      </c>
      <c r="R97" s="118">
        <v>2010</v>
      </c>
      <c r="S97" s="118">
        <v>2011</v>
      </c>
      <c r="T97" s="118">
        <v>2012</v>
      </c>
      <c r="U97" s="118">
        <v>2013</v>
      </c>
      <c r="V97" s="118">
        <v>2014</v>
      </c>
      <c r="W97" s="118">
        <v>2015</v>
      </c>
      <c r="X97" s="118">
        <v>2016</v>
      </c>
      <c r="Y97" s="118">
        <v>2017</v>
      </c>
      <c r="Z97" s="118">
        <v>2018</v>
      </c>
      <c r="AA97" s="118">
        <v>2019</v>
      </c>
      <c r="AB97" s="118">
        <v>2020</v>
      </c>
      <c r="AC97" s="118">
        <v>2021</v>
      </c>
      <c r="AD97" s="118">
        <v>2022</v>
      </c>
      <c r="AF97" s="117" t="str">
        <f>B97</f>
        <v>Semiconductor ICs</v>
      </c>
      <c r="AG97" s="118">
        <v>2010</v>
      </c>
      <c r="AH97" s="118">
        <v>2011</v>
      </c>
      <c r="AI97" s="118">
        <v>2012</v>
      </c>
      <c r="AJ97" s="118">
        <v>2013</v>
      </c>
      <c r="AK97" s="118">
        <v>2014</v>
      </c>
      <c r="AL97" s="118">
        <v>2015</v>
      </c>
      <c r="AM97" s="118">
        <v>2016</v>
      </c>
      <c r="AN97" s="118">
        <v>2017</v>
      </c>
      <c r="AO97" s="118">
        <v>2018</v>
      </c>
      <c r="AP97" s="118">
        <v>2019</v>
      </c>
      <c r="AQ97" s="138">
        <f t="shared" ref="AQ97:AS97" si="63">AQ9</f>
        <v>2020</v>
      </c>
      <c r="AR97" s="138">
        <f t="shared" si="63"/>
        <v>2021</v>
      </c>
      <c r="AS97" s="138">
        <f t="shared" si="63"/>
        <v>2022</v>
      </c>
      <c r="AT97" s="155" t="s">
        <v>93</v>
      </c>
    </row>
    <row r="98" spans="2:46" x14ac:dyDescent="0.3">
      <c r="B98" s="119" t="s">
        <v>54</v>
      </c>
      <c r="C98" s="251">
        <v>783</v>
      </c>
      <c r="D98" s="251">
        <v>771</v>
      </c>
      <c r="E98" s="251"/>
      <c r="F98" s="254"/>
      <c r="G98" s="254"/>
      <c r="H98" s="254"/>
      <c r="I98" s="341"/>
      <c r="J98" s="342"/>
      <c r="K98" s="343"/>
      <c r="L98" s="112"/>
      <c r="M98" s="112"/>
      <c r="N98" s="112"/>
      <c r="O98" s="112"/>
      <c r="Q98" s="119" t="str">
        <f t="shared" si="62"/>
        <v>Altera</v>
      </c>
      <c r="R98" s="251">
        <v>1954</v>
      </c>
      <c r="S98" s="251">
        <v>2064</v>
      </c>
      <c r="T98" s="251"/>
      <c r="U98" s="251"/>
      <c r="V98" s="251"/>
      <c r="W98" s="251"/>
      <c r="X98" s="341"/>
      <c r="Y98" s="342"/>
      <c r="Z98" s="343"/>
      <c r="AA98" s="112"/>
      <c r="AB98" s="112"/>
      <c r="AC98" s="112"/>
      <c r="AD98" s="112"/>
      <c r="AF98" s="21" t="str">
        <f t="shared" ref="AF98:AF121" si="64">Q98</f>
        <v>Altera</v>
      </c>
      <c r="AG98" s="143">
        <f>C98/R98</f>
        <v>0.40071647901740021</v>
      </c>
      <c r="AH98" s="143">
        <f>D98/S98</f>
        <v>0.37354651162790697</v>
      </c>
      <c r="AI98" s="143"/>
      <c r="AJ98" s="143"/>
      <c r="AK98" s="143"/>
      <c r="AL98" s="143"/>
      <c r="AM98" s="341"/>
      <c r="AN98" s="342"/>
      <c r="AO98" s="343"/>
      <c r="AP98" s="146"/>
      <c r="AQ98" s="147"/>
      <c r="AR98" s="147"/>
      <c r="AS98" s="147"/>
      <c r="AT98" s="167"/>
    </row>
    <row r="99" spans="2:46" x14ac:dyDescent="0.3">
      <c r="B99" s="21" t="s">
        <v>24</v>
      </c>
      <c r="C99" s="254">
        <v>-1.01</v>
      </c>
      <c r="D99" s="254">
        <v>-19.100000000000001</v>
      </c>
      <c r="E99" s="254"/>
      <c r="F99" s="254"/>
      <c r="G99" s="254"/>
      <c r="H99" s="254"/>
      <c r="I99" s="254"/>
      <c r="J99" s="344"/>
      <c r="K99" s="343"/>
      <c r="L99" s="122"/>
      <c r="M99" s="122"/>
      <c r="N99" s="112"/>
      <c r="O99" s="112"/>
      <c r="P99" s="182"/>
      <c r="Q99" s="21" t="str">
        <f t="shared" si="62"/>
        <v>AMCC</v>
      </c>
      <c r="R99" s="251">
        <v>246.7</v>
      </c>
      <c r="S99" s="251">
        <v>240.7</v>
      </c>
      <c r="T99" s="251"/>
      <c r="U99" s="251"/>
      <c r="V99" s="251"/>
      <c r="W99" s="251"/>
      <c r="X99" s="251"/>
      <c r="Y99" s="344"/>
      <c r="Z99" s="343"/>
      <c r="AA99" s="112"/>
      <c r="AB99" s="122"/>
      <c r="AC99" s="112"/>
      <c r="AD99" s="112"/>
      <c r="AF99" s="21" t="str">
        <f t="shared" si="64"/>
        <v>AMCC</v>
      </c>
      <c r="AG99" s="143">
        <f>C99/R99</f>
        <v>-4.0940413457640863E-3</v>
      </c>
      <c r="AH99" s="143">
        <f>D99/S99</f>
        <v>-7.9351890319900295E-2</v>
      </c>
      <c r="AI99" s="143"/>
      <c r="AJ99" s="143"/>
      <c r="AK99" s="143"/>
      <c r="AL99" s="143"/>
      <c r="AM99" s="143"/>
      <c r="AN99" s="344"/>
      <c r="AO99" s="343"/>
      <c r="AP99" s="146"/>
      <c r="AQ99" s="147"/>
      <c r="AR99" s="147"/>
      <c r="AS99" s="147"/>
      <c r="AT99" s="167"/>
    </row>
    <row r="100" spans="2:46" x14ac:dyDescent="0.3">
      <c r="B100" s="21" t="s">
        <v>167</v>
      </c>
      <c r="C100" s="254">
        <v>471</v>
      </c>
      <c r="D100" s="254">
        <v>491</v>
      </c>
      <c r="E100" s="254"/>
      <c r="F100" s="254"/>
      <c r="G100" s="254"/>
      <c r="H100" s="254"/>
      <c r="I100" s="254"/>
      <c r="J100" s="254"/>
      <c r="K100" s="254"/>
      <c r="L100" s="254"/>
      <c r="M100" s="254"/>
      <c r="N100" s="254"/>
      <c r="O100" s="120"/>
      <c r="P100" s="320"/>
      <c r="Q100" s="21" t="str">
        <f t="shared" si="62"/>
        <v>AMD</v>
      </c>
      <c r="R100" s="251">
        <v>6494</v>
      </c>
      <c r="S100" s="251">
        <v>6558</v>
      </c>
      <c r="T100" s="251"/>
      <c r="U100" s="251"/>
      <c r="V100" s="251"/>
      <c r="W100" s="251"/>
      <c r="X100" s="251"/>
      <c r="Y100" s="251"/>
      <c r="Z100" s="251"/>
      <c r="AA100" s="251"/>
      <c r="AB100" s="251"/>
      <c r="AC100" s="251"/>
      <c r="AD100" s="111"/>
      <c r="AF100" s="21" t="str">
        <f t="shared" si="64"/>
        <v>AMD</v>
      </c>
      <c r="AG100" s="143"/>
      <c r="AH100" s="143"/>
      <c r="AI100" s="143"/>
      <c r="AJ100" s="143"/>
      <c r="AK100" s="143"/>
      <c r="AL100" s="143"/>
      <c r="AM100" s="143"/>
      <c r="AN100" s="143"/>
      <c r="AO100" s="143"/>
      <c r="AP100" s="143"/>
      <c r="AQ100" s="143"/>
      <c r="AR100" s="143"/>
      <c r="AS100" s="143"/>
      <c r="AT100" s="158"/>
    </row>
    <row r="101" spans="2:46" x14ac:dyDescent="0.3">
      <c r="B101" s="21" t="s">
        <v>57</v>
      </c>
      <c r="C101" s="254">
        <v>711</v>
      </c>
      <c r="D101" s="254">
        <v>861</v>
      </c>
      <c r="E101" s="254"/>
      <c r="F101" s="254"/>
      <c r="G101" s="254"/>
      <c r="H101" s="254"/>
      <c r="I101" s="254"/>
      <c r="J101" s="254"/>
      <c r="K101" s="255"/>
      <c r="L101" s="255"/>
      <c r="M101" s="120"/>
      <c r="N101" s="120"/>
      <c r="O101" s="120"/>
      <c r="P101" s="320"/>
      <c r="Q101" s="21" t="str">
        <f t="shared" si="62"/>
        <v>Analog Devices</v>
      </c>
      <c r="R101" s="251">
        <v>2761</v>
      </c>
      <c r="S101" s="251">
        <v>2993</v>
      </c>
      <c r="T101" s="251"/>
      <c r="U101" s="251"/>
      <c r="V101" s="251"/>
      <c r="W101" s="251"/>
      <c r="X101" s="252"/>
      <c r="Y101" s="252"/>
      <c r="Z101" s="253"/>
      <c r="AA101" s="263"/>
      <c r="AB101" s="263"/>
      <c r="AC101" s="121"/>
      <c r="AD101" s="111"/>
      <c r="AF101" s="21" t="str">
        <f t="shared" si="64"/>
        <v>Analog Devices</v>
      </c>
      <c r="AG101" s="143">
        <f t="shared" ref="AG101:AH104" si="65">C101/R101</f>
        <v>0.2575153929735603</v>
      </c>
      <c r="AH101" s="143">
        <f t="shared" si="65"/>
        <v>0.28767123287671231</v>
      </c>
      <c r="AI101" s="143"/>
      <c r="AJ101" s="143"/>
      <c r="AK101" s="143"/>
      <c r="AL101" s="143"/>
      <c r="AM101" s="143"/>
      <c r="AN101" s="143"/>
      <c r="AO101" s="143"/>
      <c r="AP101" s="143"/>
      <c r="AQ101" s="143"/>
      <c r="AR101" s="143"/>
      <c r="AS101" s="143"/>
      <c r="AT101" s="158"/>
    </row>
    <row r="102" spans="2:46" x14ac:dyDescent="0.3">
      <c r="B102" s="21" t="s">
        <v>9</v>
      </c>
      <c r="C102" s="254">
        <f>511+40</f>
        <v>551</v>
      </c>
      <c r="D102" s="254">
        <f>558+332</f>
        <v>890</v>
      </c>
      <c r="E102" s="254"/>
      <c r="F102" s="258"/>
      <c r="G102" s="258"/>
      <c r="H102" s="254"/>
      <c r="I102" s="345"/>
      <c r="J102" s="342"/>
      <c r="K102" s="343"/>
      <c r="L102" s="122"/>
      <c r="M102" s="112"/>
      <c r="N102" s="112"/>
      <c r="O102" s="112"/>
      <c r="P102" s="320"/>
      <c r="Q102" s="21" t="str">
        <f t="shared" si="62"/>
        <v>Avago</v>
      </c>
      <c r="R102" s="251">
        <f>2187+1869</f>
        <v>4056</v>
      </c>
      <c r="S102" s="251">
        <f>2351.56+2044</f>
        <v>4395.5599999999995</v>
      </c>
      <c r="T102" s="251"/>
      <c r="U102" s="251"/>
      <c r="V102" s="251"/>
      <c r="W102" s="251"/>
      <c r="X102" s="345"/>
      <c r="Y102" s="342"/>
      <c r="Z102" s="343"/>
      <c r="AA102" s="112"/>
      <c r="AB102" s="112"/>
      <c r="AC102" s="112"/>
      <c r="AD102" s="112"/>
      <c r="AF102" s="21" t="str">
        <f t="shared" si="64"/>
        <v>Avago</v>
      </c>
      <c r="AG102" s="143">
        <f t="shared" si="65"/>
        <v>0.13584812623274162</v>
      </c>
      <c r="AH102" s="143">
        <f t="shared" si="65"/>
        <v>0.20247704501815469</v>
      </c>
      <c r="AI102" s="143"/>
      <c r="AJ102" s="143"/>
      <c r="AK102" s="143"/>
      <c r="AL102" s="143"/>
      <c r="AM102" s="345"/>
      <c r="AN102" s="342"/>
      <c r="AO102" s="343"/>
      <c r="AP102" s="146"/>
      <c r="AQ102" s="147"/>
      <c r="AR102" s="147"/>
      <c r="AS102" s="147"/>
      <c r="AT102" s="167"/>
    </row>
    <row r="103" spans="2:46" x14ac:dyDescent="0.3">
      <c r="B103" s="21" t="s">
        <v>25</v>
      </c>
      <c r="C103" s="254">
        <v>1081.8</v>
      </c>
      <c r="D103" s="254">
        <v>927</v>
      </c>
      <c r="E103" s="254"/>
      <c r="F103" s="254"/>
      <c r="G103" s="254"/>
      <c r="H103" s="254"/>
      <c r="I103" s="254"/>
      <c r="J103" s="254"/>
      <c r="K103" s="255"/>
      <c r="L103" s="254"/>
      <c r="M103" s="120"/>
      <c r="N103" s="120"/>
      <c r="O103" s="120"/>
      <c r="P103" s="320"/>
      <c r="Q103" s="21" t="str">
        <f t="shared" si="62"/>
        <v>Broadcom</v>
      </c>
      <c r="R103" s="251">
        <v>6818</v>
      </c>
      <c r="S103" s="251">
        <v>7389</v>
      </c>
      <c r="T103" s="251"/>
      <c r="U103" s="251"/>
      <c r="V103" s="251"/>
      <c r="W103" s="251"/>
      <c r="X103" s="251"/>
      <c r="Y103" s="251"/>
      <c r="Z103" s="257"/>
      <c r="AA103" s="263"/>
      <c r="AB103" s="263"/>
      <c r="AC103" s="263"/>
      <c r="AD103" s="111"/>
      <c r="AF103" s="21" t="str">
        <f t="shared" si="64"/>
        <v>Broadcom</v>
      </c>
      <c r="AG103" s="143">
        <f t="shared" si="65"/>
        <v>0.15866823115283074</v>
      </c>
      <c r="AH103" s="143">
        <f t="shared" si="65"/>
        <v>0.12545676004872108</v>
      </c>
      <c r="AI103" s="143"/>
      <c r="AJ103" s="143"/>
      <c r="AK103" s="143"/>
      <c r="AL103" s="143"/>
      <c r="AM103" s="143"/>
      <c r="AN103" s="143"/>
      <c r="AO103" s="143"/>
      <c r="AP103" s="143"/>
      <c r="AQ103" s="143"/>
      <c r="AR103" s="143"/>
      <c r="AS103" s="143"/>
      <c r="AT103" s="158"/>
    </row>
    <row r="104" spans="2:46" x14ac:dyDescent="0.3">
      <c r="B104" s="21" t="s">
        <v>121</v>
      </c>
      <c r="C104" s="251">
        <v>37</v>
      </c>
      <c r="D104" s="255">
        <v>0</v>
      </c>
      <c r="E104" s="255"/>
      <c r="F104" s="255"/>
      <c r="G104" s="255"/>
      <c r="H104" s="255"/>
      <c r="I104" s="255"/>
      <c r="J104" s="255"/>
      <c r="K104" s="250"/>
      <c r="L104" s="112"/>
      <c r="M104" s="122"/>
      <c r="N104" s="122"/>
      <c r="O104" s="122"/>
      <c r="P104" s="320"/>
      <c r="Q104" s="21" t="str">
        <f t="shared" si="62"/>
        <v>Cavium</v>
      </c>
      <c r="R104" s="251">
        <v>207</v>
      </c>
      <c r="S104" s="251">
        <v>259</v>
      </c>
      <c r="T104" s="251"/>
      <c r="U104" s="251"/>
      <c r="V104" s="251"/>
      <c r="W104" s="251"/>
      <c r="X104" s="251"/>
      <c r="Y104" s="254"/>
      <c r="Z104" s="250"/>
      <c r="AA104" s="112"/>
      <c r="AB104" s="112"/>
      <c r="AC104" s="197"/>
      <c r="AD104" s="197"/>
      <c r="AF104" s="21" t="str">
        <f t="shared" si="64"/>
        <v>Cavium</v>
      </c>
      <c r="AG104" s="143">
        <f t="shared" si="65"/>
        <v>0.17874396135265699</v>
      </c>
      <c r="AH104" s="143">
        <f t="shared" si="65"/>
        <v>0</v>
      </c>
      <c r="AI104" s="143"/>
      <c r="AJ104" s="143"/>
      <c r="AK104" s="143"/>
      <c r="AL104" s="143"/>
      <c r="AM104" s="143"/>
      <c r="AN104" s="143"/>
      <c r="AO104" s="250"/>
      <c r="AP104" s="146"/>
      <c r="AQ104" s="146"/>
      <c r="AR104" s="147"/>
      <c r="AS104" s="147"/>
      <c r="AT104" s="167"/>
    </row>
    <row r="105" spans="2:46" x14ac:dyDescent="0.3">
      <c r="B105" s="21" t="s">
        <v>186</v>
      </c>
      <c r="C105" s="251"/>
      <c r="D105" s="255"/>
      <c r="E105" s="255"/>
      <c r="F105" s="255"/>
      <c r="G105" s="255"/>
      <c r="H105" s="255"/>
      <c r="I105" s="255"/>
      <c r="J105" s="255"/>
      <c r="K105" s="255"/>
      <c r="L105" s="255"/>
      <c r="M105" s="255"/>
      <c r="N105" s="255"/>
      <c r="O105" s="255"/>
      <c r="P105" s="320"/>
      <c r="Q105" s="21" t="str">
        <f t="shared" si="62"/>
        <v>Credo</v>
      </c>
      <c r="R105" s="251"/>
      <c r="S105" s="251"/>
      <c r="T105" s="251"/>
      <c r="U105" s="251"/>
      <c r="V105" s="251"/>
      <c r="W105" s="251"/>
      <c r="X105" s="251"/>
      <c r="Y105" s="251"/>
      <c r="Z105" s="251"/>
      <c r="AA105" s="251"/>
      <c r="AB105" s="251"/>
      <c r="AC105" s="251"/>
      <c r="AD105" s="251"/>
      <c r="AF105" s="21" t="str">
        <f t="shared" si="64"/>
        <v>Credo</v>
      </c>
      <c r="AG105" s="143"/>
      <c r="AH105" s="143"/>
      <c r="AI105" s="143"/>
      <c r="AJ105" s="143"/>
      <c r="AK105" s="143"/>
      <c r="AL105" s="144"/>
      <c r="AM105" s="316"/>
      <c r="AN105" s="316"/>
      <c r="AO105" s="316"/>
      <c r="AP105" s="316"/>
      <c r="AQ105" s="316"/>
      <c r="AR105" s="316"/>
      <c r="AS105" s="316"/>
      <c r="AT105" s="158"/>
    </row>
    <row r="106" spans="2:46" x14ac:dyDescent="0.3">
      <c r="B106" s="21" t="s">
        <v>153</v>
      </c>
      <c r="C106" s="255">
        <v>-1053</v>
      </c>
      <c r="D106" s="255">
        <v>-410</v>
      </c>
      <c r="E106" s="255"/>
      <c r="F106" s="255"/>
      <c r="G106" s="255"/>
      <c r="H106" s="337"/>
      <c r="I106" s="335"/>
      <c r="J106" s="335"/>
      <c r="K106" s="336"/>
      <c r="L106" s="122"/>
      <c r="M106" s="112"/>
      <c r="N106" s="112"/>
      <c r="O106" s="112"/>
      <c r="P106" s="320"/>
      <c r="Q106" s="21" t="str">
        <f t="shared" si="62"/>
        <v xml:space="preserve">Freescale </v>
      </c>
      <c r="R106" s="251">
        <v>4631</v>
      </c>
      <c r="S106" s="251">
        <v>4369</v>
      </c>
      <c r="T106" s="255"/>
      <c r="U106" s="255"/>
      <c r="V106" s="255"/>
      <c r="W106" s="337"/>
      <c r="X106" s="335"/>
      <c r="Y106" s="335"/>
      <c r="Z106" s="336"/>
      <c r="AA106" s="112"/>
      <c r="AB106" s="112"/>
      <c r="AC106" s="112"/>
      <c r="AD106" s="112"/>
      <c r="AF106" s="21" t="str">
        <f t="shared" si="64"/>
        <v xml:space="preserve">Freescale </v>
      </c>
      <c r="AG106" s="143">
        <f t="shared" ref="AG106:AG122" si="66">C106/R106</f>
        <v>-0.227380695314187</v>
      </c>
      <c r="AH106" s="143">
        <f t="shared" ref="AH106:AH122" si="67">D106/S106</f>
        <v>-9.3842984664682993E-2</v>
      </c>
      <c r="AI106" s="143"/>
      <c r="AJ106" s="143"/>
      <c r="AK106" s="143"/>
      <c r="AL106" s="337"/>
      <c r="AM106" s="335"/>
      <c r="AN106" s="335"/>
      <c r="AO106" s="336"/>
      <c r="AP106" s="146"/>
      <c r="AQ106" s="147"/>
      <c r="AR106" s="147"/>
      <c r="AS106" s="147"/>
      <c r="AT106" s="167"/>
    </row>
    <row r="107" spans="2:46" x14ac:dyDescent="0.3">
      <c r="B107" s="21" t="s">
        <v>154</v>
      </c>
      <c r="C107" s="251">
        <v>5.3</v>
      </c>
      <c r="D107" s="255">
        <v>1.9</v>
      </c>
      <c r="E107" s="255"/>
      <c r="F107" s="255"/>
      <c r="G107" s="255"/>
      <c r="H107" s="255"/>
      <c r="I107" s="255"/>
      <c r="J107" s="255"/>
      <c r="K107" s="255"/>
      <c r="L107" s="255"/>
      <c r="M107" s="120"/>
      <c r="N107" s="307"/>
      <c r="O107" s="302"/>
      <c r="P107" s="320"/>
      <c r="Q107" s="21" t="str">
        <f t="shared" si="62"/>
        <v>Inphi</v>
      </c>
      <c r="R107" s="251">
        <v>83.2</v>
      </c>
      <c r="S107" s="251">
        <v>79.3</v>
      </c>
      <c r="T107" s="251"/>
      <c r="U107" s="251"/>
      <c r="V107" s="251"/>
      <c r="W107" s="251"/>
      <c r="X107" s="251"/>
      <c r="Y107" s="251"/>
      <c r="Z107" s="251"/>
      <c r="AA107" s="263"/>
      <c r="AB107" s="263"/>
      <c r="AC107" s="307"/>
      <c r="AD107" s="302"/>
      <c r="AF107" s="21" t="str">
        <f t="shared" si="64"/>
        <v>Inphi</v>
      </c>
      <c r="AG107" s="143">
        <f t="shared" si="66"/>
        <v>6.3701923076923073E-2</v>
      </c>
      <c r="AH107" s="143">
        <f t="shared" si="67"/>
        <v>2.3959646910466582E-2</v>
      </c>
      <c r="AI107" s="143"/>
      <c r="AJ107" s="143"/>
      <c r="AK107" s="143"/>
      <c r="AL107" s="143"/>
      <c r="AM107" s="143"/>
      <c r="AN107" s="143"/>
      <c r="AO107" s="143"/>
      <c r="AP107" s="143"/>
      <c r="AQ107" s="143"/>
      <c r="AR107" s="147"/>
      <c r="AS107" s="147"/>
      <c r="AT107" s="158"/>
    </row>
    <row r="108" spans="2:46" x14ac:dyDescent="0.3">
      <c r="B108" s="21" t="s">
        <v>7</v>
      </c>
      <c r="C108" s="254">
        <v>11464</v>
      </c>
      <c r="D108" s="254">
        <v>12942</v>
      </c>
      <c r="E108" s="254"/>
      <c r="F108" s="254"/>
      <c r="G108" s="254"/>
      <c r="H108" s="254"/>
      <c r="I108" s="251"/>
      <c r="J108" s="251"/>
      <c r="K108" s="251"/>
      <c r="L108" s="297"/>
      <c r="M108" s="120"/>
      <c r="N108" s="168"/>
      <c r="O108" s="168"/>
      <c r="P108" s="320"/>
      <c r="Q108" s="21" t="str">
        <f t="shared" si="62"/>
        <v>Intel</v>
      </c>
      <c r="R108" s="251">
        <v>43623</v>
      </c>
      <c r="S108" s="251">
        <v>53999</v>
      </c>
      <c r="T108" s="251"/>
      <c r="U108" s="251"/>
      <c r="V108" s="251"/>
      <c r="W108" s="251"/>
      <c r="X108" s="251"/>
      <c r="Y108" s="254"/>
      <c r="Z108" s="254"/>
      <c r="AA108" s="168"/>
      <c r="AB108" s="168"/>
      <c r="AC108" s="121"/>
      <c r="AD108" s="121"/>
      <c r="AF108" s="21" t="str">
        <f t="shared" si="64"/>
        <v>Intel</v>
      </c>
      <c r="AG108" s="143">
        <f t="shared" si="66"/>
        <v>0.26279714829333151</v>
      </c>
      <c r="AH108" s="143">
        <f t="shared" si="67"/>
        <v>0.23967110502046335</v>
      </c>
      <c r="AI108" s="143"/>
      <c r="AJ108" s="143"/>
      <c r="AK108" s="143"/>
      <c r="AL108" s="143"/>
      <c r="AM108" s="143"/>
      <c r="AN108" s="143"/>
      <c r="AO108" s="143"/>
      <c r="AP108" s="143"/>
      <c r="AQ108" s="143"/>
      <c r="AR108" s="143"/>
      <c r="AS108" s="143"/>
      <c r="AT108" s="158"/>
    </row>
    <row r="109" spans="2:46" x14ac:dyDescent="0.3">
      <c r="B109" s="21" t="s">
        <v>47</v>
      </c>
      <c r="C109" s="254">
        <v>506.11099999999999</v>
      </c>
      <c r="D109" s="254">
        <v>580.78200000000004</v>
      </c>
      <c r="E109" s="254"/>
      <c r="F109" s="254"/>
      <c r="G109" s="254"/>
      <c r="H109" s="254"/>
      <c r="I109" s="251"/>
      <c r="J109" s="337"/>
      <c r="K109" s="336"/>
      <c r="L109" s="112"/>
      <c r="M109" s="112"/>
      <c r="N109" s="112"/>
      <c r="O109" s="112"/>
      <c r="P109" s="320"/>
      <c r="Q109" s="21" t="str">
        <f t="shared" si="62"/>
        <v>Linear Technology</v>
      </c>
      <c r="R109" s="251">
        <v>1450</v>
      </c>
      <c r="S109" s="251">
        <v>1483.962</v>
      </c>
      <c r="T109" s="251"/>
      <c r="U109" s="251"/>
      <c r="V109" s="251"/>
      <c r="W109" s="251"/>
      <c r="X109" s="251"/>
      <c r="Y109" s="337"/>
      <c r="Z109" s="336"/>
      <c r="AA109" s="112"/>
      <c r="AB109" s="112"/>
      <c r="AC109" s="112"/>
      <c r="AD109" s="112"/>
      <c r="AF109" s="21" t="str">
        <f t="shared" si="64"/>
        <v>Linear Technology</v>
      </c>
      <c r="AG109" s="143">
        <f t="shared" si="66"/>
        <v>0.34904206896551726</v>
      </c>
      <c r="AH109" s="143">
        <f t="shared" si="67"/>
        <v>0.39137255536192977</v>
      </c>
      <c r="AI109" s="143"/>
      <c r="AJ109" s="143"/>
      <c r="AK109" s="143"/>
      <c r="AL109" s="143"/>
      <c r="AM109" s="143"/>
      <c r="AN109" s="337"/>
      <c r="AO109" s="336"/>
      <c r="AP109" s="146"/>
      <c r="AQ109" s="147"/>
      <c r="AR109" s="147"/>
      <c r="AS109" s="147"/>
      <c r="AT109" s="167"/>
    </row>
    <row r="110" spans="2:46" x14ac:dyDescent="0.3">
      <c r="B110" s="21" t="s">
        <v>155</v>
      </c>
      <c r="C110" s="254">
        <f>7+22</f>
        <v>29</v>
      </c>
      <c r="D110" s="254">
        <f>-1-8</f>
        <v>-9</v>
      </c>
      <c r="E110" s="259"/>
      <c r="F110" s="254"/>
      <c r="G110" s="255"/>
      <c r="H110" s="255"/>
      <c r="I110" s="255"/>
      <c r="J110" s="255"/>
      <c r="K110" s="255"/>
      <c r="L110" s="255"/>
      <c r="M110" s="120"/>
      <c r="N110" s="255"/>
      <c r="O110" s="120"/>
      <c r="P110" s="320"/>
      <c r="Q110" s="21" t="str">
        <f t="shared" si="62"/>
        <v>Macom</v>
      </c>
      <c r="R110" s="251">
        <f>260</f>
        <v>260</v>
      </c>
      <c r="S110" s="251">
        <f>310</f>
        <v>310</v>
      </c>
      <c r="T110" s="251"/>
      <c r="U110" s="251"/>
      <c r="V110" s="255"/>
      <c r="W110" s="255"/>
      <c r="X110" s="255"/>
      <c r="Y110" s="255"/>
      <c r="Z110" s="255"/>
      <c r="AA110" s="263"/>
      <c r="AB110" s="263"/>
      <c r="AC110" s="121"/>
      <c r="AD110" s="111"/>
      <c r="AF110" s="21" t="str">
        <f t="shared" si="64"/>
        <v>Macom</v>
      </c>
      <c r="AG110" s="143">
        <f t="shared" si="66"/>
        <v>0.11153846153846154</v>
      </c>
      <c r="AH110" s="143">
        <f t="shared" si="67"/>
        <v>-2.903225806451613E-2</v>
      </c>
      <c r="AI110" s="143"/>
      <c r="AJ110" s="143"/>
      <c r="AK110" s="143"/>
      <c r="AL110" s="143"/>
      <c r="AM110" s="143"/>
      <c r="AN110" s="143"/>
      <c r="AO110" s="143"/>
      <c r="AP110" s="143"/>
      <c r="AQ110" s="143"/>
      <c r="AR110" s="143"/>
      <c r="AS110" s="143"/>
      <c r="AT110" s="158"/>
    </row>
    <row r="111" spans="2:46" x14ac:dyDescent="0.3">
      <c r="B111" s="21" t="s">
        <v>35</v>
      </c>
      <c r="C111" s="254">
        <v>904.13</v>
      </c>
      <c r="D111" s="254">
        <v>615</v>
      </c>
      <c r="E111" s="254"/>
      <c r="F111" s="254"/>
      <c r="G111" s="254"/>
      <c r="H111" s="254"/>
      <c r="I111" s="251"/>
      <c r="J111" s="251"/>
      <c r="K111" s="255"/>
      <c r="L111" s="251"/>
      <c r="M111" s="120"/>
      <c r="N111" s="120"/>
      <c r="O111" s="120"/>
      <c r="P111" s="320"/>
      <c r="Q111" s="21" t="str">
        <f t="shared" si="62"/>
        <v>Marvell Technology</v>
      </c>
      <c r="R111" s="251">
        <v>3611.893</v>
      </c>
      <c r="S111" s="251">
        <v>3392.1019999999999</v>
      </c>
      <c r="T111" s="251"/>
      <c r="U111" s="251"/>
      <c r="V111" s="251"/>
      <c r="W111" s="251"/>
      <c r="X111" s="251"/>
      <c r="Y111" s="251"/>
      <c r="Z111" s="251"/>
      <c r="AA111" s="263"/>
      <c r="AB111" s="263"/>
      <c r="AC111" s="121"/>
      <c r="AD111" s="111"/>
      <c r="AF111" s="21" t="str">
        <f t="shared" si="64"/>
        <v>Marvell Technology</v>
      </c>
      <c r="AG111" s="143">
        <f t="shared" si="66"/>
        <v>0.25032026142524155</v>
      </c>
      <c r="AH111" s="143">
        <f t="shared" si="67"/>
        <v>0.18130351033076247</v>
      </c>
      <c r="AI111" s="143"/>
      <c r="AJ111" s="143"/>
      <c r="AK111" s="143"/>
      <c r="AL111" s="143"/>
      <c r="AM111" s="143"/>
      <c r="AN111" s="143"/>
      <c r="AO111" s="143"/>
      <c r="AP111" s="143"/>
      <c r="AQ111" s="143"/>
      <c r="AR111" s="143"/>
      <c r="AS111" s="143"/>
      <c r="AT111" s="158"/>
    </row>
    <row r="112" spans="2:46" x14ac:dyDescent="0.3">
      <c r="B112" s="21" t="s">
        <v>44</v>
      </c>
      <c r="C112" s="254">
        <v>251.69200000000001</v>
      </c>
      <c r="D112" s="254">
        <v>489.00900000000001</v>
      </c>
      <c r="E112" s="254"/>
      <c r="F112" s="254"/>
      <c r="G112" s="254"/>
      <c r="H112" s="254"/>
      <c r="I112" s="251"/>
      <c r="J112" s="251"/>
      <c r="K112" s="251"/>
      <c r="L112" s="251"/>
      <c r="M112" s="120"/>
      <c r="N112" s="317"/>
      <c r="O112" s="318"/>
      <c r="P112" s="320"/>
      <c r="Q112" s="21" t="str">
        <f t="shared" si="62"/>
        <v>Maxim IC</v>
      </c>
      <c r="R112" s="251">
        <v>1955.046</v>
      </c>
      <c r="S112" s="251">
        <v>2472.3409999999999</v>
      </c>
      <c r="T112" s="251"/>
      <c r="U112" s="251"/>
      <c r="V112" s="251"/>
      <c r="W112" s="251"/>
      <c r="X112" s="251"/>
      <c r="Y112" s="254"/>
      <c r="Z112" s="255"/>
      <c r="AA112" s="264"/>
      <c r="AB112" s="264"/>
      <c r="AC112" s="294"/>
      <c r="AD112" s="291"/>
      <c r="AF112" s="21" t="str">
        <f t="shared" si="64"/>
        <v>Maxim IC</v>
      </c>
      <c r="AG112" s="143">
        <f t="shared" si="66"/>
        <v>0.12873968182845827</v>
      </c>
      <c r="AH112" s="143">
        <f t="shared" si="67"/>
        <v>0.19779189035816663</v>
      </c>
      <c r="AI112" s="143"/>
      <c r="AJ112" s="143"/>
      <c r="AK112" s="143"/>
      <c r="AL112" s="143"/>
      <c r="AM112" s="143"/>
      <c r="AN112" s="143"/>
      <c r="AO112" s="143"/>
      <c r="AP112" s="143"/>
      <c r="AQ112" s="143"/>
      <c r="AR112" s="147"/>
      <c r="AS112" s="147"/>
      <c r="AT112" s="158"/>
    </row>
    <row r="113" spans="1:46" x14ac:dyDescent="0.3">
      <c r="B113" s="21" t="s">
        <v>156</v>
      </c>
      <c r="C113" s="255">
        <v>10</v>
      </c>
      <c r="D113" s="255">
        <v>-22</v>
      </c>
      <c r="E113" s="255"/>
      <c r="F113" s="255"/>
      <c r="G113" s="255"/>
      <c r="H113" s="255"/>
      <c r="I113" s="255"/>
      <c r="J113" s="255"/>
      <c r="K113" s="255"/>
      <c r="L113" s="255"/>
      <c r="M113" s="120"/>
      <c r="N113" s="168"/>
      <c r="O113" s="120"/>
      <c r="P113" s="320"/>
      <c r="Q113" s="21" t="str">
        <f t="shared" si="62"/>
        <v>Maxlinear</v>
      </c>
      <c r="R113" s="256">
        <v>69</v>
      </c>
      <c r="S113" s="256">
        <v>72</v>
      </c>
      <c r="T113" s="257"/>
      <c r="U113" s="257"/>
      <c r="V113" s="257"/>
      <c r="W113" s="255"/>
      <c r="X113" s="255"/>
      <c r="Y113" s="255"/>
      <c r="Z113" s="255"/>
      <c r="AA113" s="263"/>
      <c r="AB113" s="263"/>
      <c r="AC113" s="263"/>
      <c r="AD113" s="111"/>
      <c r="AF113" s="21" t="str">
        <f t="shared" si="64"/>
        <v>Maxlinear</v>
      </c>
      <c r="AG113" s="143">
        <f t="shared" si="66"/>
        <v>0.14492753623188406</v>
      </c>
      <c r="AH113" s="143">
        <f t="shared" si="67"/>
        <v>-0.30555555555555558</v>
      </c>
      <c r="AI113" s="143"/>
      <c r="AJ113" s="143"/>
      <c r="AK113" s="143"/>
      <c r="AL113" s="143"/>
      <c r="AM113" s="143"/>
      <c r="AN113" s="143"/>
      <c r="AO113" s="143"/>
      <c r="AP113" s="143"/>
      <c r="AQ113" s="143"/>
      <c r="AR113" s="143"/>
      <c r="AS113" s="143"/>
      <c r="AT113" s="158"/>
    </row>
    <row r="114" spans="1:46" x14ac:dyDescent="0.3">
      <c r="B114" s="21" t="s">
        <v>125</v>
      </c>
      <c r="C114" s="255">
        <v>429</v>
      </c>
      <c r="D114" s="255">
        <v>337</v>
      </c>
      <c r="E114" s="255"/>
      <c r="F114" s="255"/>
      <c r="G114" s="255"/>
      <c r="H114" s="255"/>
      <c r="I114" s="255"/>
      <c r="J114" s="255"/>
      <c r="K114" s="255"/>
      <c r="L114" s="255"/>
      <c r="M114" s="120"/>
      <c r="N114" s="168"/>
      <c r="O114" s="120"/>
      <c r="P114" s="320"/>
      <c r="Q114" s="21" t="str">
        <f t="shared" si="62"/>
        <v>Microchip</v>
      </c>
      <c r="R114" s="256">
        <v>1487</v>
      </c>
      <c r="S114" s="256">
        <v>1383</v>
      </c>
      <c r="T114" s="257"/>
      <c r="U114" s="257"/>
      <c r="V114" s="257"/>
      <c r="W114" s="255"/>
      <c r="X114" s="255"/>
      <c r="Y114" s="255"/>
      <c r="Z114" s="255"/>
      <c r="AA114" s="263"/>
      <c r="AB114" s="263"/>
      <c r="AC114" s="263"/>
      <c r="AD114" s="111"/>
      <c r="AF114" s="21" t="str">
        <f t="shared" si="64"/>
        <v>Microchip</v>
      </c>
      <c r="AG114" s="143">
        <f t="shared" si="66"/>
        <v>0.28850033624747812</v>
      </c>
      <c r="AH114" s="143">
        <f t="shared" si="67"/>
        <v>0.24367317425885757</v>
      </c>
      <c r="AI114" s="143"/>
      <c r="AJ114" s="143"/>
      <c r="AK114" s="143"/>
      <c r="AL114" s="143"/>
      <c r="AM114" s="143"/>
      <c r="AN114" s="143"/>
      <c r="AO114" s="143"/>
      <c r="AP114" s="143"/>
      <c r="AQ114" s="143"/>
      <c r="AR114" s="143"/>
      <c r="AS114" s="143"/>
      <c r="AT114" s="158"/>
    </row>
    <row r="115" spans="1:46" x14ac:dyDescent="0.3">
      <c r="B115" s="21" t="s">
        <v>108</v>
      </c>
      <c r="C115" s="254">
        <v>-29.6</v>
      </c>
      <c r="D115" s="254">
        <v>55.7</v>
      </c>
      <c r="E115" s="254"/>
      <c r="F115" s="254"/>
      <c r="G115" s="254"/>
      <c r="H115" s="254"/>
      <c r="I115" s="254"/>
      <c r="J115" s="254"/>
      <c r="K115" s="250"/>
      <c r="L115" s="112"/>
      <c r="M115" s="113"/>
      <c r="N115" s="113"/>
      <c r="O115" s="113"/>
      <c r="P115" s="320"/>
      <c r="Q115" s="21" t="str">
        <f t="shared" si="62"/>
        <v>Microsemi</v>
      </c>
      <c r="R115" s="256">
        <v>518</v>
      </c>
      <c r="S115" s="256">
        <v>836</v>
      </c>
      <c r="T115" s="251"/>
      <c r="U115" s="251"/>
      <c r="V115" s="251"/>
      <c r="W115" s="251"/>
      <c r="X115" s="251"/>
      <c r="Y115" s="254"/>
      <c r="Z115" s="250"/>
      <c r="AA115" s="113"/>
      <c r="AB115" s="113"/>
      <c r="AC115" s="113"/>
      <c r="AD115" s="113"/>
      <c r="AF115" s="21" t="str">
        <f t="shared" si="64"/>
        <v>Microsemi</v>
      </c>
      <c r="AG115" s="143">
        <f t="shared" si="66"/>
        <v>-5.7142857142857148E-2</v>
      </c>
      <c r="AH115" s="143">
        <f t="shared" si="67"/>
        <v>6.6626794258373215E-2</v>
      </c>
      <c r="AI115" s="143"/>
      <c r="AJ115" s="143"/>
      <c r="AK115" s="143"/>
      <c r="AL115" s="143"/>
      <c r="AM115" s="143"/>
      <c r="AN115" s="143"/>
      <c r="AO115" s="250"/>
      <c r="AP115" s="146"/>
      <c r="AQ115" s="147"/>
      <c r="AR115" s="147"/>
      <c r="AS115" s="147"/>
      <c r="AT115" s="167"/>
    </row>
    <row r="116" spans="1:46" x14ac:dyDescent="0.3">
      <c r="B116" s="21" t="s">
        <v>168</v>
      </c>
      <c r="C116" s="254">
        <v>253</v>
      </c>
      <c r="D116" s="254">
        <v>581</v>
      </c>
      <c r="E116" s="254"/>
      <c r="F116" s="254"/>
      <c r="G116" s="254"/>
      <c r="H116" s="254"/>
      <c r="I116" s="254"/>
      <c r="J116" s="254"/>
      <c r="K116" s="254"/>
      <c r="L116" s="251"/>
      <c r="M116" s="254"/>
      <c r="N116" s="254"/>
      <c r="O116" s="120"/>
      <c r="P116" s="320"/>
      <c r="Q116" s="21" t="str">
        <f t="shared" si="62"/>
        <v>Nvidia</v>
      </c>
      <c r="R116" s="256">
        <v>69</v>
      </c>
      <c r="S116" s="256">
        <v>72</v>
      </c>
      <c r="T116" s="257"/>
      <c r="U116" s="257"/>
      <c r="V116" s="257"/>
      <c r="W116" s="255"/>
      <c r="X116" s="255"/>
      <c r="Y116" s="255"/>
      <c r="Z116" s="255"/>
      <c r="AA116" s="263"/>
      <c r="AB116" s="263"/>
      <c r="AC116" s="121"/>
      <c r="AD116" s="111"/>
      <c r="AF116" s="21" t="str">
        <f t="shared" si="64"/>
        <v>Nvidia</v>
      </c>
      <c r="AG116" s="143">
        <f t="shared" si="66"/>
        <v>3.6666666666666665</v>
      </c>
      <c r="AH116" s="143">
        <f t="shared" si="67"/>
        <v>8.0694444444444446</v>
      </c>
      <c r="AI116" s="143"/>
      <c r="AJ116" s="143"/>
      <c r="AK116" s="143"/>
      <c r="AL116" s="143"/>
      <c r="AM116" s="143"/>
      <c r="AN116" s="143"/>
      <c r="AO116" s="143"/>
      <c r="AP116" s="143"/>
      <c r="AQ116" s="143"/>
      <c r="AR116" s="143"/>
      <c r="AS116" s="143"/>
      <c r="AT116" s="158"/>
    </row>
    <row r="117" spans="1:46" ht="12.45" customHeight="1" x14ac:dyDescent="0.3">
      <c r="B117" s="21" t="s">
        <v>36</v>
      </c>
      <c r="C117" s="254">
        <v>83.16</v>
      </c>
      <c r="D117" s="254">
        <v>85</v>
      </c>
      <c r="E117" s="254"/>
      <c r="F117" s="254"/>
      <c r="G117" s="254"/>
      <c r="H117" s="254"/>
      <c r="I117" s="334"/>
      <c r="J117" s="335"/>
      <c r="K117" s="336"/>
      <c r="L117" s="122"/>
      <c r="M117" s="122"/>
      <c r="N117" s="122"/>
      <c r="O117" s="122"/>
      <c r="P117" s="320"/>
      <c r="Q117" s="21" t="str">
        <f t="shared" si="62"/>
        <v>PMC Sierra</v>
      </c>
      <c r="R117" s="251">
        <v>635.08199999999999</v>
      </c>
      <c r="S117" s="251">
        <v>654.23400000000004</v>
      </c>
      <c r="T117" s="251"/>
      <c r="U117" s="251"/>
      <c r="V117" s="251"/>
      <c r="W117" s="251"/>
      <c r="X117" s="334"/>
      <c r="Y117" s="335"/>
      <c r="Z117" s="336"/>
      <c r="AA117" s="112"/>
      <c r="AB117" s="112"/>
      <c r="AC117" s="113"/>
      <c r="AD117" s="113"/>
      <c r="AF117" s="21" t="str">
        <f t="shared" si="64"/>
        <v>PMC Sierra</v>
      </c>
      <c r="AG117" s="143">
        <f t="shared" si="66"/>
        <v>0.13094372065339593</v>
      </c>
      <c r="AH117" s="143">
        <f t="shared" si="67"/>
        <v>0.12992293277328906</v>
      </c>
      <c r="AI117" s="143"/>
      <c r="AJ117" s="143"/>
      <c r="AK117" s="143"/>
      <c r="AL117" s="143"/>
      <c r="AM117" s="334"/>
      <c r="AN117" s="335"/>
      <c r="AO117" s="336"/>
      <c r="AP117" s="146"/>
      <c r="AQ117" s="146"/>
      <c r="AR117" s="146"/>
      <c r="AS117" s="146"/>
      <c r="AT117" s="167"/>
    </row>
    <row r="118" spans="1:46" ht="12.45" customHeight="1" x14ac:dyDescent="0.3">
      <c r="B118" s="21" t="s">
        <v>157</v>
      </c>
      <c r="C118" s="255">
        <v>3247</v>
      </c>
      <c r="D118" s="255">
        <v>4260</v>
      </c>
      <c r="E118" s="255"/>
      <c r="F118" s="255"/>
      <c r="G118" s="255"/>
      <c r="H118" s="255"/>
      <c r="I118" s="255"/>
      <c r="J118" s="255"/>
      <c r="K118" s="255"/>
      <c r="L118" s="255"/>
      <c r="M118" s="120"/>
      <c r="N118" s="120"/>
      <c r="O118" s="120"/>
      <c r="P118" s="320"/>
      <c r="Q118" s="21" t="str">
        <f t="shared" si="62"/>
        <v>Qualcomm</v>
      </c>
      <c r="R118" s="257">
        <v>10982</v>
      </c>
      <c r="S118" s="257">
        <v>14957</v>
      </c>
      <c r="T118" s="257"/>
      <c r="U118" s="257"/>
      <c r="V118" s="257"/>
      <c r="W118" s="257"/>
      <c r="X118" s="257"/>
      <c r="Y118" s="257"/>
      <c r="Z118" s="257"/>
      <c r="AA118" s="263"/>
      <c r="AB118" s="263"/>
      <c r="AC118" s="263"/>
      <c r="AD118" s="111"/>
      <c r="AF118" s="21" t="str">
        <f t="shared" si="64"/>
        <v>Qualcomm</v>
      </c>
      <c r="AG118" s="143">
        <f t="shared" si="66"/>
        <v>0.29566563467492263</v>
      </c>
      <c r="AH118" s="143">
        <f t="shared" si="67"/>
        <v>0.28481647389182324</v>
      </c>
      <c r="AI118" s="143"/>
      <c r="AJ118" s="143"/>
      <c r="AK118" s="143"/>
      <c r="AL118" s="143"/>
      <c r="AM118" s="143"/>
      <c r="AN118" s="143"/>
      <c r="AO118" s="143"/>
      <c r="AP118" s="143"/>
      <c r="AQ118" s="143"/>
      <c r="AR118" s="143"/>
      <c r="AS118" s="143"/>
      <c r="AT118" s="158"/>
    </row>
    <row r="119" spans="1:46" x14ac:dyDescent="0.3">
      <c r="B119" s="21" t="s">
        <v>48</v>
      </c>
      <c r="C119" s="254">
        <v>72.569999999999993</v>
      </c>
      <c r="D119" s="254">
        <v>89.09</v>
      </c>
      <c r="E119" s="254"/>
      <c r="F119" s="254"/>
      <c r="G119" s="254"/>
      <c r="H119" s="254"/>
      <c r="I119" s="255"/>
      <c r="J119" s="254"/>
      <c r="K119" s="255"/>
      <c r="L119" s="254"/>
      <c r="M119" s="120"/>
      <c r="N119" s="120"/>
      <c r="O119" s="120"/>
      <c r="P119" s="320"/>
      <c r="Q119" s="21" t="str">
        <f t="shared" si="62"/>
        <v>Semtech</v>
      </c>
      <c r="R119" s="251">
        <v>454.5</v>
      </c>
      <c r="S119" s="251">
        <v>480.56</v>
      </c>
      <c r="T119" s="251"/>
      <c r="U119" s="251"/>
      <c r="V119" s="251"/>
      <c r="W119" s="251"/>
      <c r="X119" s="257"/>
      <c r="Y119" s="254"/>
      <c r="Z119" s="254"/>
      <c r="AA119" s="130"/>
      <c r="AB119" s="130"/>
      <c r="AC119" s="130"/>
      <c r="AD119" s="111"/>
      <c r="AF119" s="21" t="str">
        <f t="shared" si="64"/>
        <v>Semtech</v>
      </c>
      <c r="AG119" s="143">
        <f t="shared" si="66"/>
        <v>0.15966996699669966</v>
      </c>
      <c r="AH119" s="143">
        <f t="shared" si="67"/>
        <v>0.18538788080572666</v>
      </c>
      <c r="AI119" s="143"/>
      <c r="AJ119" s="143"/>
      <c r="AK119" s="143"/>
      <c r="AL119" s="143"/>
      <c r="AM119" s="143"/>
      <c r="AN119" s="143"/>
      <c r="AO119" s="143"/>
      <c r="AP119" s="143"/>
      <c r="AQ119" s="143"/>
      <c r="AR119" s="143"/>
      <c r="AS119" s="143"/>
      <c r="AT119" s="158"/>
    </row>
    <row r="120" spans="1:46" x14ac:dyDescent="0.3">
      <c r="B120" s="21" t="s">
        <v>26</v>
      </c>
      <c r="C120" s="254">
        <v>-20.05</v>
      </c>
      <c r="D120" s="254">
        <v>-14.811999999999999</v>
      </c>
      <c r="E120" s="254"/>
      <c r="F120" s="254"/>
      <c r="G120" s="254"/>
      <c r="H120" s="334"/>
      <c r="I120" s="335"/>
      <c r="J120" s="335"/>
      <c r="K120" s="336"/>
      <c r="L120" s="122"/>
      <c r="M120" s="113"/>
      <c r="N120" s="122"/>
      <c r="O120" s="122"/>
      <c r="P120" s="320"/>
      <c r="Q120" s="21" t="str">
        <f t="shared" si="62"/>
        <v>Vitesse</v>
      </c>
      <c r="R120" s="251">
        <v>162.08699999999999</v>
      </c>
      <c r="S120" s="251">
        <v>132.74199999999999</v>
      </c>
      <c r="T120" s="251"/>
      <c r="U120" s="251"/>
      <c r="V120" s="251"/>
      <c r="W120" s="334"/>
      <c r="X120" s="335"/>
      <c r="Y120" s="335"/>
      <c r="Z120" s="336"/>
      <c r="AA120" s="112"/>
      <c r="AB120" s="112"/>
      <c r="AC120" s="113"/>
      <c r="AD120" s="113"/>
      <c r="AF120" s="21" t="str">
        <f t="shared" si="64"/>
        <v>Vitesse</v>
      </c>
      <c r="AG120" s="143">
        <f t="shared" si="66"/>
        <v>-0.12369900115370142</v>
      </c>
      <c r="AH120" s="143">
        <f t="shared" si="67"/>
        <v>-0.11158487893809044</v>
      </c>
      <c r="AI120" s="143"/>
      <c r="AJ120" s="143"/>
      <c r="AK120" s="143"/>
      <c r="AL120" s="334"/>
      <c r="AM120" s="335"/>
      <c r="AN120" s="335"/>
      <c r="AO120" s="336"/>
      <c r="AP120" s="146"/>
      <c r="AQ120" s="146"/>
      <c r="AR120" s="146"/>
      <c r="AS120" s="146"/>
      <c r="AT120" s="167"/>
    </row>
    <row r="121" spans="1:46" x14ac:dyDescent="0.3">
      <c r="B121" s="21" t="s">
        <v>55</v>
      </c>
      <c r="C121" s="254">
        <v>642</v>
      </c>
      <c r="D121" s="254">
        <v>542</v>
      </c>
      <c r="E121" s="254"/>
      <c r="F121" s="254"/>
      <c r="G121" s="254"/>
      <c r="H121" s="254"/>
      <c r="I121" s="251"/>
      <c r="J121" s="254"/>
      <c r="K121" s="254"/>
      <c r="L121" s="254"/>
      <c r="M121" s="120"/>
      <c r="N121" s="120"/>
      <c r="O121" s="303"/>
      <c r="P121" s="320"/>
      <c r="Q121" s="21" t="str">
        <f t="shared" si="62"/>
        <v>Xilinx</v>
      </c>
      <c r="R121" s="251">
        <v>2369</v>
      </c>
      <c r="S121" s="251">
        <v>2241</v>
      </c>
      <c r="T121" s="251"/>
      <c r="U121" s="251"/>
      <c r="V121" s="251"/>
      <c r="W121" s="251"/>
      <c r="X121" s="251"/>
      <c r="Y121" s="254"/>
      <c r="Z121" s="254"/>
      <c r="AA121" s="263"/>
      <c r="AB121" s="263"/>
      <c r="AC121" s="121"/>
      <c r="AD121" s="303"/>
      <c r="AF121" s="21" t="str">
        <f t="shared" si="64"/>
        <v>Xilinx</v>
      </c>
      <c r="AG121" s="143">
        <f t="shared" si="66"/>
        <v>0.27100042211903758</v>
      </c>
      <c r="AH121" s="143">
        <f t="shared" si="67"/>
        <v>0.24185631414547076</v>
      </c>
      <c r="AI121" s="143"/>
      <c r="AJ121" s="143"/>
      <c r="AK121" s="143"/>
      <c r="AL121" s="143"/>
      <c r="AM121" s="143"/>
      <c r="AN121" s="143"/>
      <c r="AO121" s="143"/>
      <c r="AP121" s="143"/>
      <c r="AQ121" s="143"/>
      <c r="AR121" s="143"/>
      <c r="AS121" s="146"/>
      <c r="AT121" s="158"/>
    </row>
    <row r="122" spans="1:46" x14ac:dyDescent="0.3">
      <c r="A122" s="22"/>
      <c r="B122" s="21" t="s">
        <v>82</v>
      </c>
      <c r="C122" s="123">
        <f t="shared" ref="C122:D122" si="68">SUM(C98:C121)</f>
        <v>20428.103000000003</v>
      </c>
      <c r="D122" s="123">
        <f t="shared" si="68"/>
        <v>24043.569</v>
      </c>
      <c r="E122" s="123"/>
      <c r="F122" s="123"/>
      <c r="G122" s="123"/>
      <c r="H122" s="123"/>
      <c r="I122" s="123"/>
      <c r="J122" s="123"/>
      <c r="K122" s="123"/>
      <c r="L122" s="123"/>
      <c r="M122" s="123"/>
      <c r="N122" s="123"/>
      <c r="O122" s="123"/>
      <c r="P122" s="320"/>
      <c r="Q122" s="21" t="s">
        <v>82</v>
      </c>
      <c r="R122" s="123">
        <f t="shared" ref="R122:S122" si="69">SUM(R98:R121)</f>
        <v>94896.507999999987</v>
      </c>
      <c r="S122" s="123">
        <f t="shared" si="69"/>
        <v>110833.50099999999</v>
      </c>
      <c r="T122" s="123"/>
      <c r="U122" s="123"/>
      <c r="V122" s="123"/>
      <c r="W122" s="123"/>
      <c r="X122" s="123"/>
      <c r="Y122" s="123"/>
      <c r="Z122" s="123"/>
      <c r="AA122" s="123"/>
      <c r="AB122" s="123"/>
      <c r="AC122" s="123"/>
      <c r="AD122" s="123"/>
      <c r="AF122" s="137" t="s">
        <v>66</v>
      </c>
      <c r="AG122" s="152">
        <f t="shared" si="66"/>
        <v>0.21526717295013642</v>
      </c>
      <c r="AH122" s="152">
        <f t="shared" si="67"/>
        <v>0.21693412896882144</v>
      </c>
      <c r="AI122" s="152"/>
      <c r="AJ122" s="152"/>
      <c r="AK122" s="152"/>
      <c r="AL122" s="152"/>
      <c r="AM122" s="152"/>
      <c r="AN122" s="152"/>
      <c r="AO122" s="152"/>
      <c r="AP122" s="152"/>
      <c r="AQ122" s="152"/>
      <c r="AR122" s="152"/>
      <c r="AS122" s="152"/>
      <c r="AT122" s="158"/>
    </row>
    <row r="123" spans="1:46" x14ac:dyDescent="0.3">
      <c r="A123" s="22"/>
      <c r="H123" s="215"/>
      <c r="I123" s="215"/>
      <c r="J123" s="215"/>
      <c r="K123" s="215"/>
      <c r="L123" s="215"/>
      <c r="M123" s="215"/>
      <c r="N123" s="215"/>
      <c r="O123" s="215"/>
      <c r="Q123" s="22" t="s">
        <v>43</v>
      </c>
      <c r="R123" s="153"/>
      <c r="S123" s="153">
        <f t="shared" ref="S123" si="70">S122/R122-1</f>
        <v>0.16794077396399043</v>
      </c>
      <c r="T123" s="153"/>
      <c r="U123" s="153"/>
      <c r="V123" s="153"/>
      <c r="W123" s="153"/>
      <c r="X123" s="153"/>
      <c r="Y123" s="153"/>
      <c r="Z123" s="153"/>
      <c r="AA123" s="153"/>
      <c r="AB123" s="153"/>
      <c r="AC123" s="153"/>
      <c r="AD123" s="153"/>
      <c r="AF123" s="137" t="s">
        <v>92</v>
      </c>
      <c r="AG123" s="154">
        <f t="shared" ref="AG123:AH123" si="71">AVERAGE(AG98:AG121)</f>
        <v>0.31103133747684991</v>
      </c>
      <c r="AH123" s="154">
        <f t="shared" si="71"/>
        <v>0.48298230475402376</v>
      </c>
      <c r="AI123" s="154"/>
      <c r="AJ123" s="154"/>
      <c r="AK123" s="154"/>
      <c r="AL123" s="154"/>
      <c r="AM123" s="154"/>
      <c r="AN123" s="154"/>
      <c r="AO123" s="154"/>
      <c r="AP123" s="154"/>
      <c r="AQ123" s="154"/>
      <c r="AR123" s="154"/>
      <c r="AS123" s="154"/>
      <c r="AT123" s="158"/>
    </row>
    <row r="124" spans="1:46" x14ac:dyDescent="0.3">
      <c r="A124" s="22"/>
      <c r="C124" s="153"/>
      <c r="D124" s="153"/>
      <c r="E124" s="153"/>
      <c r="F124" s="153"/>
      <c r="G124" s="153"/>
      <c r="H124" s="153"/>
      <c r="I124" s="153"/>
      <c r="J124" s="153"/>
      <c r="K124" s="153"/>
      <c r="L124" s="153"/>
      <c r="M124" s="153"/>
      <c r="N124" s="153"/>
      <c r="O124" s="153"/>
      <c r="R124" s="153"/>
      <c r="S124" s="153"/>
      <c r="T124" s="153"/>
      <c r="U124" s="153"/>
      <c r="V124" s="153"/>
      <c r="W124" s="153"/>
      <c r="X124" s="153"/>
      <c r="Y124" s="153"/>
      <c r="Z124" s="153"/>
      <c r="AA124" s="153"/>
      <c r="AB124" s="153"/>
      <c r="AC124" s="153"/>
      <c r="AD124" s="153"/>
      <c r="AG124" s="180"/>
      <c r="AH124" s="180"/>
      <c r="AI124" s="180"/>
      <c r="AJ124" s="180"/>
      <c r="AK124" s="180"/>
      <c r="AL124" s="180"/>
      <c r="AM124" s="180"/>
    </row>
    <row r="125" spans="1:46" ht="15.6" x14ac:dyDescent="0.3">
      <c r="B125" s="125" t="str">
        <f>B6</f>
        <v>Net profit (GAAP)</v>
      </c>
      <c r="D125" s="126"/>
      <c r="F125" s="127" t="s">
        <v>122</v>
      </c>
      <c r="G125" s="126"/>
      <c r="H125" s="126"/>
      <c r="I125" s="126"/>
      <c r="J125" s="126"/>
      <c r="K125" s="126"/>
      <c r="L125" s="126"/>
      <c r="M125" s="126"/>
      <c r="N125" s="128"/>
      <c r="O125" s="319" t="str">
        <f>B125</f>
        <v>Net profit (GAAP)</v>
      </c>
      <c r="Q125" s="125" t="s">
        <v>163</v>
      </c>
      <c r="S125" s="128"/>
      <c r="U125" s="127" t="s">
        <v>122</v>
      </c>
      <c r="AF125" s="125" t="s">
        <v>78</v>
      </c>
    </row>
    <row r="126" spans="1:46" ht="14.4" x14ac:dyDescent="0.3">
      <c r="B126" s="236" t="str">
        <f>B14</f>
        <v>Optical components</v>
      </c>
      <c r="C126" s="118">
        <v>2010</v>
      </c>
      <c r="D126" s="118">
        <v>2011</v>
      </c>
      <c r="E126" s="118">
        <v>2012</v>
      </c>
      <c r="F126" s="118">
        <v>2013</v>
      </c>
      <c r="G126" s="118">
        <v>2014</v>
      </c>
      <c r="H126" s="118">
        <v>2015</v>
      </c>
      <c r="I126" s="118">
        <v>2016</v>
      </c>
      <c r="J126" s="118">
        <v>2017</v>
      </c>
      <c r="K126" s="118">
        <v>2018</v>
      </c>
      <c r="L126" s="118">
        <v>2019</v>
      </c>
      <c r="M126" s="118">
        <v>2020</v>
      </c>
      <c r="N126" s="118">
        <v>2021</v>
      </c>
      <c r="O126" s="118">
        <v>2022</v>
      </c>
      <c r="Q126" s="137" t="str">
        <f t="shared" ref="Q126:Q143" si="72">B126</f>
        <v>Optical components</v>
      </c>
      <c r="R126" s="118">
        <v>2010</v>
      </c>
      <c r="S126" s="118">
        <v>2011</v>
      </c>
      <c r="T126" s="118">
        <v>2012</v>
      </c>
      <c r="U126" s="118">
        <v>2013</v>
      </c>
      <c r="V126" s="118">
        <v>2014</v>
      </c>
      <c r="W126" s="118">
        <v>2015</v>
      </c>
      <c r="X126" s="118">
        <v>2016</v>
      </c>
      <c r="Y126" s="118">
        <v>2017</v>
      </c>
      <c r="Z126" s="118">
        <v>2018</v>
      </c>
      <c r="AA126" s="118">
        <v>2019</v>
      </c>
      <c r="AB126" s="118">
        <v>2020</v>
      </c>
      <c r="AC126" s="118">
        <v>2021</v>
      </c>
      <c r="AD126" s="118">
        <v>2022</v>
      </c>
      <c r="AF126" s="137" t="str">
        <f t="shared" ref="AF126:AF143" si="73">B126</f>
        <v>Optical components</v>
      </c>
      <c r="AG126" s="118">
        <v>2010</v>
      </c>
      <c r="AH126" s="118">
        <v>2011</v>
      </c>
      <c r="AI126" s="118">
        <v>2012</v>
      </c>
      <c r="AJ126" s="118">
        <v>2013</v>
      </c>
      <c r="AK126" s="118">
        <v>2014</v>
      </c>
      <c r="AL126" s="118">
        <v>2015</v>
      </c>
      <c r="AM126" s="118">
        <v>2016</v>
      </c>
      <c r="AN126" s="118">
        <v>2017</v>
      </c>
      <c r="AO126" s="118">
        <v>2018</v>
      </c>
      <c r="AP126" s="118">
        <v>2019</v>
      </c>
      <c r="AQ126" s="138">
        <f t="shared" ref="AQ126:AS126" si="74">AQ9</f>
        <v>2020</v>
      </c>
      <c r="AR126" s="138">
        <f t="shared" si="74"/>
        <v>2021</v>
      </c>
      <c r="AS126" s="138">
        <f t="shared" si="74"/>
        <v>2022</v>
      </c>
      <c r="AT126" s="155" t="s">
        <v>93</v>
      </c>
    </row>
    <row r="127" spans="1:46" x14ac:dyDescent="0.3">
      <c r="B127" s="21" t="s">
        <v>119</v>
      </c>
      <c r="C127" s="99" t="s">
        <v>129</v>
      </c>
      <c r="D127" s="99" t="s">
        <v>129</v>
      </c>
      <c r="E127" s="99"/>
      <c r="F127" s="121"/>
      <c r="G127" s="121"/>
      <c r="H127" s="121"/>
      <c r="I127" s="181"/>
      <c r="J127" s="121"/>
      <c r="K127" s="121"/>
      <c r="L127" s="121"/>
      <c r="M127" s="121"/>
      <c r="N127" s="110"/>
      <c r="O127" s="110"/>
      <c r="P127" s="182"/>
      <c r="Q127" s="21" t="str">
        <f t="shared" si="72"/>
        <v>Acacia Communications</v>
      </c>
      <c r="R127" s="99" t="s">
        <v>129</v>
      </c>
      <c r="S127" s="99" t="s">
        <v>129</v>
      </c>
      <c r="T127" s="99"/>
      <c r="U127" s="121"/>
      <c r="V127" s="121"/>
      <c r="W127" s="121"/>
      <c r="X127" s="181"/>
      <c r="Y127" s="121"/>
      <c r="Z127" s="121"/>
      <c r="AA127" s="121"/>
      <c r="AB127" s="121"/>
      <c r="AC127" s="110"/>
      <c r="AD127" s="185"/>
      <c r="AF127" s="21" t="str">
        <f t="shared" si="73"/>
        <v>Acacia Communications</v>
      </c>
      <c r="AG127" s="99" t="s">
        <v>129</v>
      </c>
      <c r="AH127" s="99" t="s">
        <v>129</v>
      </c>
      <c r="AI127" s="99"/>
      <c r="AJ127" s="183"/>
      <c r="AK127" s="183"/>
      <c r="AL127" s="183"/>
      <c r="AM127" s="183"/>
      <c r="AN127" s="183"/>
      <c r="AO127" s="183"/>
      <c r="AP127" s="183"/>
      <c r="AQ127" s="183"/>
      <c r="AR127" s="110"/>
      <c r="AS127" s="110"/>
      <c r="AT127" s="158"/>
    </row>
    <row r="128" spans="1:46" x14ac:dyDescent="0.3">
      <c r="B128" s="21" t="s">
        <v>61</v>
      </c>
      <c r="C128" s="121">
        <v>18.722498142947678</v>
      </c>
      <c r="D128" s="121">
        <v>17.177825062738581</v>
      </c>
      <c r="E128" s="121"/>
      <c r="F128" s="121"/>
      <c r="G128" s="121"/>
      <c r="H128" s="121"/>
      <c r="I128" s="181"/>
      <c r="J128" s="121"/>
      <c r="K128" s="121"/>
      <c r="L128" s="121"/>
      <c r="M128" s="121"/>
      <c r="N128" s="121"/>
      <c r="O128" s="121"/>
      <c r="P128" s="182"/>
      <c r="Q128" s="21" t="str">
        <f t="shared" si="72"/>
        <v>Accelink Technologies</v>
      </c>
      <c r="R128" s="121">
        <v>134.80454589121561</v>
      </c>
      <c r="S128" s="121">
        <v>166.59442961225989</v>
      </c>
      <c r="T128" s="121"/>
      <c r="U128" s="121"/>
      <c r="V128" s="121"/>
      <c r="W128" s="121"/>
      <c r="X128" s="181"/>
      <c r="Y128" s="121"/>
      <c r="Z128" s="121"/>
      <c r="AA128" s="121"/>
      <c r="AB128" s="121"/>
      <c r="AC128" s="121"/>
      <c r="AD128" s="121"/>
      <c r="AF128" s="21" t="str">
        <f t="shared" si="73"/>
        <v>Accelink Technologies</v>
      </c>
      <c r="AG128" s="183">
        <f t="shared" ref="AG128:AH131" si="75">C128/R128</f>
        <v>0.13888625208571478</v>
      </c>
      <c r="AH128" s="183">
        <f t="shared" si="75"/>
        <v>0.10311164126387119</v>
      </c>
      <c r="AI128" s="183"/>
      <c r="AJ128" s="183"/>
      <c r="AK128" s="183"/>
      <c r="AL128" s="183"/>
      <c r="AM128" s="183"/>
      <c r="AN128" s="183"/>
      <c r="AO128" s="183"/>
      <c r="AP128" s="183"/>
      <c r="AQ128" s="183"/>
      <c r="AR128" s="183"/>
      <c r="AS128" s="183"/>
      <c r="AT128" s="158"/>
    </row>
    <row r="129" spans="2:46" x14ac:dyDescent="0.3">
      <c r="B129" s="21" t="s">
        <v>62</v>
      </c>
      <c r="C129" s="121">
        <v>6.0119999999999996</v>
      </c>
      <c r="D129" s="121">
        <v>4.431</v>
      </c>
      <c r="E129" s="121"/>
      <c r="F129" s="121"/>
      <c r="G129" s="121"/>
      <c r="H129" s="121"/>
      <c r="I129" s="181"/>
      <c r="J129" s="110"/>
      <c r="K129" s="185"/>
      <c r="L129" s="185"/>
      <c r="M129" s="110"/>
      <c r="N129" s="110"/>
      <c r="O129" s="110"/>
      <c r="P129" s="182"/>
      <c r="Q129" s="21" t="str">
        <f t="shared" si="72"/>
        <v>Alliance Fiber Optic Products</v>
      </c>
      <c r="R129" s="121">
        <v>45.4</v>
      </c>
      <c r="S129" s="121">
        <v>42.02</v>
      </c>
      <c r="T129" s="121"/>
      <c r="U129" s="121"/>
      <c r="V129" s="121"/>
      <c r="W129" s="121"/>
      <c r="X129" s="181"/>
      <c r="Y129" s="110"/>
      <c r="Z129" s="185"/>
      <c r="AA129" s="110"/>
      <c r="AB129" s="110"/>
      <c r="AC129" s="185"/>
      <c r="AD129" s="185"/>
      <c r="AF129" s="21" t="str">
        <f t="shared" si="73"/>
        <v>Alliance Fiber Optic Products</v>
      </c>
      <c r="AG129" s="183">
        <f t="shared" si="75"/>
        <v>0.13242290748898677</v>
      </c>
      <c r="AH129" s="183">
        <f t="shared" si="75"/>
        <v>0.10544978581627795</v>
      </c>
      <c r="AI129" s="183"/>
      <c r="AJ129" s="183"/>
      <c r="AK129" s="183"/>
      <c r="AL129" s="183"/>
      <c r="AM129" s="183"/>
      <c r="AN129" s="110"/>
      <c r="AO129" s="110"/>
      <c r="AP129" s="146"/>
      <c r="AQ129" s="146"/>
      <c r="AR129" s="146"/>
      <c r="AS129" s="146"/>
      <c r="AT129" s="167"/>
    </row>
    <row r="130" spans="2:46" x14ac:dyDescent="0.3">
      <c r="B130" s="21" t="s">
        <v>60</v>
      </c>
      <c r="C130" s="121">
        <v>-3.38</v>
      </c>
      <c r="D130" s="121">
        <v>-5.3280000000000003</v>
      </c>
      <c r="E130" s="121"/>
      <c r="F130" s="121"/>
      <c r="G130" s="121"/>
      <c r="H130" s="121"/>
      <c r="I130" s="181"/>
      <c r="J130" s="121"/>
      <c r="K130" s="121"/>
      <c r="L130" s="121"/>
      <c r="M130" s="121"/>
      <c r="N130" s="121"/>
      <c r="O130" s="121"/>
      <c r="P130" s="182"/>
      <c r="Q130" s="21" t="str">
        <f t="shared" si="72"/>
        <v>Applied Opto-electronics</v>
      </c>
      <c r="R130" s="121">
        <v>40.488999999999997</v>
      </c>
      <c r="S130" s="121">
        <v>47.84</v>
      </c>
      <c r="T130" s="121"/>
      <c r="U130" s="121"/>
      <c r="V130" s="121"/>
      <c r="W130" s="121"/>
      <c r="X130" s="181"/>
      <c r="Y130" s="121"/>
      <c r="Z130" s="121"/>
      <c r="AA130" s="121"/>
      <c r="AB130" s="121"/>
      <c r="AC130" s="121"/>
      <c r="AD130" s="121"/>
      <c r="AF130" s="21" t="str">
        <f t="shared" si="73"/>
        <v>Applied Opto-electronics</v>
      </c>
      <c r="AG130" s="183">
        <f t="shared" si="75"/>
        <v>-8.3479463558003411E-2</v>
      </c>
      <c r="AH130" s="183">
        <f t="shared" si="75"/>
        <v>-0.11137123745819398</v>
      </c>
      <c r="AI130" s="183"/>
      <c r="AJ130" s="183"/>
      <c r="AK130" s="183"/>
      <c r="AL130" s="183"/>
      <c r="AM130" s="183"/>
      <c r="AN130" s="183"/>
      <c r="AO130" s="183"/>
      <c r="AP130" s="183"/>
      <c r="AQ130" s="183"/>
      <c r="AR130" s="183"/>
      <c r="AS130" s="183"/>
      <c r="AT130" s="158"/>
    </row>
    <row r="131" spans="2:46" x14ac:dyDescent="0.3">
      <c r="B131" s="21" t="s">
        <v>63</v>
      </c>
      <c r="C131" s="121">
        <v>6.4160000000000004</v>
      </c>
      <c r="D131" s="121">
        <v>10.068</v>
      </c>
      <c r="E131" s="121"/>
      <c r="F131" s="121"/>
      <c r="G131" s="121"/>
      <c r="H131" s="121"/>
      <c r="I131" s="181"/>
      <c r="J131" s="121"/>
      <c r="K131" s="188"/>
      <c r="L131" s="188"/>
      <c r="M131" s="110"/>
      <c r="N131" s="110"/>
      <c r="O131" s="110"/>
      <c r="P131" s="182"/>
      <c r="Q131" s="21" t="str">
        <f t="shared" si="72"/>
        <v>CoAdna Holdings, Inc.</v>
      </c>
      <c r="R131" s="121">
        <v>40.063454630552897</v>
      </c>
      <c r="S131" s="121">
        <v>44.111000000000004</v>
      </c>
      <c r="T131" s="121"/>
      <c r="U131" s="121"/>
      <c r="V131" s="121"/>
      <c r="W131" s="121"/>
      <c r="X131" s="181"/>
      <c r="Y131" s="121"/>
      <c r="Z131" s="188"/>
      <c r="AA131" s="110"/>
      <c r="AB131" s="110"/>
      <c r="AC131" s="185"/>
      <c r="AD131" s="185"/>
      <c r="AF131" s="21" t="str">
        <f t="shared" si="73"/>
        <v>CoAdna Holdings, Inc.</v>
      </c>
      <c r="AG131" s="183">
        <f t="shared" si="75"/>
        <v>0.16014594994778802</v>
      </c>
      <c r="AH131" s="183">
        <f t="shared" si="75"/>
        <v>0.2282423885198703</v>
      </c>
      <c r="AI131" s="183"/>
      <c r="AJ131" s="184"/>
      <c r="AK131" s="183"/>
      <c r="AL131" s="183"/>
      <c r="AM131" s="183"/>
      <c r="AN131" s="183"/>
      <c r="AO131" s="292"/>
      <c r="AP131" s="146"/>
      <c r="AQ131" s="146"/>
      <c r="AR131" s="146"/>
      <c r="AS131" s="146"/>
      <c r="AT131" s="167"/>
    </row>
    <row r="132" spans="2:46" x14ac:dyDescent="0.3">
      <c r="B132" s="21" t="s">
        <v>185</v>
      </c>
      <c r="C132" s="99"/>
      <c r="D132" s="99"/>
      <c r="E132" s="99"/>
      <c r="F132" s="121"/>
      <c r="G132" s="121"/>
      <c r="H132" s="121"/>
      <c r="I132" s="181"/>
      <c r="J132" s="121"/>
      <c r="K132" s="121"/>
      <c r="L132" s="121"/>
      <c r="M132" s="121"/>
      <c r="N132" s="121"/>
      <c r="O132" s="121"/>
      <c r="P132" s="182"/>
      <c r="Q132" s="21" t="str">
        <f t="shared" si="72"/>
        <v>Coherent</v>
      </c>
      <c r="R132" s="99"/>
      <c r="S132" s="99"/>
      <c r="T132" s="99"/>
      <c r="U132" s="121"/>
      <c r="V132" s="121"/>
      <c r="W132" s="121"/>
      <c r="X132" s="181"/>
      <c r="Y132" s="121"/>
      <c r="Z132" s="121"/>
      <c r="AA132" s="121"/>
      <c r="AB132" s="121"/>
      <c r="AC132" s="121"/>
      <c r="AD132" s="121"/>
      <c r="AF132" s="21" t="str">
        <f t="shared" si="73"/>
        <v>Coherent</v>
      </c>
      <c r="AG132" s="99"/>
      <c r="AH132" s="99"/>
      <c r="AI132" s="99"/>
      <c r="AJ132" s="183"/>
      <c r="AK132" s="183"/>
      <c r="AL132" s="183"/>
      <c r="AM132" s="183"/>
      <c r="AN132" s="183"/>
      <c r="AO132" s="183"/>
      <c r="AP132" s="183"/>
      <c r="AQ132" s="183"/>
      <c r="AR132" s="183"/>
      <c r="AS132" s="183"/>
      <c r="AT132" s="158"/>
    </row>
    <row r="133" spans="2:46" x14ac:dyDescent="0.3">
      <c r="B133" s="21" t="s">
        <v>132</v>
      </c>
      <c r="C133" s="121">
        <v>-9.6465903434544558</v>
      </c>
      <c r="D133" s="121">
        <v>-26.666194310252283</v>
      </c>
      <c r="E133" s="121"/>
      <c r="F133" s="121"/>
      <c r="G133" s="121"/>
      <c r="H133" s="185"/>
      <c r="I133" s="186"/>
      <c r="J133" s="185"/>
      <c r="K133" s="185"/>
      <c r="L133" s="185"/>
      <c r="M133" s="185"/>
      <c r="N133" s="185"/>
      <c r="O133" s="185"/>
      <c r="P133" s="182"/>
      <c r="Q133" s="21" t="str">
        <f t="shared" si="72"/>
        <v>Emcore</v>
      </c>
      <c r="R133" s="121">
        <v>200.9</v>
      </c>
      <c r="S133" s="121">
        <v>186.3</v>
      </c>
      <c r="T133" s="121"/>
      <c r="U133" s="121"/>
      <c r="V133" s="121"/>
      <c r="W133" s="185"/>
      <c r="X133" s="186"/>
      <c r="Y133" s="185"/>
      <c r="Z133" s="185"/>
      <c r="AA133" s="185"/>
      <c r="AB133" s="185"/>
      <c r="AC133" s="185"/>
      <c r="AD133" s="185"/>
      <c r="AF133" s="21" t="str">
        <f t="shared" si="73"/>
        <v>Emcore</v>
      </c>
      <c r="AG133" s="183">
        <f>C133/R133</f>
        <v>-4.8016875776279021E-2</v>
      </c>
      <c r="AH133" s="183">
        <f>D133/S133</f>
        <v>-0.14313577192835364</v>
      </c>
      <c r="AI133" s="183"/>
      <c r="AJ133" s="184"/>
      <c r="AK133" s="183"/>
      <c r="AL133" s="185"/>
      <c r="AM133" s="185"/>
      <c r="AN133" s="260"/>
      <c r="AO133" s="260"/>
      <c r="AP133" s="146"/>
      <c r="AQ133" s="146"/>
      <c r="AR133" s="146"/>
      <c r="AS133" s="146"/>
      <c r="AT133" s="167"/>
    </row>
    <row r="134" spans="2:46" x14ac:dyDescent="0.3">
      <c r="B134" s="21" t="s">
        <v>133</v>
      </c>
      <c r="C134" s="121"/>
      <c r="D134" s="121"/>
      <c r="E134" s="121"/>
      <c r="F134" s="121"/>
      <c r="G134" s="121"/>
      <c r="H134" s="121"/>
      <c r="I134" s="181"/>
      <c r="J134" s="121"/>
      <c r="K134" s="121"/>
      <c r="L134" s="121"/>
      <c r="M134" s="121"/>
      <c r="N134" s="121"/>
      <c r="O134" s="121"/>
      <c r="P134" s="182"/>
      <c r="Q134" s="21" t="str">
        <f t="shared" si="72"/>
        <v>Eoptolink</v>
      </c>
      <c r="R134" s="121"/>
      <c r="S134" s="121"/>
      <c r="T134" s="121"/>
      <c r="U134" s="121"/>
      <c r="V134" s="121"/>
      <c r="W134" s="121"/>
      <c r="X134" s="181"/>
      <c r="Y134" s="121"/>
      <c r="Z134" s="121"/>
      <c r="AA134" s="261"/>
      <c r="AB134" s="261"/>
      <c r="AC134" s="121"/>
      <c r="AD134" s="121"/>
      <c r="AF134" s="21" t="str">
        <f t="shared" si="73"/>
        <v>Eoptolink</v>
      </c>
      <c r="AG134" s="183"/>
      <c r="AH134" s="183"/>
      <c r="AI134" s="183"/>
      <c r="AJ134" s="184"/>
      <c r="AK134" s="183"/>
      <c r="AL134" s="183"/>
      <c r="AM134" s="183"/>
      <c r="AN134" s="183"/>
      <c r="AO134" s="183"/>
      <c r="AP134" s="183"/>
      <c r="AQ134" s="183"/>
      <c r="AR134" s="183"/>
      <c r="AS134" s="183"/>
      <c r="AT134" s="158"/>
    </row>
    <row r="135" spans="2:46" x14ac:dyDescent="0.3">
      <c r="B135" s="21" t="s">
        <v>6</v>
      </c>
      <c r="C135" s="121">
        <v>86.1</v>
      </c>
      <c r="D135" s="121">
        <v>41.3</v>
      </c>
      <c r="E135" s="121"/>
      <c r="F135" s="121"/>
      <c r="G135" s="121"/>
      <c r="H135" s="121"/>
      <c r="I135" s="181"/>
      <c r="J135" s="121"/>
      <c r="K135" s="121"/>
      <c r="L135" s="188"/>
      <c r="M135" s="185"/>
      <c r="N135" s="185"/>
      <c r="O135" s="185"/>
      <c r="P135" s="182"/>
      <c r="Q135" s="21" t="str">
        <f t="shared" si="72"/>
        <v>Finisar</v>
      </c>
      <c r="R135" s="187">
        <v>900.2</v>
      </c>
      <c r="S135" s="187">
        <v>949.4</v>
      </c>
      <c r="T135" s="187"/>
      <c r="U135" s="187"/>
      <c r="V135" s="187"/>
      <c r="W135" s="121"/>
      <c r="X135" s="181"/>
      <c r="Y135" s="121"/>
      <c r="Z135" s="121"/>
      <c r="AA135" s="261"/>
      <c r="AB135" s="110"/>
      <c r="AC135" s="185"/>
      <c r="AD135" s="185"/>
      <c r="AF135" s="21" t="str">
        <f t="shared" si="73"/>
        <v>Finisar</v>
      </c>
      <c r="AG135" s="183">
        <f>C135/R135</f>
        <v>9.5645412130637625E-2</v>
      </c>
      <c r="AH135" s="183">
        <f>D135/S135</f>
        <v>4.3501158626500946E-2</v>
      </c>
      <c r="AI135" s="184"/>
      <c r="AJ135" s="183"/>
      <c r="AK135" s="183"/>
      <c r="AL135" s="183"/>
      <c r="AM135" s="183"/>
      <c r="AN135" s="183"/>
      <c r="AO135" s="183"/>
      <c r="AP135" s="292"/>
      <c r="AQ135" s="146"/>
      <c r="AR135" s="146"/>
      <c r="AS135" s="146"/>
      <c r="AT135" s="167"/>
    </row>
    <row r="136" spans="2:46" x14ac:dyDescent="0.3">
      <c r="B136" s="21" t="s">
        <v>135</v>
      </c>
      <c r="C136" s="121"/>
      <c r="D136" s="121"/>
      <c r="E136" s="121"/>
      <c r="F136" s="121"/>
      <c r="G136" s="121"/>
      <c r="H136" s="121"/>
      <c r="I136" s="181"/>
      <c r="J136" s="121"/>
      <c r="K136" s="121"/>
      <c r="L136" s="121"/>
      <c r="M136" s="121"/>
      <c r="N136" s="121"/>
      <c r="O136" s="121"/>
      <c r="P136" s="182"/>
      <c r="Q136" s="21" t="str">
        <f t="shared" si="72"/>
        <v>HG Genuine</v>
      </c>
      <c r="R136" s="187"/>
      <c r="S136" s="187"/>
      <c r="T136" s="187"/>
      <c r="U136" s="187"/>
      <c r="V136" s="187"/>
      <c r="W136" s="121"/>
      <c r="X136" s="181"/>
      <c r="Y136" s="121"/>
      <c r="Z136" s="121"/>
      <c r="AA136" s="121"/>
      <c r="AB136" s="121"/>
      <c r="AC136" s="121"/>
      <c r="AD136" s="121"/>
      <c r="AF136" s="21" t="str">
        <f t="shared" si="73"/>
        <v>HG Genuine</v>
      </c>
      <c r="AG136" s="183"/>
      <c r="AH136" s="183"/>
      <c r="AI136" s="183"/>
      <c r="AJ136" s="183"/>
      <c r="AK136" s="183"/>
      <c r="AL136" s="183"/>
      <c r="AM136" s="183"/>
      <c r="AN136" s="183"/>
      <c r="AO136" s="183"/>
      <c r="AP136" s="183"/>
      <c r="AQ136" s="183"/>
      <c r="AR136" s="183"/>
      <c r="AS136" s="183"/>
      <c r="AT136" s="158"/>
    </row>
    <row r="137" spans="2:46" x14ac:dyDescent="0.3">
      <c r="B137" s="21" t="s">
        <v>114</v>
      </c>
      <c r="C137" s="99" t="s">
        <v>129</v>
      </c>
      <c r="D137" s="99" t="s">
        <v>129</v>
      </c>
      <c r="E137" s="121"/>
      <c r="F137" s="121"/>
      <c r="G137" s="121"/>
      <c r="H137" s="121"/>
      <c r="I137" s="181"/>
      <c r="J137" s="121"/>
      <c r="K137" s="121"/>
      <c r="L137" s="121"/>
      <c r="M137" s="121"/>
      <c r="N137" s="121"/>
      <c r="O137" s="121"/>
      <c r="P137" s="182"/>
      <c r="Q137" s="21" t="str">
        <f t="shared" si="72"/>
        <v>Innolight</v>
      </c>
      <c r="R137" s="99" t="s">
        <v>129</v>
      </c>
      <c r="S137" s="99" t="s">
        <v>129</v>
      </c>
      <c r="T137" s="121"/>
      <c r="U137" s="121"/>
      <c r="V137" s="121"/>
      <c r="W137" s="121"/>
      <c r="X137" s="181"/>
      <c r="Y137" s="121"/>
      <c r="Z137" s="121"/>
      <c r="AA137" s="121"/>
      <c r="AB137" s="121"/>
      <c r="AC137" s="121"/>
      <c r="AD137" s="121"/>
      <c r="AF137" s="21" t="str">
        <f t="shared" si="73"/>
        <v>Innolight</v>
      </c>
      <c r="AG137" s="99" t="s">
        <v>129</v>
      </c>
      <c r="AH137" s="99" t="s">
        <v>129</v>
      </c>
      <c r="AI137" s="183"/>
      <c r="AJ137" s="183"/>
      <c r="AK137" s="183"/>
      <c r="AL137" s="183"/>
      <c r="AM137" s="183"/>
      <c r="AN137" s="183"/>
      <c r="AO137" s="183"/>
      <c r="AP137" s="183"/>
      <c r="AQ137" s="183"/>
      <c r="AR137" s="183"/>
      <c r="AS137" s="183"/>
      <c r="AT137" s="158"/>
    </row>
    <row r="138" spans="2:46" x14ac:dyDescent="0.3">
      <c r="B138" s="21" t="s">
        <v>112</v>
      </c>
      <c r="C138" s="121">
        <v>4.5785400284812097</v>
      </c>
      <c r="D138" s="121">
        <v>11.72346730245232</v>
      </c>
      <c r="E138" s="121"/>
      <c r="F138" s="121"/>
      <c r="G138" s="121"/>
      <c r="H138" s="121"/>
      <c r="I138" s="181"/>
      <c r="J138" s="121"/>
      <c r="K138" s="121"/>
      <c r="L138" s="121"/>
      <c r="M138" s="121"/>
      <c r="N138" s="121"/>
      <c r="O138" s="121"/>
      <c r="P138" s="182"/>
      <c r="Q138" s="21" t="str">
        <f t="shared" si="72"/>
        <v>Lumentum</v>
      </c>
      <c r="R138" s="187">
        <v>556</v>
      </c>
      <c r="S138" s="187">
        <v>647.4</v>
      </c>
      <c r="T138" s="187"/>
      <c r="U138" s="187"/>
      <c r="V138" s="187"/>
      <c r="W138" s="121"/>
      <c r="X138" s="181"/>
      <c r="Y138" s="121"/>
      <c r="Z138" s="121"/>
      <c r="AA138" s="121"/>
      <c r="AB138" s="121"/>
      <c r="AC138" s="121"/>
      <c r="AD138" s="121"/>
      <c r="AF138" s="21" t="str">
        <f t="shared" si="73"/>
        <v>Lumentum</v>
      </c>
      <c r="AG138" s="183">
        <f t="shared" ref="AG138:AH140" si="76">C138/R138</f>
        <v>8.2347842238870671E-3</v>
      </c>
      <c r="AH138" s="183">
        <f t="shared" si="76"/>
        <v>1.8108537693006365E-2</v>
      </c>
      <c r="AI138" s="183"/>
      <c r="AJ138" s="183"/>
      <c r="AK138" s="183"/>
      <c r="AL138" s="183"/>
      <c r="AM138" s="183"/>
      <c r="AN138" s="183"/>
      <c r="AO138" s="183"/>
      <c r="AP138" s="183"/>
      <c r="AQ138" s="183"/>
      <c r="AR138" s="183"/>
      <c r="AS138" s="183"/>
      <c r="AT138" s="158"/>
    </row>
    <row r="139" spans="2:46" x14ac:dyDescent="0.3">
      <c r="B139" s="21" t="s">
        <v>37</v>
      </c>
      <c r="C139" s="121">
        <v>3.19</v>
      </c>
      <c r="D139" s="121">
        <v>-16.689999999999998</v>
      </c>
      <c r="E139" s="121"/>
      <c r="F139" s="121"/>
      <c r="G139" s="121"/>
      <c r="H139" s="121"/>
      <c r="I139" s="181"/>
      <c r="J139" s="121"/>
      <c r="K139" s="121"/>
      <c r="L139" s="121"/>
      <c r="M139" s="121"/>
      <c r="N139" s="168"/>
      <c r="O139" s="304"/>
      <c r="P139" s="182"/>
      <c r="Q139" s="21" t="str">
        <f t="shared" si="72"/>
        <v>NeoPhotonics</v>
      </c>
      <c r="R139" s="187">
        <v>184.10000000000002</v>
      </c>
      <c r="S139" s="187">
        <v>204.2</v>
      </c>
      <c r="T139" s="187"/>
      <c r="U139" s="187"/>
      <c r="V139" s="187"/>
      <c r="W139" s="121"/>
      <c r="X139" s="181"/>
      <c r="Y139" s="121"/>
      <c r="Z139" s="121"/>
      <c r="AA139" s="121"/>
      <c r="AB139" s="121"/>
      <c r="AC139" s="121"/>
      <c r="AD139" s="185"/>
      <c r="AF139" s="21" t="str">
        <f t="shared" si="73"/>
        <v>NeoPhotonics</v>
      </c>
      <c r="AG139" s="183">
        <f t="shared" si="76"/>
        <v>1.7327539380771317E-2</v>
      </c>
      <c r="AH139" s="183">
        <f t="shared" si="76"/>
        <v>-8.1733594515181182E-2</v>
      </c>
      <c r="AI139" s="183"/>
      <c r="AJ139" s="183"/>
      <c r="AK139" s="183"/>
      <c r="AL139" s="183"/>
      <c r="AM139" s="183"/>
      <c r="AN139" s="183"/>
      <c r="AO139" s="183"/>
      <c r="AP139" s="183"/>
      <c r="AQ139" s="183"/>
      <c r="AR139" s="183"/>
      <c r="AS139" s="183"/>
      <c r="AT139" s="158"/>
    </row>
    <row r="140" spans="2:46" x14ac:dyDescent="0.3">
      <c r="B140" s="21" t="s">
        <v>83</v>
      </c>
      <c r="C140" s="121">
        <v>9.5190000000000055</v>
      </c>
      <c r="D140" s="121">
        <v>-87.528000000000006</v>
      </c>
      <c r="E140" s="121"/>
      <c r="F140" s="121"/>
      <c r="G140" s="121"/>
      <c r="H140" s="121"/>
      <c r="I140" s="181"/>
      <c r="J140" s="121"/>
      <c r="K140" s="188"/>
      <c r="L140" s="188"/>
      <c r="M140" s="185"/>
      <c r="N140" s="185"/>
      <c r="O140" s="185"/>
      <c r="P140" s="182"/>
      <c r="Q140" s="21" t="str">
        <f t="shared" si="72"/>
        <v>Oclaro (includes Opnext)</v>
      </c>
      <c r="R140" s="187">
        <v>455.5</v>
      </c>
      <c r="S140" s="187">
        <v>417.2</v>
      </c>
      <c r="T140" s="187"/>
      <c r="U140" s="187"/>
      <c r="V140" s="187"/>
      <c r="W140" s="121"/>
      <c r="X140" s="181"/>
      <c r="Y140" s="121"/>
      <c r="Z140" s="188"/>
      <c r="AA140" s="110"/>
      <c r="AB140" s="110"/>
      <c r="AC140" s="110"/>
      <c r="AD140" s="110"/>
      <c r="AF140" s="21" t="str">
        <f t="shared" si="73"/>
        <v>Oclaro (includes Opnext)</v>
      </c>
      <c r="AG140" s="183">
        <f t="shared" si="76"/>
        <v>2.0897914379802426E-2</v>
      </c>
      <c r="AH140" s="183">
        <f t="shared" si="76"/>
        <v>-0.20979865771812081</v>
      </c>
      <c r="AI140" s="183"/>
      <c r="AJ140" s="183"/>
      <c r="AK140" s="183"/>
      <c r="AL140" s="183"/>
      <c r="AM140" s="183"/>
      <c r="AN140" s="183"/>
      <c r="AO140" s="293"/>
      <c r="AP140" s="146"/>
      <c r="AQ140" s="146"/>
      <c r="AR140" s="146"/>
      <c r="AS140" s="146"/>
      <c r="AT140" s="167"/>
    </row>
    <row r="141" spans="2:46" x14ac:dyDescent="0.3">
      <c r="B141" s="21" t="s">
        <v>162</v>
      </c>
      <c r="C141" s="110"/>
      <c r="D141" s="110"/>
      <c r="E141" s="110"/>
      <c r="F141" s="110"/>
      <c r="G141" s="110"/>
      <c r="H141" s="121"/>
      <c r="I141" s="181"/>
      <c r="J141" s="121"/>
      <c r="K141" s="121"/>
      <c r="L141" s="121"/>
      <c r="M141" s="121"/>
      <c r="N141" s="121"/>
      <c r="O141" s="121"/>
      <c r="P141" s="182"/>
      <c r="Q141" s="21" t="str">
        <f t="shared" si="72"/>
        <v>OE Solutions</v>
      </c>
      <c r="R141" s="262"/>
      <c r="S141" s="262"/>
      <c r="T141" s="262"/>
      <c r="U141" s="262"/>
      <c r="V141" s="262"/>
      <c r="W141" s="121"/>
      <c r="X141" s="181"/>
      <c r="Y141" s="121"/>
      <c r="Z141" s="121"/>
      <c r="AA141" s="121"/>
      <c r="AB141" s="121"/>
      <c r="AC141" s="121"/>
      <c r="AD141" s="121"/>
      <c r="AE141" s="182"/>
      <c r="AF141" s="21" t="str">
        <f t="shared" si="73"/>
        <v>OE Solutions</v>
      </c>
      <c r="AG141" s="260"/>
      <c r="AH141" s="260"/>
      <c r="AI141" s="260"/>
      <c r="AJ141" s="260"/>
      <c r="AK141" s="260"/>
      <c r="AL141" s="183"/>
      <c r="AM141" s="183"/>
      <c r="AN141" s="183"/>
      <c r="AO141" s="183"/>
      <c r="AP141" s="183"/>
      <c r="AQ141" s="183"/>
      <c r="AR141" s="183"/>
      <c r="AS141" s="183"/>
      <c r="AT141" s="158"/>
    </row>
    <row r="142" spans="2:46" x14ac:dyDescent="0.3">
      <c r="B142" s="21" t="s">
        <v>84</v>
      </c>
      <c r="C142" s="121">
        <v>23.384212924113001</v>
      </c>
      <c r="D142" s="121">
        <v>17.845975137185611</v>
      </c>
      <c r="E142" s="121"/>
      <c r="F142" s="121"/>
      <c r="G142" s="121"/>
      <c r="H142" s="121"/>
      <c r="I142" s="181"/>
      <c r="J142" s="121"/>
      <c r="K142" s="121"/>
      <c r="L142" s="121"/>
      <c r="M142" s="121"/>
      <c r="N142" s="305"/>
      <c r="O142" s="185"/>
      <c r="P142" s="182"/>
      <c r="Q142" s="21" t="str">
        <f t="shared" si="72"/>
        <v>O-Net</v>
      </c>
      <c r="R142" s="187">
        <v>85.033501542229089</v>
      </c>
      <c r="S142" s="187">
        <v>85.936653610212659</v>
      </c>
      <c r="T142" s="187"/>
      <c r="U142" s="187"/>
      <c r="V142" s="187"/>
      <c r="W142" s="121"/>
      <c r="X142" s="181"/>
      <c r="Y142" s="121"/>
      <c r="Z142" s="121"/>
      <c r="AA142" s="121"/>
      <c r="AB142" s="121"/>
      <c r="AC142" s="305"/>
      <c r="AD142" s="185"/>
      <c r="AF142" s="21" t="str">
        <f t="shared" si="73"/>
        <v>O-Net</v>
      </c>
      <c r="AG142" s="183">
        <f t="shared" ref="AG142:AH144" si="77">C142/R142</f>
        <v>0.27500000000000002</v>
      </c>
      <c r="AH142" s="183">
        <f t="shared" si="77"/>
        <v>0.20766430140659803</v>
      </c>
      <c r="AI142" s="183"/>
      <c r="AJ142" s="183"/>
      <c r="AK142" s="183"/>
      <c r="AL142" s="183"/>
      <c r="AM142" s="183"/>
      <c r="AN142" s="183"/>
      <c r="AO142" s="183"/>
      <c r="AP142" s="183"/>
      <c r="AQ142" s="183"/>
      <c r="AR142" s="305"/>
      <c r="AS142" s="305"/>
      <c r="AT142" s="167"/>
    </row>
    <row r="143" spans="2:46" x14ac:dyDescent="0.3">
      <c r="B143" s="21" t="s">
        <v>14</v>
      </c>
      <c r="C143" s="121">
        <v>6.2</v>
      </c>
      <c r="D143" s="121">
        <v>34.200000000000003</v>
      </c>
      <c r="E143" s="121"/>
      <c r="F143" s="121"/>
      <c r="G143" s="121"/>
      <c r="H143" s="332"/>
      <c r="I143" s="333"/>
      <c r="J143" s="188"/>
      <c r="K143" s="188"/>
      <c r="L143" s="188"/>
      <c r="M143" s="188"/>
      <c r="N143" s="188"/>
      <c r="O143" s="188"/>
      <c r="P143" s="182"/>
      <c r="Q143" s="21" t="str">
        <f t="shared" si="72"/>
        <v>Oplink</v>
      </c>
      <c r="R143" s="187">
        <v>174.1</v>
      </c>
      <c r="S143" s="187">
        <v>183.89999999999998</v>
      </c>
      <c r="T143" s="187"/>
      <c r="U143" s="187"/>
      <c r="V143" s="187"/>
      <c r="W143" s="332"/>
      <c r="X143" s="333"/>
      <c r="Y143" s="188"/>
      <c r="Z143" s="185"/>
      <c r="AA143" s="188"/>
      <c r="AB143" s="188"/>
      <c r="AC143" s="188"/>
      <c r="AD143" s="188"/>
      <c r="AF143" s="21" t="str">
        <f t="shared" si="73"/>
        <v>Oplink</v>
      </c>
      <c r="AG143" s="183">
        <f t="shared" si="77"/>
        <v>3.5611717403790925E-2</v>
      </c>
      <c r="AH143" s="183">
        <f t="shared" si="77"/>
        <v>0.18597063621533447</v>
      </c>
      <c r="AI143" s="183"/>
      <c r="AJ143" s="183"/>
      <c r="AK143" s="183"/>
      <c r="AL143" s="293"/>
      <c r="AM143" s="146"/>
      <c r="AN143" s="146"/>
      <c r="AO143" s="146"/>
      <c r="AP143" s="146"/>
      <c r="AQ143" s="146"/>
      <c r="AR143" s="146"/>
      <c r="AS143" s="146"/>
      <c r="AT143" s="167"/>
    </row>
    <row r="144" spans="2:46" x14ac:dyDescent="0.3">
      <c r="B144" s="21" t="s">
        <v>82</v>
      </c>
      <c r="C144" s="123">
        <f t="shared" ref="C144:D144" si="78">SUM(C127:C143)</f>
        <v>151.09566075208744</v>
      </c>
      <c r="D144" s="123">
        <f t="shared" si="78"/>
        <v>0.53407319212423232</v>
      </c>
      <c r="E144" s="123"/>
      <c r="F144" s="123"/>
      <c r="G144" s="123"/>
      <c r="H144" s="123"/>
      <c r="I144" s="123"/>
      <c r="J144" s="123"/>
      <c r="K144" s="123"/>
      <c r="L144" s="123"/>
      <c r="M144" s="123"/>
      <c r="N144" s="123"/>
      <c r="O144" s="123"/>
      <c r="P144" s="182"/>
      <c r="Q144" s="21" t="s">
        <v>82</v>
      </c>
      <c r="R144" s="123">
        <f t="shared" ref="R144:S144" si="79">SUM(R127:R143)</f>
        <v>2816.5905020639975</v>
      </c>
      <c r="S144" s="123">
        <f t="shared" si="79"/>
        <v>2974.9020832224719</v>
      </c>
      <c r="T144" s="123"/>
      <c r="U144" s="123"/>
      <c r="V144" s="123"/>
      <c r="W144" s="123"/>
      <c r="X144" s="123"/>
      <c r="Y144" s="123"/>
      <c r="Z144" s="123"/>
      <c r="AA144" s="123"/>
      <c r="AB144" s="123"/>
      <c r="AC144" s="123"/>
      <c r="AD144" s="123"/>
      <c r="AF144" s="137" t="s">
        <v>66</v>
      </c>
      <c r="AG144" s="189">
        <f t="shared" si="77"/>
        <v>5.3644880447251575E-2</v>
      </c>
      <c r="AH144" s="189">
        <f t="shared" si="77"/>
        <v>1.7952630949981179E-4</v>
      </c>
      <c r="AI144" s="189"/>
      <c r="AJ144" s="189"/>
      <c r="AK144" s="189"/>
      <c r="AL144" s="189"/>
      <c r="AM144" s="275"/>
      <c r="AN144" s="275"/>
      <c r="AO144" s="275"/>
      <c r="AP144" s="275"/>
      <c r="AQ144" s="275"/>
      <c r="AR144" s="275"/>
      <c r="AS144" s="275"/>
      <c r="AT144" s="190"/>
    </row>
    <row r="145" spans="2:46" ht="13.2" customHeight="1" x14ac:dyDescent="0.3">
      <c r="C145" s="182"/>
      <c r="D145" s="182"/>
      <c r="E145" s="182"/>
      <c r="F145" s="182"/>
      <c r="G145" s="182"/>
      <c r="H145" s="214"/>
      <c r="I145" s="210"/>
      <c r="J145" s="213"/>
      <c r="M145" s="215"/>
      <c r="N145" s="215"/>
      <c r="O145" s="215"/>
      <c r="W145" s="212"/>
      <c r="X145" s="210"/>
      <c r="Y145" s="213"/>
      <c r="AF145" s="137" t="s">
        <v>92</v>
      </c>
      <c r="AG145" s="161">
        <f>AVERAGE(AG130:AG143)</f>
        <v>5.3485219792488332E-2</v>
      </c>
      <c r="AH145" s="161">
        <f>AVERAGE(AH130:AH143)</f>
        <v>1.5271973426828947E-2</v>
      </c>
      <c r="AI145" s="161"/>
      <c r="AJ145" s="161"/>
      <c r="AK145" s="161"/>
      <c r="AL145" s="161"/>
      <c r="AM145" s="161"/>
      <c r="AN145" s="161"/>
      <c r="AO145" s="161"/>
      <c r="AP145" s="161"/>
      <c r="AQ145" s="161"/>
      <c r="AR145" s="161"/>
      <c r="AS145" s="161"/>
      <c r="AT145" s="190"/>
    </row>
    <row r="146" spans="2:46" ht="13.2" customHeight="1" x14ac:dyDescent="0.3">
      <c r="C146" s="153"/>
      <c r="D146" s="153"/>
      <c r="E146" s="153"/>
      <c r="F146" s="153"/>
      <c r="G146" s="153"/>
      <c r="K146" s="153"/>
      <c r="L146" s="153"/>
      <c r="M146" s="153"/>
      <c r="N146" s="153"/>
      <c r="O146" s="153"/>
      <c r="Q146" s="22" t="s">
        <v>43</v>
      </c>
      <c r="R146" s="153"/>
      <c r="S146" s="153">
        <f>S144/R144-1</f>
        <v>5.62068149567585E-2</v>
      </c>
      <c r="T146" s="153"/>
      <c r="U146" s="153"/>
      <c r="V146" s="153"/>
      <c r="W146" s="153"/>
      <c r="X146" s="153"/>
      <c r="Y146" s="153"/>
      <c r="Z146" s="153"/>
      <c r="AA146" s="153"/>
      <c r="AB146" s="153"/>
      <c r="AC146" s="153"/>
      <c r="AD146" s="153"/>
      <c r="AF146" s="151"/>
      <c r="AG146" s="191"/>
      <c r="AH146" s="191"/>
      <c r="AI146" s="191"/>
      <c r="AJ146" s="191"/>
      <c r="AK146" s="191"/>
      <c r="AL146" s="209"/>
      <c r="AM146" s="210"/>
      <c r="AN146" s="211"/>
    </row>
    <row r="148" spans="2:46" ht="21" x14ac:dyDescent="0.4">
      <c r="B148" s="192" t="s">
        <v>56</v>
      </c>
      <c r="C148" s="193">
        <v>42.3</v>
      </c>
      <c r="D148" s="193">
        <v>15.849999999999994</v>
      </c>
      <c r="E148" s="193"/>
      <c r="F148" s="193"/>
      <c r="G148" s="265"/>
      <c r="H148" s="265"/>
      <c r="I148" s="265"/>
      <c r="J148" s="265"/>
      <c r="K148" s="265"/>
      <c r="L148" s="265"/>
      <c r="M148" s="265"/>
      <c r="N148" s="265"/>
      <c r="O148" s="265"/>
      <c r="Q148" s="194" t="s">
        <v>56</v>
      </c>
      <c r="R148" s="193">
        <v>651.2059999999999</v>
      </c>
      <c r="S148" s="193">
        <v>668.1</v>
      </c>
      <c r="T148" s="193"/>
      <c r="U148" s="193"/>
      <c r="V148" s="193"/>
      <c r="W148" s="193"/>
      <c r="X148" s="193"/>
      <c r="Y148" s="193"/>
      <c r="Z148" s="193"/>
      <c r="AA148" s="265"/>
      <c r="AB148" s="265"/>
      <c r="AC148" s="265"/>
      <c r="AD148" s="265"/>
      <c r="AF148" s="194" t="s">
        <v>56</v>
      </c>
      <c r="AG148" s="183">
        <f>C148/R148</f>
        <v>6.495640396433694E-2</v>
      </c>
      <c r="AH148" s="183">
        <f>D148/S148</f>
        <v>2.3723993414159549E-2</v>
      </c>
      <c r="AI148" s="183"/>
      <c r="AJ148" s="183"/>
      <c r="AK148" s="183"/>
      <c r="AL148" s="183"/>
      <c r="AM148" s="183"/>
      <c r="AN148" s="183"/>
      <c r="AO148" s="183"/>
      <c r="AP148" s="183"/>
      <c r="AQ148" s="183"/>
      <c r="AR148" s="183"/>
      <c r="AS148" s="183"/>
      <c r="AT148" s="158"/>
    </row>
    <row r="158" spans="2:46" x14ac:dyDescent="0.3">
      <c r="I158" s="22" t="s">
        <v>174</v>
      </c>
    </row>
  </sheetData>
  <mergeCells count="25">
    <mergeCell ref="H106:K106"/>
    <mergeCell ref="J109:K109"/>
    <mergeCell ref="Y109:Z109"/>
    <mergeCell ref="I98:K98"/>
    <mergeCell ref="J99:K99"/>
    <mergeCell ref="I102:K102"/>
    <mergeCell ref="W79:X79"/>
    <mergeCell ref="AL79:AM79"/>
    <mergeCell ref="AL106:AO106"/>
    <mergeCell ref="AM98:AO98"/>
    <mergeCell ref="AN99:AO99"/>
    <mergeCell ref="AM102:AO102"/>
    <mergeCell ref="X98:Z98"/>
    <mergeCell ref="Y99:Z99"/>
    <mergeCell ref="X102:Z102"/>
    <mergeCell ref="W106:Z106"/>
    <mergeCell ref="W143:X143"/>
    <mergeCell ref="H143:I143"/>
    <mergeCell ref="X117:Z117"/>
    <mergeCell ref="W120:Z120"/>
    <mergeCell ref="AN109:AO109"/>
    <mergeCell ref="I117:K117"/>
    <mergeCell ref="AM117:AO117"/>
    <mergeCell ref="AL120:AO120"/>
    <mergeCell ref="H120:K120"/>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B1:U36"/>
  <sheetViews>
    <sheetView zoomScale="70" zoomScaleNormal="70" workbookViewId="0"/>
  </sheetViews>
  <sheetFormatPr defaultColWidth="8.77734375" defaultRowHeight="13.2" outlineLevelCol="1" x14ac:dyDescent="0.25"/>
  <cols>
    <col min="1" max="1" width="4.6640625" customWidth="1"/>
    <col min="2" max="2" width="14.21875" customWidth="1"/>
    <col min="3" max="6" width="7.21875" customWidth="1"/>
    <col min="7" max="11" width="7.6640625" customWidth="1"/>
    <col min="12" max="14" width="7.44140625" customWidth="1"/>
    <col min="15" max="15" width="7.6640625" customWidth="1"/>
    <col min="16" max="17" width="8.77734375" customWidth="1"/>
    <col min="18" max="20" width="8.77734375" hidden="1" customWidth="1" outlineLevel="1"/>
    <col min="21" max="21" width="8.77734375" collapsed="1"/>
  </cols>
  <sheetData>
    <row r="1" spans="2:16" s="9" customFormat="1" x14ac:dyDescent="0.25"/>
    <row r="2" spans="2:16" s="9" customFormat="1" ht="17.399999999999999" x14ac:dyDescent="0.3">
      <c r="B2" s="233" t="str">
        <f>Introduction!$B$2</f>
        <v>LightCounting Optical Vendor Landscape Report database</v>
      </c>
    </row>
    <row r="3" spans="2:16" s="9" customFormat="1" ht="17.399999999999999" x14ac:dyDescent="0.3">
      <c r="B3" s="234" t="str">
        <f>Introduction!$B$3</f>
        <v>Published 31 May 2023 - sample template</v>
      </c>
      <c r="C3" s="234"/>
    </row>
    <row r="4" spans="2:16" s="9" customFormat="1" ht="17.399999999999999" x14ac:dyDescent="0.3">
      <c r="C4" s="234"/>
    </row>
    <row r="5" spans="2:16" x14ac:dyDescent="0.25">
      <c r="B5" s="3" t="s">
        <v>171</v>
      </c>
    </row>
    <row r="11" spans="2:16" x14ac:dyDescent="0.25">
      <c r="P11" t="s">
        <v>174</v>
      </c>
    </row>
    <row r="23" spans="2:21" x14ac:dyDescent="0.25">
      <c r="B23" s="100" t="s">
        <v>165</v>
      </c>
      <c r="C23" s="25">
        <v>2008</v>
      </c>
      <c r="D23" s="25">
        <v>2009</v>
      </c>
      <c r="E23" s="25">
        <v>2010</v>
      </c>
      <c r="F23" s="25">
        <v>2011</v>
      </c>
      <c r="G23" s="25">
        <v>2012</v>
      </c>
      <c r="H23" s="25">
        <v>2013</v>
      </c>
      <c r="I23" s="25">
        <v>2014</v>
      </c>
      <c r="J23" s="25">
        <v>2015</v>
      </c>
      <c r="K23" s="25">
        <v>2016</v>
      </c>
      <c r="L23" s="25">
        <v>2017</v>
      </c>
      <c r="M23" s="25">
        <v>2018</v>
      </c>
      <c r="N23" s="25">
        <v>2019</v>
      </c>
      <c r="O23" s="25">
        <v>2020</v>
      </c>
      <c r="P23" s="25">
        <v>2021</v>
      </c>
      <c r="Q23" s="25">
        <v>2022</v>
      </c>
      <c r="R23" s="25">
        <v>2023</v>
      </c>
      <c r="S23" s="25">
        <v>2024</v>
      </c>
      <c r="T23" s="25">
        <v>2025</v>
      </c>
    </row>
    <row r="24" spans="2:21" ht="14.4" x14ac:dyDescent="0.25">
      <c r="B24" s="101" t="s">
        <v>113</v>
      </c>
      <c r="C24" s="106">
        <v>94</v>
      </c>
      <c r="D24" s="106">
        <v>107</v>
      </c>
      <c r="E24" s="103">
        <v>134.80454589121558</v>
      </c>
      <c r="F24" s="103"/>
      <c r="G24" s="103"/>
      <c r="H24" s="103"/>
      <c r="I24" s="103"/>
      <c r="J24" s="103"/>
      <c r="K24" s="103"/>
      <c r="L24" s="103"/>
      <c r="M24" s="103"/>
      <c r="N24" s="103"/>
      <c r="O24" s="103"/>
      <c r="P24" s="267"/>
      <c r="Q24" s="267"/>
      <c r="R24" s="103"/>
      <c r="S24" s="103"/>
      <c r="T24" s="103"/>
    </row>
    <row r="25" spans="2:21" ht="14.4" x14ac:dyDescent="0.25">
      <c r="B25" s="101" t="s">
        <v>133</v>
      </c>
      <c r="C25" s="106">
        <v>18</v>
      </c>
      <c r="D25" s="106">
        <v>24</v>
      </c>
      <c r="E25" s="103">
        <v>36</v>
      </c>
      <c r="F25" s="103"/>
      <c r="G25" s="103"/>
      <c r="H25" s="103"/>
      <c r="I25" s="103"/>
      <c r="J25" s="103"/>
      <c r="K25" s="103"/>
      <c r="L25" s="103"/>
      <c r="M25" s="103"/>
      <c r="N25" s="103"/>
      <c r="O25" s="103"/>
      <c r="P25" s="267"/>
      <c r="Q25" s="267"/>
      <c r="R25" s="103"/>
      <c r="S25" s="103"/>
      <c r="T25" s="103"/>
    </row>
    <row r="26" spans="2:21" ht="14.4" x14ac:dyDescent="0.25">
      <c r="B26" s="101" t="s">
        <v>134</v>
      </c>
      <c r="C26" s="106">
        <v>8</v>
      </c>
      <c r="D26" s="106">
        <v>13</v>
      </c>
      <c r="E26" s="103">
        <v>22</v>
      </c>
      <c r="F26" s="103"/>
      <c r="G26" s="103"/>
      <c r="H26" s="103"/>
      <c r="I26" s="103"/>
      <c r="J26" s="103"/>
      <c r="K26" s="103"/>
      <c r="L26" s="103"/>
      <c r="M26" s="103"/>
      <c r="N26" s="103"/>
      <c r="O26" s="103"/>
      <c r="P26" s="267"/>
      <c r="Q26" s="267"/>
      <c r="R26" s="103"/>
      <c r="S26" s="103"/>
      <c r="T26" s="103"/>
      <c r="U26" s="266"/>
    </row>
    <row r="27" spans="2:21" ht="14.4" x14ac:dyDescent="0.25">
      <c r="B27" s="101" t="s">
        <v>164</v>
      </c>
      <c r="C27" s="106">
        <v>24</v>
      </c>
      <c r="D27" s="106">
        <v>41</v>
      </c>
      <c r="E27" s="103">
        <v>63</v>
      </c>
      <c r="F27" s="103"/>
      <c r="G27" s="103"/>
      <c r="H27" s="103"/>
      <c r="I27" s="103"/>
      <c r="J27" s="103"/>
      <c r="K27" s="103"/>
      <c r="L27" s="103"/>
      <c r="M27" s="238"/>
      <c r="N27" s="238"/>
      <c r="O27" s="238"/>
      <c r="P27" s="306"/>
      <c r="Q27" s="306"/>
      <c r="R27" s="238"/>
      <c r="S27" s="238"/>
      <c r="T27" s="238"/>
    </row>
    <row r="28" spans="2:21" ht="14.4" x14ac:dyDescent="0.25">
      <c r="B28" s="101" t="s">
        <v>136</v>
      </c>
      <c r="C28" s="106">
        <v>22</v>
      </c>
      <c r="D28" s="106">
        <v>25</v>
      </c>
      <c r="E28" s="103">
        <v>33.488175000000005</v>
      </c>
      <c r="F28" s="103"/>
      <c r="G28" s="103"/>
      <c r="H28" s="103"/>
      <c r="I28" s="103"/>
      <c r="J28" s="103"/>
      <c r="K28" s="103"/>
      <c r="L28" s="103"/>
      <c r="M28" s="103"/>
      <c r="N28" s="103"/>
      <c r="O28" s="103"/>
      <c r="P28" s="267"/>
      <c r="Q28" s="267"/>
      <c r="R28" s="103"/>
      <c r="S28" s="103"/>
      <c r="T28" s="103"/>
      <c r="U28" s="266"/>
    </row>
    <row r="29" spans="2:21" ht="14.4" x14ac:dyDescent="0.25">
      <c r="B29" s="101" t="s">
        <v>52</v>
      </c>
      <c r="C29" s="106">
        <v>26</v>
      </c>
      <c r="D29" s="106">
        <v>35</v>
      </c>
      <c r="E29" s="103">
        <v>53</v>
      </c>
      <c r="F29" s="103"/>
      <c r="G29" s="103"/>
      <c r="H29" s="103"/>
      <c r="I29" s="103"/>
      <c r="J29" s="103"/>
      <c r="K29" s="103"/>
      <c r="L29" s="103"/>
      <c r="M29" s="103"/>
      <c r="N29" s="103"/>
      <c r="O29" s="103"/>
      <c r="P29" s="267"/>
      <c r="Q29" s="267"/>
      <c r="R29" s="103"/>
      <c r="S29" s="103"/>
      <c r="T29" s="103"/>
      <c r="U29" s="266"/>
    </row>
    <row r="30" spans="2:21" ht="14.4" x14ac:dyDescent="0.3">
      <c r="B30" s="101" t="s">
        <v>114</v>
      </c>
      <c r="C30" s="101"/>
      <c r="D30" s="101"/>
      <c r="E30" s="107" t="s">
        <v>129</v>
      </c>
      <c r="F30" s="107"/>
      <c r="G30" s="103"/>
      <c r="H30" s="103"/>
      <c r="I30" s="103"/>
      <c r="J30" s="103"/>
      <c r="K30" s="103"/>
      <c r="L30" s="103"/>
      <c r="M30" s="238"/>
      <c r="N30" s="238"/>
      <c r="O30" s="238"/>
      <c r="P30" s="306"/>
      <c r="Q30" s="306"/>
      <c r="R30" s="238"/>
      <c r="S30" s="238"/>
      <c r="T30" s="238"/>
    </row>
    <row r="31" spans="2:21" ht="14.4" x14ac:dyDescent="0.25">
      <c r="B31" s="101" t="s">
        <v>84</v>
      </c>
      <c r="C31" s="106">
        <v>37</v>
      </c>
      <c r="D31" s="106">
        <v>44</v>
      </c>
      <c r="E31" s="103">
        <v>85.033501542229033</v>
      </c>
      <c r="F31" s="103"/>
      <c r="G31" s="103"/>
      <c r="H31" s="103"/>
      <c r="I31" s="103"/>
      <c r="J31" s="103"/>
      <c r="K31" s="103"/>
      <c r="L31" s="103"/>
      <c r="M31" s="267"/>
      <c r="N31" s="267"/>
      <c r="O31" s="103"/>
      <c r="P31" s="267"/>
      <c r="Q31" s="306"/>
      <c r="R31" s="103"/>
      <c r="S31" s="103"/>
      <c r="T31" s="103"/>
    </row>
    <row r="32" spans="2:21" ht="14.4" x14ac:dyDescent="0.25">
      <c r="B32" s="276" t="s">
        <v>166</v>
      </c>
      <c r="C32" s="101"/>
      <c r="D32" s="101"/>
      <c r="E32" s="102"/>
      <c r="F32" s="102"/>
      <c r="G32" s="103"/>
      <c r="H32" s="103"/>
      <c r="I32" s="103"/>
      <c r="J32" s="103"/>
      <c r="K32" s="103"/>
      <c r="L32" s="103"/>
      <c r="M32" s="103"/>
      <c r="N32" s="103"/>
      <c r="O32" s="103"/>
      <c r="P32" s="267"/>
      <c r="Q32" s="267"/>
      <c r="R32" s="103"/>
      <c r="S32" s="103"/>
      <c r="T32" s="103"/>
      <c r="U32" s="266"/>
    </row>
    <row r="33" spans="2:20" ht="14.4" x14ac:dyDescent="0.25">
      <c r="B33" s="101" t="s">
        <v>82</v>
      </c>
      <c r="C33" s="238">
        <f t="shared" ref="C33:E33" si="0">SUM(C24:C32)</f>
        <v>229</v>
      </c>
      <c r="D33" s="238">
        <f t="shared" si="0"/>
        <v>289</v>
      </c>
      <c r="E33" s="238">
        <f t="shared" si="0"/>
        <v>427.32622243344463</v>
      </c>
      <c r="F33" s="238"/>
      <c r="G33" s="238"/>
      <c r="H33" s="238"/>
      <c r="I33" s="238"/>
      <c r="J33" s="238"/>
      <c r="K33" s="238"/>
      <c r="L33" s="238"/>
      <c r="M33" s="238"/>
      <c r="N33" s="238"/>
      <c r="O33" s="238"/>
      <c r="P33" s="238"/>
      <c r="Q33" s="238"/>
      <c r="R33" s="105">
        <f t="shared" ref="R33:T33" si="1">SUM(R24:R32)</f>
        <v>0</v>
      </c>
      <c r="S33" s="105">
        <f t="shared" si="1"/>
        <v>0</v>
      </c>
      <c r="T33" s="105">
        <f t="shared" si="1"/>
        <v>0</v>
      </c>
    </row>
    <row r="34" spans="2:20" ht="14.4" x14ac:dyDescent="0.25">
      <c r="B34" s="101" t="s">
        <v>170</v>
      </c>
      <c r="C34" s="280"/>
      <c r="D34" s="279">
        <f t="shared" ref="D34" si="2">D33/C33-1</f>
        <v>0.26200873362445409</v>
      </c>
      <c r="E34" s="279">
        <f t="shared" ref="E34" si="3">E33/D33-1</f>
        <v>0.47863744786659046</v>
      </c>
      <c r="F34" s="279"/>
      <c r="G34" s="279"/>
      <c r="H34" s="279"/>
      <c r="I34" s="279"/>
      <c r="J34" s="279"/>
      <c r="K34" s="279"/>
      <c r="L34" s="279"/>
      <c r="M34" s="279"/>
      <c r="N34" s="279"/>
      <c r="O34" s="279"/>
      <c r="P34" s="279"/>
      <c r="Q34" s="279"/>
      <c r="R34" s="104" t="e">
        <f t="shared" ref="R34" si="4">R33/Q33-1</f>
        <v>#DIV/0!</v>
      </c>
      <c r="S34" s="104" t="e">
        <f t="shared" ref="S34" si="5">S33/R33-1</f>
        <v>#DIV/0!</v>
      </c>
      <c r="T34" s="104" t="e">
        <f t="shared" ref="T34" si="6">T33/S33-1</f>
        <v>#DIV/0!</v>
      </c>
    </row>
    <row r="36" spans="2:20" x14ac:dyDescent="0.25">
      <c r="M36" s="195" t="s">
        <v>143</v>
      </c>
      <c r="N36" s="216">
        <f>N33/C33</f>
        <v>0</v>
      </c>
      <c r="O36" s="216">
        <f>O33/C33</f>
        <v>0</v>
      </c>
      <c r="P36" s="216">
        <f>P33/C33</f>
        <v>0</v>
      </c>
      <c r="Q36" s="216">
        <f>Q33/$C33</f>
        <v>0</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B1:E5"/>
  <sheetViews>
    <sheetView zoomScale="70" zoomScaleNormal="70" zoomScalePageLayoutView="80" workbookViewId="0"/>
  </sheetViews>
  <sheetFormatPr defaultColWidth="8.77734375" defaultRowHeight="13.2" x14ac:dyDescent="0.25"/>
  <cols>
    <col min="1" max="1" width="5" customWidth="1"/>
    <col min="2" max="2" width="14.6640625" customWidth="1"/>
    <col min="3" max="3" width="11.44140625" customWidth="1"/>
    <col min="4" max="4" width="11.44140625" bestFit="1" customWidth="1"/>
    <col min="5" max="5" width="10" bestFit="1" customWidth="1"/>
    <col min="6" max="6" width="10.33203125" customWidth="1"/>
  </cols>
  <sheetData>
    <row r="1" spans="2:5" s="9" customFormat="1" x14ac:dyDescent="0.25"/>
    <row r="2" spans="2:5" s="9" customFormat="1" ht="17.399999999999999" x14ac:dyDescent="0.3">
      <c r="B2" s="233" t="str">
        <f>Introduction!$B$2</f>
        <v>LightCounting Optical Vendor Landscape Report database</v>
      </c>
    </row>
    <row r="3" spans="2:5" s="9" customFormat="1" ht="17.399999999999999" x14ac:dyDescent="0.3">
      <c r="B3" s="234" t="str">
        <f>Introduction!B3</f>
        <v>Published 31 May 2023 - sample template</v>
      </c>
      <c r="E3" s="234"/>
    </row>
    <row r="4" spans="2:5" s="9" customFormat="1" ht="17.399999999999999" x14ac:dyDescent="0.3">
      <c r="E4" s="234"/>
    </row>
    <row r="5" spans="2:5" ht="15.6" x14ac:dyDescent="0.3">
      <c r="B5" s="290" t="s">
        <v>172</v>
      </c>
    </row>
  </sheetData>
  <sortState xmlns:xlrd2="http://schemas.microsoft.com/office/spreadsheetml/2017/richdata2" ref="H119:I129">
    <sortCondition descending="1" ref="I119:I129"/>
  </sortState>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B1:S141"/>
  <sheetViews>
    <sheetView zoomScale="70" zoomScaleNormal="70" zoomScalePageLayoutView="70" workbookViewId="0"/>
  </sheetViews>
  <sheetFormatPr defaultColWidth="8.77734375" defaultRowHeight="13.2" x14ac:dyDescent="0.25"/>
  <cols>
    <col min="1" max="1" width="4.6640625" style="28" customWidth="1"/>
    <col min="2" max="2" width="24" style="28" customWidth="1"/>
    <col min="3" max="3" width="9.33203125" style="28" customWidth="1"/>
    <col min="4" max="4" width="8.44140625" style="28" customWidth="1"/>
    <col min="5" max="5" width="9.33203125" style="28" customWidth="1"/>
    <col min="6" max="6" width="10" style="28" customWidth="1"/>
    <col min="7" max="7" width="10.77734375" style="28" customWidth="1"/>
    <col min="8" max="8" width="11.33203125" style="28" customWidth="1"/>
    <col min="9" max="9" width="10" style="28" customWidth="1"/>
    <col min="10" max="10" width="9.44140625" style="28" customWidth="1"/>
    <col min="11" max="11" width="10" style="28" customWidth="1"/>
    <col min="12" max="12" width="9.33203125" style="28" customWidth="1"/>
    <col min="13" max="13" width="9.21875" style="28" customWidth="1"/>
    <col min="14" max="14" width="9.77734375" style="28" customWidth="1"/>
    <col min="15" max="15" width="8" style="28" customWidth="1"/>
    <col min="16" max="18" width="8.77734375" style="28"/>
    <col min="19" max="19" width="8.6640625" style="28" customWidth="1"/>
    <col min="20" max="16384" width="8.77734375" style="28"/>
  </cols>
  <sheetData>
    <row r="1" spans="2:19" s="9" customFormat="1" x14ac:dyDescent="0.25"/>
    <row r="2" spans="2:19" s="9" customFormat="1" ht="17.399999999999999" x14ac:dyDescent="0.3">
      <c r="B2" s="233" t="str">
        <f>Introduction!$B$2</f>
        <v>LightCounting Optical Vendor Landscape Report database</v>
      </c>
    </row>
    <row r="3" spans="2:19" s="9" customFormat="1" ht="17.399999999999999" x14ac:dyDescent="0.3">
      <c r="B3" s="234" t="str">
        <f>Introduction!$B$3</f>
        <v>Published 31 May 2023 - sample template</v>
      </c>
      <c r="E3" s="234"/>
    </row>
    <row r="4" spans="2:19" s="9" customFormat="1" ht="17.399999999999999" x14ac:dyDescent="0.3">
      <c r="E4" s="234"/>
    </row>
    <row r="5" spans="2:19" s="9" customFormat="1" ht="17.399999999999999" x14ac:dyDescent="0.3">
      <c r="E5" s="234"/>
    </row>
    <row r="6" spans="2:19" s="9" customFormat="1" ht="16.2" thickBot="1" x14ac:dyDescent="0.35">
      <c r="B6" s="38"/>
      <c r="C6" s="28"/>
      <c r="D6" s="28"/>
      <c r="E6" s="28"/>
      <c r="F6" s="28"/>
      <c r="G6" s="28"/>
      <c r="H6" s="28"/>
      <c r="I6" s="27"/>
      <c r="J6" s="326"/>
      <c r="K6" s="27"/>
      <c r="L6" s="27"/>
      <c r="M6" s="13"/>
      <c r="N6" s="13"/>
    </row>
    <row r="7" spans="2:19" s="9" customFormat="1" ht="16.2" thickBot="1" x14ac:dyDescent="0.35">
      <c r="B7" s="285">
        <v>2022</v>
      </c>
      <c r="C7" s="286"/>
      <c r="D7" s="286"/>
      <c r="E7" s="286"/>
      <c r="F7" s="286"/>
      <c r="G7" s="286"/>
      <c r="H7" s="286"/>
      <c r="I7" s="286"/>
      <c r="J7" s="286"/>
      <c r="K7" s="286"/>
      <c r="L7" s="286"/>
      <c r="M7" s="287"/>
      <c r="N7" s="288"/>
    </row>
    <row r="8" spans="2:19" s="9" customFormat="1" ht="37.950000000000003" customHeight="1" x14ac:dyDescent="0.3">
      <c r="B8" s="270" t="s">
        <v>28</v>
      </c>
      <c r="C8" s="77" t="s">
        <v>189</v>
      </c>
      <c r="D8" s="42" t="s">
        <v>190</v>
      </c>
      <c r="E8" s="42" t="s">
        <v>191</v>
      </c>
      <c r="F8" s="42" t="s">
        <v>192</v>
      </c>
      <c r="G8" s="42" t="s">
        <v>192</v>
      </c>
      <c r="H8" s="42" t="s">
        <v>192</v>
      </c>
      <c r="I8" s="42" t="s">
        <v>192</v>
      </c>
      <c r="J8" s="42" t="s">
        <v>192</v>
      </c>
      <c r="K8" s="42" t="s">
        <v>192</v>
      </c>
      <c r="L8" s="42" t="s">
        <v>192</v>
      </c>
      <c r="M8" s="42" t="s">
        <v>192</v>
      </c>
      <c r="N8" s="42" t="s">
        <v>192</v>
      </c>
      <c r="P8" s="87"/>
      <c r="R8" s="87"/>
    </row>
    <row r="9" spans="2:19" s="9" customFormat="1" ht="15.6" x14ac:dyDescent="0.3">
      <c r="B9" s="271" t="s">
        <v>12</v>
      </c>
      <c r="C9" s="55"/>
      <c r="D9" s="55"/>
      <c r="E9" s="322"/>
      <c r="F9" s="53"/>
      <c r="G9" s="47"/>
      <c r="H9" s="53"/>
      <c r="I9" s="47"/>
      <c r="J9" s="46"/>
      <c r="K9" s="47"/>
      <c r="L9" s="323"/>
      <c r="M9" s="53"/>
      <c r="N9" s="321"/>
      <c r="P9" s="314"/>
      <c r="R9" s="97"/>
    </row>
    <row r="10" spans="2:19" s="9" customFormat="1" ht="15.6" x14ac:dyDescent="0.3">
      <c r="B10" s="272" t="s">
        <v>11</v>
      </c>
      <c r="C10" s="46"/>
      <c r="D10" s="55"/>
      <c r="E10" s="46"/>
      <c r="F10" s="46"/>
      <c r="G10" s="46"/>
      <c r="H10" s="46"/>
      <c r="I10" s="46"/>
      <c r="J10" s="46"/>
      <c r="K10" s="46"/>
      <c r="L10" s="89"/>
      <c r="M10" s="47"/>
      <c r="N10" s="54"/>
      <c r="P10" s="97"/>
      <c r="R10" s="97"/>
    </row>
    <row r="11" spans="2:19" s="9" customFormat="1" ht="15.6" x14ac:dyDescent="0.3">
      <c r="B11" s="272" t="s">
        <v>8</v>
      </c>
      <c r="C11" s="46"/>
      <c r="D11" s="53"/>
      <c r="E11" s="55"/>
      <c r="F11" s="55"/>
      <c r="G11" s="46"/>
      <c r="H11" s="46"/>
      <c r="I11" s="46"/>
      <c r="J11" s="46"/>
      <c r="K11" s="46"/>
      <c r="L11" s="89"/>
      <c r="M11" s="46"/>
      <c r="N11" s="54"/>
      <c r="P11" s="97"/>
      <c r="R11" s="97"/>
      <c r="S11" s="28"/>
    </row>
    <row r="12" spans="2:19" s="9" customFormat="1" ht="15.6" x14ac:dyDescent="0.3">
      <c r="B12" s="272" t="s">
        <v>10</v>
      </c>
      <c r="C12" s="47"/>
      <c r="D12" s="46"/>
      <c r="E12" s="46"/>
      <c r="F12" s="46"/>
      <c r="G12" s="47"/>
      <c r="H12" s="55"/>
      <c r="I12" s="46"/>
      <c r="J12" s="47"/>
      <c r="K12" s="46"/>
      <c r="L12" s="89"/>
      <c r="M12" s="46"/>
      <c r="N12" s="325"/>
      <c r="P12" s="97"/>
      <c r="R12" s="97"/>
      <c r="S12" s="28"/>
    </row>
    <row r="13" spans="2:19" s="9" customFormat="1" ht="15.6" x14ac:dyDescent="0.3">
      <c r="B13" s="272" t="s">
        <v>39</v>
      </c>
      <c r="C13" s="47"/>
      <c r="D13" s="53"/>
      <c r="E13" s="46"/>
      <c r="F13" s="47"/>
      <c r="G13" s="47"/>
      <c r="H13" s="53"/>
      <c r="I13" s="53"/>
      <c r="J13" s="55"/>
      <c r="K13" s="46"/>
      <c r="L13" s="323"/>
      <c r="M13" s="46"/>
      <c r="N13" s="54"/>
      <c r="P13" s="97"/>
      <c r="R13" s="97"/>
      <c r="S13" s="28"/>
    </row>
    <row r="14" spans="2:19" s="9" customFormat="1" ht="16.2" thickBot="1" x14ac:dyDescent="0.35">
      <c r="B14" s="273" t="s">
        <v>38</v>
      </c>
      <c r="C14" s="83"/>
      <c r="D14" s="83"/>
      <c r="E14" s="83"/>
      <c r="F14" s="83"/>
      <c r="G14" s="68"/>
      <c r="H14" s="68"/>
      <c r="I14" s="68"/>
      <c r="J14" s="68"/>
      <c r="K14" s="68"/>
      <c r="L14" s="324"/>
      <c r="M14" s="68"/>
      <c r="N14" s="274"/>
      <c r="P14" s="97"/>
      <c r="R14" s="97"/>
    </row>
    <row r="15" spans="2:19" s="9" customFormat="1" ht="7.95" customHeight="1" x14ac:dyDescent="0.3">
      <c r="E15" s="234"/>
    </row>
    <row r="16" spans="2:19" s="9" customFormat="1" ht="16.2" thickBot="1" x14ac:dyDescent="0.35">
      <c r="B16" s="38"/>
      <c r="C16" s="28"/>
      <c r="D16" s="28"/>
      <c r="E16" s="28"/>
      <c r="F16" s="28"/>
      <c r="G16" s="28"/>
      <c r="H16" s="28"/>
      <c r="I16" s="28"/>
      <c r="J16" s="327"/>
      <c r="K16" s="28"/>
      <c r="L16" s="28"/>
    </row>
    <row r="17" spans="2:19" s="9" customFormat="1" ht="16.2" thickBot="1" x14ac:dyDescent="0.35">
      <c r="B17" s="285">
        <v>2021</v>
      </c>
      <c r="C17" s="286"/>
      <c r="D17" s="286"/>
      <c r="E17" s="286"/>
      <c r="F17" s="286"/>
      <c r="G17" s="286"/>
      <c r="H17" s="286"/>
      <c r="I17" s="286"/>
      <c r="J17" s="286"/>
      <c r="K17" s="286"/>
      <c r="L17" s="286"/>
      <c r="M17" s="287"/>
      <c r="N17" s="288"/>
    </row>
    <row r="18" spans="2:19" s="9" customFormat="1" ht="28.8" x14ac:dyDescent="0.3">
      <c r="B18" s="270" t="s">
        <v>28</v>
      </c>
      <c r="C18" s="77" t="s">
        <v>189</v>
      </c>
      <c r="D18" s="42" t="s">
        <v>190</v>
      </c>
      <c r="E18" s="42" t="s">
        <v>191</v>
      </c>
      <c r="F18" s="42" t="s">
        <v>192</v>
      </c>
      <c r="G18" s="42" t="s">
        <v>192</v>
      </c>
      <c r="H18" s="42" t="s">
        <v>192</v>
      </c>
      <c r="I18" s="42" t="s">
        <v>192</v>
      </c>
      <c r="J18" s="42" t="s">
        <v>192</v>
      </c>
      <c r="K18" s="42" t="s">
        <v>192</v>
      </c>
      <c r="L18" s="42" t="s">
        <v>192</v>
      </c>
      <c r="M18" s="42" t="s">
        <v>192</v>
      </c>
      <c r="N18" s="42" t="s">
        <v>192</v>
      </c>
      <c r="P18" s="87"/>
      <c r="R18" s="87"/>
    </row>
    <row r="19" spans="2:19" s="9" customFormat="1" ht="31.2" x14ac:dyDescent="0.3">
      <c r="B19" s="271" t="s">
        <v>145</v>
      </c>
      <c r="C19" s="55"/>
      <c r="D19" s="46"/>
      <c r="E19" s="46"/>
      <c r="F19" s="46"/>
      <c r="G19" s="53"/>
      <c r="H19" s="47"/>
      <c r="I19" s="53"/>
      <c r="J19" s="47"/>
      <c r="K19" s="47"/>
      <c r="L19" s="53"/>
      <c r="M19" s="46"/>
      <c r="N19" s="50"/>
      <c r="P19" s="97"/>
      <c r="R19" s="97"/>
    </row>
    <row r="20" spans="2:19" s="9" customFormat="1" ht="31.2" x14ac:dyDescent="0.3">
      <c r="B20" s="271" t="s">
        <v>146</v>
      </c>
      <c r="C20" s="47"/>
      <c r="D20" s="55"/>
      <c r="E20" s="53"/>
      <c r="F20" s="313"/>
      <c r="G20" s="53"/>
      <c r="H20" s="53"/>
      <c r="I20" s="47"/>
      <c r="J20" s="46"/>
      <c r="K20" s="47"/>
      <c r="L20" s="53"/>
      <c r="M20" s="47"/>
      <c r="N20" s="50"/>
      <c r="P20" s="314"/>
      <c r="R20" s="97"/>
    </row>
    <row r="21" spans="2:19" s="9" customFormat="1" ht="15.6" x14ac:dyDescent="0.3">
      <c r="B21" s="272" t="s">
        <v>11</v>
      </c>
      <c r="C21" s="55"/>
      <c r="D21" s="46"/>
      <c r="E21" s="46"/>
      <c r="F21" s="46"/>
      <c r="G21" s="46"/>
      <c r="H21" s="46"/>
      <c r="I21" s="55"/>
      <c r="J21" s="46"/>
      <c r="K21" s="46"/>
      <c r="L21" s="46"/>
      <c r="M21" s="46"/>
      <c r="N21" s="54"/>
      <c r="P21" s="97"/>
      <c r="R21" s="97"/>
    </row>
    <row r="22" spans="2:19" s="9" customFormat="1" ht="15.6" x14ac:dyDescent="0.3">
      <c r="B22" s="272" t="s">
        <v>8</v>
      </c>
      <c r="C22" s="53"/>
      <c r="D22" s="46"/>
      <c r="E22" s="55"/>
      <c r="F22" s="55"/>
      <c r="G22" s="46"/>
      <c r="H22" s="53"/>
      <c r="I22" s="46"/>
      <c r="J22" s="46"/>
      <c r="K22" s="53"/>
      <c r="L22" s="53"/>
      <c r="M22" s="46"/>
      <c r="N22" s="54"/>
      <c r="P22" s="97"/>
      <c r="R22" s="97"/>
      <c r="S22" s="28"/>
    </row>
    <row r="23" spans="2:19" s="9" customFormat="1" ht="15.6" x14ac:dyDescent="0.3">
      <c r="B23" s="272" t="s">
        <v>10</v>
      </c>
      <c r="C23" s="46"/>
      <c r="D23" s="46"/>
      <c r="E23" s="46"/>
      <c r="F23" s="46"/>
      <c r="G23" s="55"/>
      <c r="H23" s="47"/>
      <c r="I23" s="46"/>
      <c r="J23" s="47"/>
      <c r="K23" s="46"/>
      <c r="L23" s="46"/>
      <c r="M23" s="46"/>
      <c r="N23" s="54"/>
      <c r="P23" s="97"/>
      <c r="R23" s="97"/>
      <c r="S23" s="28"/>
    </row>
    <row r="24" spans="2:19" s="9" customFormat="1" ht="15.6" x14ac:dyDescent="0.3">
      <c r="B24" s="272" t="s">
        <v>39</v>
      </c>
      <c r="C24" s="53"/>
      <c r="D24" s="47"/>
      <c r="E24" s="47"/>
      <c r="F24" s="46"/>
      <c r="G24" s="47"/>
      <c r="H24" s="47"/>
      <c r="I24" s="46"/>
      <c r="J24" s="47"/>
      <c r="K24" s="53"/>
      <c r="L24" s="46"/>
      <c r="M24" s="46"/>
      <c r="N24" s="50"/>
      <c r="P24" s="97"/>
      <c r="R24" s="97"/>
      <c r="S24" s="28"/>
    </row>
    <row r="25" spans="2:19" s="9" customFormat="1" ht="16.2" thickBot="1" x14ac:dyDescent="0.35">
      <c r="B25" s="273" t="s">
        <v>38</v>
      </c>
      <c r="C25" s="83"/>
      <c r="D25" s="83"/>
      <c r="E25" s="83"/>
      <c r="F25" s="83"/>
      <c r="G25" s="83"/>
      <c r="H25" s="68"/>
      <c r="I25" s="68"/>
      <c r="J25" s="68"/>
      <c r="K25" s="68"/>
      <c r="L25" s="68"/>
      <c r="M25" s="68"/>
      <c r="N25" s="274"/>
      <c r="P25" s="97"/>
      <c r="R25" s="97"/>
    </row>
    <row r="26" spans="2:19" s="9" customFormat="1" ht="7.95" customHeight="1" x14ac:dyDescent="0.3">
      <c r="E26" s="234"/>
    </row>
    <row r="27" spans="2:19" s="9" customFormat="1" ht="16.05" customHeight="1" x14ac:dyDescent="0.25">
      <c r="C27" s="268"/>
      <c r="D27" s="246" t="s">
        <v>103</v>
      </c>
    </row>
    <row r="28" spans="2:19" s="9" customFormat="1" ht="16.05" customHeight="1" x14ac:dyDescent="0.3">
      <c r="C28" s="47"/>
      <c r="D28" s="246" t="s">
        <v>110</v>
      </c>
      <c r="E28" s="28"/>
    </row>
    <row r="29" spans="2:19" s="9" customFormat="1" ht="16.05" customHeight="1" x14ac:dyDescent="0.25">
      <c r="C29" s="269"/>
      <c r="D29" s="246" t="s">
        <v>111</v>
      </c>
      <c r="E29" s="28"/>
    </row>
    <row r="30" spans="2:19" s="9" customFormat="1" ht="10.95" customHeight="1" thickBot="1" x14ac:dyDescent="0.3">
      <c r="D30" s="246"/>
      <c r="E30" s="28"/>
    </row>
    <row r="31" spans="2:19" s="9" customFormat="1" ht="16.2" thickBot="1" x14ac:dyDescent="0.35">
      <c r="B31" s="285">
        <v>2020</v>
      </c>
      <c r="C31" s="286"/>
      <c r="D31" s="286"/>
      <c r="E31" s="286"/>
      <c r="F31" s="286"/>
      <c r="G31" s="286"/>
      <c r="H31" s="286"/>
      <c r="I31" s="286"/>
      <c r="J31" s="286"/>
      <c r="K31" s="286"/>
      <c r="L31" s="286"/>
      <c r="M31" s="287"/>
      <c r="N31" s="288"/>
    </row>
    <row r="32" spans="2:19" s="9" customFormat="1" ht="28.8" x14ac:dyDescent="0.3">
      <c r="B32" s="270" t="s">
        <v>28</v>
      </c>
      <c r="C32" s="77" t="s">
        <v>189</v>
      </c>
      <c r="D32" s="42" t="s">
        <v>190</v>
      </c>
      <c r="E32" s="42" t="s">
        <v>191</v>
      </c>
      <c r="F32" s="42" t="s">
        <v>192</v>
      </c>
      <c r="G32" s="42" t="s">
        <v>192</v>
      </c>
      <c r="H32" s="42" t="s">
        <v>192</v>
      </c>
      <c r="I32" s="42" t="s">
        <v>192</v>
      </c>
      <c r="J32" s="42" t="s">
        <v>192</v>
      </c>
      <c r="K32" s="42" t="s">
        <v>192</v>
      </c>
      <c r="L32" s="42" t="s">
        <v>192</v>
      </c>
      <c r="M32" s="42" t="s">
        <v>192</v>
      </c>
      <c r="N32" s="42" t="s">
        <v>192</v>
      </c>
    </row>
    <row r="33" spans="2:19" s="9" customFormat="1" ht="31.2" x14ac:dyDescent="0.3">
      <c r="B33" s="271" t="s">
        <v>145</v>
      </c>
      <c r="C33" s="47"/>
      <c r="D33" s="46"/>
      <c r="E33" s="46"/>
      <c r="F33" s="47"/>
      <c r="G33" s="46"/>
      <c r="H33" s="53"/>
      <c r="I33" s="46"/>
      <c r="J33" s="47"/>
      <c r="K33" s="47"/>
      <c r="L33" s="47"/>
      <c r="M33" s="53"/>
      <c r="N33" s="54"/>
    </row>
    <row r="34" spans="2:19" s="9" customFormat="1" ht="31.2" x14ac:dyDescent="0.3">
      <c r="B34" s="271" t="s">
        <v>146</v>
      </c>
      <c r="C34" s="47"/>
      <c r="D34" s="55"/>
      <c r="E34" s="46"/>
      <c r="F34" s="53"/>
      <c r="G34" s="46"/>
      <c r="H34" s="47"/>
      <c r="I34" s="47"/>
      <c r="J34" s="53"/>
      <c r="K34" s="53"/>
      <c r="L34" s="46"/>
      <c r="M34" s="53"/>
      <c r="N34" s="54"/>
    </row>
    <row r="35" spans="2:19" s="9" customFormat="1" ht="15.6" x14ac:dyDescent="0.3">
      <c r="B35" s="272" t="s">
        <v>11</v>
      </c>
      <c r="C35" s="55"/>
      <c r="D35" s="46"/>
      <c r="E35" s="46"/>
      <c r="F35" s="46"/>
      <c r="G35" s="46"/>
      <c r="H35" s="55"/>
      <c r="I35" s="46"/>
      <c r="J35" s="46"/>
      <c r="K35" s="46"/>
      <c r="L35" s="46"/>
      <c r="M35" s="46"/>
      <c r="N35" s="54"/>
      <c r="P35" s="268"/>
      <c r="Q35" s="246" t="s">
        <v>103</v>
      </c>
    </row>
    <row r="36" spans="2:19" s="9" customFormat="1" ht="15.6" x14ac:dyDescent="0.3">
      <c r="B36" s="272" t="s">
        <v>8</v>
      </c>
      <c r="C36" s="53"/>
      <c r="D36" s="46"/>
      <c r="E36" s="55"/>
      <c r="F36" s="46"/>
      <c r="G36" s="55"/>
      <c r="H36" s="46"/>
      <c r="I36" s="46"/>
      <c r="J36" s="53"/>
      <c r="K36" s="53"/>
      <c r="L36" s="46"/>
      <c r="M36" s="46"/>
      <c r="N36" s="57"/>
      <c r="P36" s="47"/>
      <c r="Q36" s="246" t="s">
        <v>110</v>
      </c>
      <c r="R36" s="28"/>
      <c r="S36" s="28"/>
    </row>
    <row r="37" spans="2:19" s="9" customFormat="1" ht="15.6" x14ac:dyDescent="0.3">
      <c r="B37" s="272" t="s">
        <v>10</v>
      </c>
      <c r="C37" s="46"/>
      <c r="D37" s="46"/>
      <c r="E37" s="46"/>
      <c r="F37" s="55"/>
      <c r="G37" s="46"/>
      <c r="H37" s="46"/>
      <c r="I37" s="46"/>
      <c r="J37" s="47"/>
      <c r="K37" s="46"/>
      <c r="L37" s="46"/>
      <c r="M37" s="53"/>
      <c r="N37" s="54"/>
      <c r="P37" s="269"/>
      <c r="Q37" s="246" t="s">
        <v>111</v>
      </c>
      <c r="R37" s="28"/>
      <c r="S37" s="28"/>
    </row>
    <row r="38" spans="2:19" s="9" customFormat="1" ht="15.6" x14ac:dyDescent="0.3">
      <c r="B38" s="272" t="s">
        <v>39</v>
      </c>
      <c r="C38" s="53"/>
      <c r="D38" s="47"/>
      <c r="E38" s="47"/>
      <c r="F38" s="47"/>
      <c r="G38" s="46"/>
      <c r="H38" s="46"/>
      <c r="I38" s="46"/>
      <c r="J38" s="47"/>
      <c r="K38" s="53"/>
      <c r="L38" s="47"/>
      <c r="M38" s="53"/>
      <c r="N38" s="54"/>
      <c r="R38" s="28"/>
      <c r="S38" s="28"/>
    </row>
    <row r="39" spans="2:19" s="9" customFormat="1" ht="16.2" thickBot="1" x14ac:dyDescent="0.35">
      <c r="B39" s="273" t="s">
        <v>38</v>
      </c>
      <c r="C39" s="83"/>
      <c r="D39" s="83"/>
      <c r="E39" s="83"/>
      <c r="F39" s="83"/>
      <c r="G39" s="68"/>
      <c r="H39" s="68"/>
      <c r="I39" s="68"/>
      <c r="J39" s="68"/>
      <c r="K39" s="68"/>
      <c r="L39" s="68"/>
      <c r="M39" s="68"/>
      <c r="N39" s="274"/>
    </row>
    <row r="40" spans="2:19" s="9" customFormat="1" ht="18" customHeight="1" x14ac:dyDescent="0.3">
      <c r="E40" s="234"/>
    </row>
    <row r="41" spans="2:19" s="9" customFormat="1" ht="16.2" thickBot="1" x14ac:dyDescent="0.35">
      <c r="B41" s="39">
        <v>2019</v>
      </c>
      <c r="C41" s="28"/>
      <c r="D41" s="28"/>
      <c r="E41" s="28"/>
      <c r="F41" s="28"/>
      <c r="G41" s="28"/>
      <c r="H41" s="28"/>
      <c r="I41" s="28"/>
      <c r="J41" s="28"/>
      <c r="K41" s="28"/>
      <c r="L41" s="28"/>
      <c r="M41" s="28"/>
      <c r="N41" s="28"/>
    </row>
    <row r="42" spans="2:19" s="9" customFormat="1" ht="36" customHeight="1" x14ac:dyDescent="0.3">
      <c r="B42" s="270" t="s">
        <v>28</v>
      </c>
      <c r="C42" s="77" t="s">
        <v>189</v>
      </c>
      <c r="D42" s="42" t="s">
        <v>190</v>
      </c>
      <c r="E42" s="42" t="s">
        <v>191</v>
      </c>
      <c r="F42" s="42" t="s">
        <v>192</v>
      </c>
      <c r="G42" s="42" t="s">
        <v>192</v>
      </c>
      <c r="H42" s="42" t="s">
        <v>192</v>
      </c>
      <c r="I42" s="42" t="s">
        <v>192</v>
      </c>
      <c r="J42" s="42" t="s">
        <v>192</v>
      </c>
      <c r="K42" s="42" t="s">
        <v>192</v>
      </c>
      <c r="L42" s="42" t="s">
        <v>192</v>
      </c>
      <c r="M42" s="42" t="s">
        <v>192</v>
      </c>
      <c r="N42" s="42" t="s">
        <v>192</v>
      </c>
    </row>
    <row r="43" spans="2:19" s="9" customFormat="1" ht="31.2" x14ac:dyDescent="0.3">
      <c r="B43" s="271" t="s">
        <v>145</v>
      </c>
      <c r="C43" s="55"/>
      <c r="D43" s="53"/>
      <c r="E43" s="53"/>
      <c r="F43" s="47"/>
      <c r="G43" s="46"/>
      <c r="H43" s="46"/>
      <c r="I43" s="47"/>
      <c r="J43" s="47"/>
      <c r="K43" s="46"/>
      <c r="L43" s="47"/>
      <c r="M43" s="53"/>
      <c r="N43" s="54"/>
    </row>
    <row r="44" spans="2:19" s="9" customFormat="1" ht="31.2" x14ac:dyDescent="0.3">
      <c r="B44" s="271" t="s">
        <v>146</v>
      </c>
      <c r="C44" s="55"/>
      <c r="D44" s="55"/>
      <c r="E44" s="53"/>
      <c r="F44" s="53"/>
      <c r="G44" s="47"/>
      <c r="H44" s="46"/>
      <c r="I44" s="53"/>
      <c r="J44" s="46"/>
      <c r="K44" s="46"/>
      <c r="L44" s="46"/>
      <c r="M44" s="53"/>
      <c r="N44" s="50"/>
    </row>
    <row r="45" spans="2:19" s="9" customFormat="1" ht="15.6" x14ac:dyDescent="0.3">
      <c r="B45" s="272" t="s">
        <v>11</v>
      </c>
      <c r="C45" s="55"/>
      <c r="D45" s="46"/>
      <c r="E45" s="46"/>
      <c r="F45" s="46"/>
      <c r="G45" s="46"/>
      <c r="H45" s="46"/>
      <c r="I45" s="55"/>
      <c r="J45" s="46"/>
      <c r="K45" s="46"/>
      <c r="L45" s="46"/>
      <c r="M45" s="46"/>
      <c r="N45" s="54"/>
      <c r="P45" s="268"/>
      <c r="Q45" s="246" t="s">
        <v>103</v>
      </c>
    </row>
    <row r="46" spans="2:19" s="9" customFormat="1" ht="15.6" x14ac:dyDescent="0.3">
      <c r="B46" s="272" t="s">
        <v>8</v>
      </c>
      <c r="C46" s="47"/>
      <c r="D46" s="46"/>
      <c r="E46" s="46"/>
      <c r="F46" s="53"/>
      <c r="G46" s="46"/>
      <c r="H46" s="55"/>
      <c r="I46" s="46"/>
      <c r="J46" s="46"/>
      <c r="K46" s="46"/>
      <c r="L46" s="53"/>
      <c r="M46" s="46"/>
      <c r="N46" s="54"/>
      <c r="P46" s="47"/>
      <c r="Q46" s="246" t="s">
        <v>110</v>
      </c>
    </row>
    <row r="47" spans="2:19" s="9" customFormat="1" ht="15.6" x14ac:dyDescent="0.3">
      <c r="B47" s="272" t="s">
        <v>10</v>
      </c>
      <c r="C47" s="46"/>
      <c r="D47" s="46"/>
      <c r="E47" s="55"/>
      <c r="F47" s="55"/>
      <c r="G47" s="46"/>
      <c r="H47" s="46"/>
      <c r="I47" s="46"/>
      <c r="J47" s="46"/>
      <c r="K47" s="46"/>
      <c r="L47" s="46"/>
      <c r="M47" s="53"/>
      <c r="N47" s="54"/>
      <c r="P47" s="269"/>
      <c r="Q47" s="246" t="s">
        <v>111</v>
      </c>
    </row>
    <row r="48" spans="2:19" s="9" customFormat="1" ht="15.6" x14ac:dyDescent="0.3">
      <c r="B48" s="272" t="s">
        <v>39</v>
      </c>
      <c r="C48" s="53"/>
      <c r="D48" s="53"/>
      <c r="E48" s="47"/>
      <c r="F48" s="47"/>
      <c r="G48" s="46"/>
      <c r="H48" s="46"/>
      <c r="I48" s="46"/>
      <c r="J48" s="47"/>
      <c r="K48" s="55"/>
      <c r="L48" s="46"/>
      <c r="M48" s="46"/>
      <c r="N48" s="54"/>
    </row>
    <row r="49" spans="2:17" s="9" customFormat="1" ht="16.2" thickBot="1" x14ac:dyDescent="0.35">
      <c r="B49" s="273" t="s">
        <v>38</v>
      </c>
      <c r="C49" s="83"/>
      <c r="D49" s="83"/>
      <c r="E49" s="83"/>
      <c r="F49" s="68"/>
      <c r="G49" s="68"/>
      <c r="H49" s="68"/>
      <c r="I49" s="68"/>
      <c r="J49" s="68"/>
      <c r="K49" s="68"/>
      <c r="L49" s="68"/>
      <c r="M49" s="68"/>
      <c r="N49" s="274"/>
    </row>
    <row r="50" spans="2:17" s="9" customFormat="1" x14ac:dyDescent="0.25">
      <c r="B50" s="28"/>
      <c r="C50" s="28"/>
      <c r="D50" s="28"/>
      <c r="E50" s="28"/>
      <c r="F50" s="28"/>
      <c r="G50" s="28"/>
      <c r="H50" s="28"/>
      <c r="I50" s="28"/>
      <c r="J50" s="28"/>
      <c r="K50" s="28"/>
      <c r="L50" s="28"/>
      <c r="M50" s="28"/>
      <c r="N50" s="28"/>
    </row>
    <row r="51" spans="2:17" ht="16.2" thickBot="1" x14ac:dyDescent="0.35">
      <c r="B51" s="39">
        <v>2018</v>
      </c>
    </row>
    <row r="52" spans="2:17" ht="28.8" x14ac:dyDescent="0.3">
      <c r="B52" s="247" t="s">
        <v>28</v>
      </c>
      <c r="C52" s="77" t="s">
        <v>189</v>
      </c>
      <c r="D52" s="42" t="s">
        <v>190</v>
      </c>
      <c r="E52" s="42" t="s">
        <v>191</v>
      </c>
      <c r="F52" s="42" t="s">
        <v>192</v>
      </c>
      <c r="G52" s="42" t="s">
        <v>192</v>
      </c>
      <c r="H52" s="42" t="s">
        <v>192</v>
      </c>
      <c r="I52" s="42" t="s">
        <v>192</v>
      </c>
      <c r="J52" s="42" t="s">
        <v>192</v>
      </c>
      <c r="K52" s="42" t="s">
        <v>192</v>
      </c>
      <c r="L52" s="42" t="s">
        <v>192</v>
      </c>
      <c r="M52" s="42" t="s">
        <v>192</v>
      </c>
      <c r="N52" s="42" t="s">
        <v>192</v>
      </c>
    </row>
    <row r="53" spans="2:17" ht="31.2" x14ac:dyDescent="0.3">
      <c r="B53" s="241" t="s">
        <v>145</v>
      </c>
      <c r="C53" s="198"/>
      <c r="D53" s="53"/>
      <c r="E53" s="91"/>
      <c r="F53" s="91"/>
      <c r="G53" s="91"/>
      <c r="H53" s="53"/>
      <c r="I53" s="46"/>
      <c r="J53" s="46"/>
      <c r="K53" s="46"/>
      <c r="L53" s="53"/>
      <c r="M53" s="53"/>
      <c r="N53" s="54"/>
    </row>
    <row r="54" spans="2:17" ht="31.2" x14ac:dyDescent="0.3">
      <c r="B54" s="241" t="s">
        <v>146</v>
      </c>
      <c r="C54" s="51"/>
      <c r="D54" s="51"/>
      <c r="E54" s="53"/>
      <c r="F54" s="53"/>
      <c r="G54" s="91"/>
      <c r="H54" s="53"/>
      <c r="I54" s="46"/>
      <c r="J54" s="91"/>
      <c r="K54" s="91"/>
      <c r="L54" s="53"/>
      <c r="M54" s="53"/>
      <c r="N54" s="50"/>
    </row>
    <row r="55" spans="2:17" ht="15.6" x14ac:dyDescent="0.3">
      <c r="B55" s="242" t="s">
        <v>11</v>
      </c>
      <c r="C55" s="51"/>
      <c r="D55" s="89"/>
      <c r="E55" s="46"/>
      <c r="F55" s="46"/>
      <c r="G55" s="51"/>
      <c r="H55" s="46"/>
      <c r="I55" s="32"/>
      <c r="J55" s="46"/>
      <c r="K55" s="46"/>
      <c r="L55" s="46"/>
      <c r="M55" s="46"/>
      <c r="N55" s="90"/>
      <c r="P55" s="268"/>
      <c r="Q55" s="246" t="s">
        <v>103</v>
      </c>
    </row>
    <row r="56" spans="2:17" ht="15.6" x14ac:dyDescent="0.3">
      <c r="B56" s="242" t="s">
        <v>8</v>
      </c>
      <c r="C56" s="79"/>
      <c r="D56" s="89"/>
      <c r="E56" s="46"/>
      <c r="F56" s="53"/>
      <c r="G56" s="46"/>
      <c r="H56" s="51"/>
      <c r="I56" s="51"/>
      <c r="J56" s="46"/>
      <c r="K56" s="46"/>
      <c r="L56" s="46"/>
      <c r="M56" s="46"/>
      <c r="N56" s="50"/>
      <c r="P56" s="47"/>
      <c r="Q56" s="246" t="s">
        <v>110</v>
      </c>
    </row>
    <row r="57" spans="2:17" ht="15.6" x14ac:dyDescent="0.3">
      <c r="B57" s="242" t="s">
        <v>10</v>
      </c>
      <c r="C57" s="56"/>
      <c r="D57" s="89"/>
      <c r="E57" s="51"/>
      <c r="F57" s="51"/>
      <c r="G57" s="46"/>
      <c r="H57" s="46"/>
      <c r="I57" s="32"/>
      <c r="J57" s="46"/>
      <c r="K57" s="46"/>
      <c r="L57" s="53"/>
      <c r="M57" s="53"/>
      <c r="N57" s="90"/>
      <c r="P57" s="269"/>
      <c r="Q57" s="246" t="s">
        <v>111</v>
      </c>
    </row>
    <row r="58" spans="2:17" ht="15.6" x14ac:dyDescent="0.3">
      <c r="B58" s="243" t="s">
        <v>13</v>
      </c>
      <c r="C58" s="59"/>
      <c r="D58" s="47"/>
      <c r="E58" s="47"/>
      <c r="F58" s="46"/>
      <c r="G58" s="53"/>
      <c r="H58" s="61"/>
      <c r="I58" s="46"/>
      <c r="J58" s="61"/>
      <c r="K58" s="61"/>
      <c r="L58" s="61"/>
      <c r="M58" s="46"/>
      <c r="N58" s="90"/>
    </row>
    <row r="59" spans="2:17" ht="16.2" thickBot="1" x14ac:dyDescent="0.35">
      <c r="B59" s="244" t="s">
        <v>39</v>
      </c>
      <c r="C59" s="199"/>
      <c r="D59" s="200"/>
      <c r="E59" s="53"/>
      <c r="F59" s="51"/>
      <c r="G59" s="61"/>
      <c r="H59" s="61"/>
      <c r="I59" s="201"/>
      <c r="J59" s="61"/>
      <c r="K59" s="61"/>
      <c r="L59" s="47"/>
      <c r="M59" s="47"/>
      <c r="N59" s="202"/>
    </row>
    <row r="60" spans="2:17" ht="16.2" thickBot="1" x14ac:dyDescent="0.35">
      <c r="B60" s="245" t="s">
        <v>38</v>
      </c>
      <c r="C60" s="204"/>
      <c r="D60" s="204"/>
      <c r="E60" s="204"/>
      <c r="F60" s="53"/>
      <c r="G60" s="53"/>
      <c r="H60" s="53"/>
      <c r="I60" s="53"/>
      <c r="J60" s="53"/>
      <c r="K60" s="53"/>
      <c r="L60" s="53"/>
      <c r="M60" s="53"/>
      <c r="N60" s="50"/>
    </row>
    <row r="61" spans="2:17" x14ac:dyDescent="0.25">
      <c r="B61" s="85"/>
      <c r="N61" s="86"/>
    </row>
    <row r="62" spans="2:17" ht="16.2" thickBot="1" x14ac:dyDescent="0.35">
      <c r="B62" s="239">
        <v>2017</v>
      </c>
      <c r="N62" s="86"/>
    </row>
    <row r="63" spans="2:17" ht="28.8" x14ac:dyDescent="0.3">
      <c r="B63" s="240" t="s">
        <v>28</v>
      </c>
      <c r="C63" s="77" t="s">
        <v>189</v>
      </c>
      <c r="D63" s="42" t="s">
        <v>190</v>
      </c>
      <c r="E63" s="42" t="s">
        <v>191</v>
      </c>
      <c r="F63" s="42" t="s">
        <v>192</v>
      </c>
      <c r="G63" s="42" t="s">
        <v>192</v>
      </c>
      <c r="H63" s="42" t="s">
        <v>192</v>
      </c>
      <c r="I63" s="42" t="s">
        <v>192</v>
      </c>
      <c r="J63" s="42" t="s">
        <v>192</v>
      </c>
      <c r="K63" s="42" t="s">
        <v>192</v>
      </c>
      <c r="L63" s="42" t="s">
        <v>192</v>
      </c>
      <c r="M63" s="42" t="s">
        <v>192</v>
      </c>
      <c r="N63" s="42" t="s">
        <v>192</v>
      </c>
    </row>
    <row r="64" spans="2:17" ht="15.6" x14ac:dyDescent="0.3">
      <c r="B64" s="242" t="s">
        <v>5</v>
      </c>
      <c r="C64" s="51"/>
      <c r="D64" s="53"/>
      <c r="E64" s="53"/>
      <c r="F64" s="53"/>
      <c r="G64" s="46"/>
      <c r="H64" s="55"/>
      <c r="I64" s="32"/>
      <c r="J64" s="46"/>
      <c r="K64" s="46"/>
      <c r="L64" s="46"/>
      <c r="M64" s="47"/>
      <c r="N64" s="90"/>
    </row>
    <row r="65" spans="2:17" ht="31.2" x14ac:dyDescent="0.3">
      <c r="B65" s="241" t="s">
        <v>145</v>
      </c>
      <c r="C65" s="198"/>
      <c r="D65" s="91"/>
      <c r="E65" s="53"/>
      <c r="F65" s="47"/>
      <c r="G65" s="47"/>
      <c r="H65" s="47"/>
      <c r="I65" s="46"/>
      <c r="J65" s="46"/>
      <c r="K65" s="53"/>
      <c r="L65" s="53"/>
      <c r="M65" s="53"/>
      <c r="N65" s="54"/>
    </row>
    <row r="66" spans="2:17" ht="31.2" x14ac:dyDescent="0.3">
      <c r="B66" s="241" t="s">
        <v>146</v>
      </c>
      <c r="C66" s="51"/>
      <c r="D66" s="91"/>
      <c r="E66" s="53"/>
      <c r="F66" s="53"/>
      <c r="G66" s="47"/>
      <c r="H66" s="49"/>
      <c r="I66" s="47"/>
      <c r="J66" s="46"/>
      <c r="K66" s="53"/>
      <c r="L66" s="53"/>
      <c r="M66" s="53"/>
      <c r="N66" s="50"/>
    </row>
    <row r="67" spans="2:17" ht="15.6" x14ac:dyDescent="0.3">
      <c r="B67" s="242" t="s">
        <v>11</v>
      </c>
      <c r="C67" s="51"/>
      <c r="D67" s="89"/>
      <c r="E67" s="46"/>
      <c r="F67" s="46"/>
      <c r="G67" s="55"/>
      <c r="H67" s="46"/>
      <c r="I67" s="32"/>
      <c r="J67" s="46"/>
      <c r="K67" s="46"/>
      <c r="L67" s="46"/>
      <c r="M67" s="46"/>
      <c r="N67" s="90"/>
      <c r="P67" s="268"/>
      <c r="Q67" s="246" t="s">
        <v>103</v>
      </c>
    </row>
    <row r="68" spans="2:17" ht="15.6" x14ac:dyDescent="0.3">
      <c r="B68" s="242" t="s">
        <v>8</v>
      </c>
      <c r="C68" s="79"/>
      <c r="D68" s="89"/>
      <c r="E68" s="55"/>
      <c r="F68" s="46"/>
      <c r="G68" s="46"/>
      <c r="H68" s="46"/>
      <c r="I68" s="89"/>
      <c r="J68" s="55"/>
      <c r="K68" s="46"/>
      <c r="L68" s="53"/>
      <c r="M68" s="53"/>
      <c r="N68" s="50"/>
      <c r="P68" s="47"/>
      <c r="Q68" s="246" t="s">
        <v>110</v>
      </c>
    </row>
    <row r="69" spans="2:17" ht="15.6" x14ac:dyDescent="0.3">
      <c r="B69" s="242" t="s">
        <v>10</v>
      </c>
      <c r="C69" s="56"/>
      <c r="D69" s="89"/>
      <c r="E69" s="46"/>
      <c r="F69" s="55"/>
      <c r="G69" s="46"/>
      <c r="H69" s="55"/>
      <c r="I69" s="32"/>
      <c r="J69" s="46"/>
      <c r="K69" s="53"/>
      <c r="L69" s="46"/>
      <c r="M69" s="53"/>
      <c r="N69" s="90"/>
      <c r="P69" s="269"/>
      <c r="Q69" s="246" t="s">
        <v>111</v>
      </c>
    </row>
    <row r="70" spans="2:17" ht="15.6" x14ac:dyDescent="0.3">
      <c r="B70" s="243" t="s">
        <v>13</v>
      </c>
      <c r="C70" s="59"/>
      <c r="D70" s="47"/>
      <c r="E70" s="61"/>
      <c r="F70" s="47"/>
      <c r="G70" s="47"/>
      <c r="H70" s="61"/>
      <c r="I70" s="53"/>
      <c r="J70" s="61"/>
      <c r="K70" s="61"/>
      <c r="L70" s="61"/>
      <c r="M70" s="46"/>
      <c r="N70" s="90"/>
    </row>
    <row r="71" spans="2:17" ht="16.2" thickBot="1" x14ac:dyDescent="0.35">
      <c r="B71" s="244" t="s">
        <v>39</v>
      </c>
      <c r="C71" s="199"/>
      <c r="D71" s="200"/>
      <c r="E71" s="61"/>
      <c r="F71" s="199"/>
      <c r="G71" s="61"/>
      <c r="H71" s="60"/>
      <c r="I71" s="201"/>
      <c r="J71" s="61"/>
      <c r="K71" s="62"/>
      <c r="L71" s="61"/>
      <c r="M71" s="61"/>
      <c r="N71" s="202"/>
    </row>
    <row r="72" spans="2:17" ht="16.2" thickBot="1" x14ac:dyDescent="0.35">
      <c r="B72" s="245" t="s">
        <v>38</v>
      </c>
      <c r="C72" s="203"/>
      <c r="D72" s="204"/>
      <c r="E72" s="204"/>
      <c r="F72" s="204"/>
      <c r="G72" s="205"/>
      <c r="H72" s="205"/>
      <c r="I72" s="206"/>
      <c r="J72" s="205"/>
      <c r="K72" s="205"/>
      <c r="L72" s="205"/>
      <c r="M72" s="205"/>
      <c r="N72" s="207"/>
    </row>
    <row r="74" spans="2:17" ht="17.399999999999999" x14ac:dyDescent="0.3">
      <c r="B74" s="208" t="s">
        <v>148</v>
      </c>
    </row>
    <row r="75" spans="2:17" ht="43.2" x14ac:dyDescent="0.3">
      <c r="B75" s="217" t="s">
        <v>28</v>
      </c>
      <c r="C75" s="218" t="s">
        <v>6</v>
      </c>
      <c r="D75" s="219" t="s">
        <v>147</v>
      </c>
      <c r="E75" s="220" t="s">
        <v>40</v>
      </c>
      <c r="F75" s="220" t="s">
        <v>112</v>
      </c>
    </row>
    <row r="76" spans="2:17" ht="14.4" x14ac:dyDescent="0.3">
      <c r="B76" s="221" t="s">
        <v>5</v>
      </c>
      <c r="C76" s="51"/>
      <c r="D76" s="53"/>
      <c r="E76" s="53"/>
      <c r="F76" s="46"/>
    </row>
    <row r="77" spans="2:17" ht="27" x14ac:dyDescent="0.3">
      <c r="B77" s="222" t="s">
        <v>145</v>
      </c>
      <c r="C77" s="198"/>
      <c r="D77" s="53"/>
      <c r="E77" s="53"/>
      <c r="F77" s="53"/>
    </row>
    <row r="78" spans="2:17" ht="27" x14ac:dyDescent="0.3">
      <c r="B78" s="222" t="s">
        <v>146</v>
      </c>
      <c r="C78" s="51"/>
      <c r="D78" s="91"/>
      <c r="E78" s="53"/>
      <c r="F78" s="53"/>
    </row>
    <row r="79" spans="2:17" ht="14.4" x14ac:dyDescent="0.3">
      <c r="B79" s="221" t="s">
        <v>11</v>
      </c>
      <c r="C79" s="51"/>
      <c r="D79" s="46"/>
      <c r="E79" s="46"/>
      <c r="F79" s="46"/>
    </row>
    <row r="80" spans="2:17" ht="14.4" x14ac:dyDescent="0.3">
      <c r="B80" s="221" t="s">
        <v>8</v>
      </c>
      <c r="C80" s="79"/>
      <c r="D80" s="55"/>
      <c r="E80" s="55"/>
      <c r="F80" s="53"/>
    </row>
    <row r="81" spans="2:16" ht="14.4" x14ac:dyDescent="0.3">
      <c r="B81" s="221" t="s">
        <v>10</v>
      </c>
      <c r="C81" s="56"/>
      <c r="D81" s="46"/>
      <c r="E81" s="46"/>
      <c r="F81" s="46"/>
    </row>
    <row r="82" spans="2:16" ht="14.4" x14ac:dyDescent="0.3">
      <c r="B82" s="223" t="s">
        <v>13</v>
      </c>
      <c r="C82" s="59"/>
      <c r="D82" s="61"/>
      <c r="E82" s="61"/>
      <c r="F82" s="61"/>
    </row>
    <row r="83" spans="2:16" ht="15" thickBot="1" x14ac:dyDescent="0.35">
      <c r="B83" s="224" t="s">
        <v>39</v>
      </c>
      <c r="C83" s="199"/>
      <c r="D83" s="200"/>
      <c r="E83" s="61"/>
      <c r="F83" s="61"/>
    </row>
    <row r="84" spans="2:16" ht="15" thickBot="1" x14ac:dyDescent="0.35">
      <c r="B84" s="225" t="s">
        <v>38</v>
      </c>
      <c r="C84" s="203"/>
      <c r="D84" s="204"/>
      <c r="E84" s="204"/>
      <c r="F84" s="205"/>
    </row>
    <row r="85" spans="2:16" x14ac:dyDescent="0.25">
      <c r="B85" s="226"/>
      <c r="F85" s="227"/>
    </row>
    <row r="86" spans="2:16" x14ac:dyDescent="0.25">
      <c r="B86" s="228"/>
      <c r="C86" s="28" t="s">
        <v>103</v>
      </c>
      <c r="F86" s="227"/>
    </row>
    <row r="87" spans="2:16" ht="15" thickBot="1" x14ac:dyDescent="0.35">
      <c r="B87" s="83"/>
      <c r="C87" s="28" t="s">
        <v>110</v>
      </c>
      <c r="F87" s="227"/>
    </row>
    <row r="88" spans="2:16" x14ac:dyDescent="0.25">
      <c r="B88" s="229"/>
      <c r="C88" s="28" t="s">
        <v>111</v>
      </c>
      <c r="F88" s="227"/>
    </row>
    <row r="89" spans="2:16" x14ac:dyDescent="0.25">
      <c r="B89" s="230"/>
      <c r="C89" s="231"/>
      <c r="D89" s="231"/>
      <c r="E89" s="231"/>
      <c r="F89" s="232"/>
    </row>
    <row r="92" spans="2:16" ht="15.6" x14ac:dyDescent="0.3">
      <c r="B92" s="38" t="s">
        <v>127</v>
      </c>
      <c r="J92" s="289"/>
    </row>
    <row r="93" spans="2:16" ht="16.2" thickBot="1" x14ac:dyDescent="0.35">
      <c r="B93" s="39">
        <v>2016</v>
      </c>
    </row>
    <row r="94" spans="2:16" ht="25.95" customHeight="1" x14ac:dyDescent="0.3">
      <c r="B94" s="75" t="s">
        <v>28</v>
      </c>
      <c r="C94" s="76" t="s">
        <v>6</v>
      </c>
      <c r="D94" s="77" t="s">
        <v>116</v>
      </c>
      <c r="E94" s="77" t="s">
        <v>113</v>
      </c>
      <c r="F94" s="77" t="s">
        <v>117</v>
      </c>
      <c r="G94" s="77" t="s">
        <v>115</v>
      </c>
      <c r="H94" s="77" t="s">
        <v>40</v>
      </c>
      <c r="I94" s="88" t="s">
        <v>114</v>
      </c>
      <c r="J94" s="42" t="s">
        <v>41</v>
      </c>
      <c r="K94" s="77" t="s">
        <v>112</v>
      </c>
      <c r="L94" s="42" t="s">
        <v>29</v>
      </c>
      <c r="M94" s="42" t="s">
        <v>128</v>
      </c>
      <c r="N94" s="78" t="s">
        <v>96</v>
      </c>
      <c r="P94" s="87"/>
    </row>
    <row r="95" spans="2:16" ht="17.55" customHeight="1" x14ac:dyDescent="0.3">
      <c r="B95" s="44" t="s">
        <v>5</v>
      </c>
      <c r="C95" s="51"/>
      <c r="D95" s="48"/>
      <c r="E95" s="55"/>
      <c r="F95" s="46"/>
      <c r="G95" s="46"/>
      <c r="H95" s="47"/>
      <c r="I95" s="89"/>
      <c r="J95" s="47"/>
      <c r="K95" s="46"/>
      <c r="L95" s="46"/>
      <c r="M95" s="32"/>
      <c r="N95" s="90"/>
      <c r="P95" s="97"/>
    </row>
    <row r="96" spans="2:16" ht="17.55" customHeight="1" x14ac:dyDescent="0.3">
      <c r="B96" s="44" t="s">
        <v>12</v>
      </c>
      <c r="C96" s="51"/>
      <c r="D96" s="53"/>
      <c r="E96" s="49"/>
      <c r="F96" s="46"/>
      <c r="G96" s="47"/>
      <c r="H96" s="53"/>
      <c r="I96" s="47"/>
      <c r="J96" s="53"/>
      <c r="K96" s="53"/>
      <c r="L96" s="53"/>
      <c r="M96" s="53"/>
      <c r="N96" s="50"/>
    </row>
    <row r="97" spans="2:17" ht="17.55" customHeight="1" x14ac:dyDescent="0.3">
      <c r="B97" s="44" t="s">
        <v>11</v>
      </c>
      <c r="C97" s="51"/>
      <c r="D97" s="46"/>
      <c r="E97" s="46"/>
      <c r="F97" s="46"/>
      <c r="G97" s="55"/>
      <c r="H97" s="46"/>
      <c r="I97" s="89"/>
      <c r="J97" s="46"/>
      <c r="K97" s="53"/>
      <c r="L97" s="46"/>
      <c r="M97" s="32"/>
      <c r="N97" s="90"/>
      <c r="P97" s="268"/>
      <c r="Q97" s="246" t="s">
        <v>103</v>
      </c>
    </row>
    <row r="98" spans="2:17" ht="17.55" customHeight="1" x14ac:dyDescent="0.3">
      <c r="B98" s="44" t="s">
        <v>8</v>
      </c>
      <c r="C98" s="79"/>
      <c r="D98" s="46"/>
      <c r="E98" s="46"/>
      <c r="F98" s="55"/>
      <c r="G98" s="46"/>
      <c r="H98" s="47"/>
      <c r="I98" s="89"/>
      <c r="J98" s="53"/>
      <c r="K98" s="47"/>
      <c r="L98" s="46"/>
      <c r="M98" s="89"/>
      <c r="N98" s="57"/>
      <c r="P98" s="47"/>
      <c r="Q98" s="246" t="s">
        <v>110</v>
      </c>
    </row>
    <row r="99" spans="2:17" ht="17.55" customHeight="1" x14ac:dyDescent="0.3">
      <c r="B99" s="44" t="s">
        <v>10</v>
      </c>
      <c r="C99" s="56"/>
      <c r="D99" s="55"/>
      <c r="E99" s="55"/>
      <c r="F99" s="46"/>
      <c r="G99" s="46"/>
      <c r="H99" s="46"/>
      <c r="I99" s="89"/>
      <c r="J99" s="53"/>
      <c r="K99" s="46"/>
      <c r="L99" s="47"/>
      <c r="M99" s="32"/>
      <c r="N99" s="90"/>
      <c r="P99" s="269"/>
      <c r="Q99" s="246" t="s">
        <v>111</v>
      </c>
    </row>
    <row r="100" spans="2:17" ht="17.55" customHeight="1" x14ac:dyDescent="0.3">
      <c r="B100" s="80" t="s">
        <v>13</v>
      </c>
      <c r="C100" s="59"/>
      <c r="D100" s="61"/>
      <c r="E100" s="61"/>
      <c r="F100" s="61"/>
      <c r="G100" s="47"/>
      <c r="H100" s="61"/>
      <c r="I100" s="92"/>
      <c r="J100" s="46"/>
      <c r="K100" s="61"/>
      <c r="L100" s="61"/>
      <c r="M100" s="53"/>
      <c r="N100" s="90"/>
      <c r="P100" s="97"/>
    </row>
    <row r="101" spans="2:17" ht="17.55" customHeight="1" thickBot="1" x14ac:dyDescent="0.35">
      <c r="B101" s="81" t="s">
        <v>39</v>
      </c>
      <c r="C101" s="82"/>
      <c r="D101" s="82"/>
      <c r="E101" s="83"/>
      <c r="F101" s="66"/>
      <c r="G101" s="66"/>
      <c r="H101" s="66"/>
      <c r="I101" s="68"/>
      <c r="J101" s="83"/>
      <c r="K101" s="68"/>
      <c r="L101" s="83"/>
      <c r="M101" s="93"/>
      <c r="N101" s="98"/>
      <c r="P101" s="97"/>
    </row>
    <row r="102" spans="2:17" ht="17.55" customHeight="1" thickBot="1" x14ac:dyDescent="0.35">
      <c r="B102" s="70" t="s">
        <v>38</v>
      </c>
      <c r="C102" s="71"/>
      <c r="D102" s="82"/>
      <c r="E102" s="73"/>
      <c r="F102" s="73"/>
      <c r="G102" s="73"/>
      <c r="H102" s="73"/>
      <c r="I102" s="73"/>
      <c r="J102" s="73"/>
      <c r="K102" s="73"/>
      <c r="L102" s="94"/>
      <c r="M102" s="95"/>
      <c r="N102" s="96"/>
    </row>
    <row r="105" spans="2:17" ht="22.5" customHeight="1" x14ac:dyDescent="0.3">
      <c r="B105" s="38" t="s">
        <v>109</v>
      </c>
      <c r="J105" s="289"/>
    </row>
    <row r="106" spans="2:17" ht="22.5" customHeight="1" thickBot="1" x14ac:dyDescent="0.35">
      <c r="B106" s="39">
        <v>2015</v>
      </c>
    </row>
    <row r="107" spans="2:17" ht="22.5" customHeight="1" x14ac:dyDescent="0.3">
      <c r="B107" s="75" t="s">
        <v>28</v>
      </c>
      <c r="C107" s="76" t="s">
        <v>6</v>
      </c>
      <c r="D107" s="77" t="s">
        <v>115</v>
      </c>
      <c r="E107" s="77" t="s">
        <v>113</v>
      </c>
      <c r="F107" s="77" t="s">
        <v>116</v>
      </c>
      <c r="G107" s="77" t="s">
        <v>40</v>
      </c>
      <c r="H107" s="77" t="s">
        <v>112</v>
      </c>
      <c r="I107" s="77" t="s">
        <v>117</v>
      </c>
      <c r="J107" s="42" t="s">
        <v>41</v>
      </c>
      <c r="K107" s="42" t="s">
        <v>29</v>
      </c>
      <c r="L107" s="88" t="s">
        <v>114</v>
      </c>
      <c r="M107" s="77" t="s">
        <v>96</v>
      </c>
      <c r="N107" s="78" t="s">
        <v>37</v>
      </c>
    </row>
    <row r="108" spans="2:17" ht="16.95" customHeight="1" x14ac:dyDescent="0.3">
      <c r="B108" s="44" t="s">
        <v>5</v>
      </c>
      <c r="C108" s="51"/>
      <c r="D108" s="46"/>
      <c r="E108" s="55"/>
      <c r="F108" s="48"/>
      <c r="G108" s="47"/>
      <c r="H108" s="46"/>
      <c r="I108" s="46"/>
      <c r="J108" s="47"/>
      <c r="K108" s="46"/>
      <c r="L108" s="89"/>
      <c r="M108" s="32"/>
      <c r="N108" s="57"/>
    </row>
    <row r="109" spans="2:17" ht="16.95" customHeight="1" x14ac:dyDescent="0.3">
      <c r="B109" s="44" t="s">
        <v>12</v>
      </c>
      <c r="C109" s="51"/>
      <c r="D109" s="47"/>
      <c r="E109" s="49"/>
      <c r="F109" s="47"/>
      <c r="G109" s="47"/>
      <c r="H109" s="53"/>
      <c r="I109" s="46"/>
      <c r="J109" s="47"/>
      <c r="K109" s="53"/>
      <c r="L109" s="47"/>
      <c r="M109" s="32"/>
      <c r="N109" s="90"/>
    </row>
    <row r="110" spans="2:17" ht="16.95" customHeight="1" x14ac:dyDescent="0.3">
      <c r="B110" s="44" t="s">
        <v>11</v>
      </c>
      <c r="C110" s="51"/>
      <c r="D110" s="55"/>
      <c r="E110" s="46"/>
      <c r="F110" s="46"/>
      <c r="G110" s="46"/>
      <c r="H110" s="53"/>
      <c r="I110" s="46"/>
      <c r="J110" s="46"/>
      <c r="K110" s="46"/>
      <c r="L110" s="89"/>
      <c r="M110" s="32"/>
      <c r="N110" s="90"/>
      <c r="P110" s="268"/>
      <c r="Q110" s="246" t="s">
        <v>103</v>
      </c>
    </row>
    <row r="111" spans="2:17" ht="16.95" customHeight="1" x14ac:dyDescent="0.3">
      <c r="B111" s="44" t="s">
        <v>8</v>
      </c>
      <c r="C111" s="79"/>
      <c r="D111" s="46"/>
      <c r="E111" s="46"/>
      <c r="F111" s="46"/>
      <c r="G111" s="47"/>
      <c r="H111" s="47"/>
      <c r="I111" s="55"/>
      <c r="J111" s="53"/>
      <c r="K111" s="46"/>
      <c r="L111" s="89"/>
      <c r="M111" s="91"/>
      <c r="N111" s="90"/>
      <c r="P111" s="47"/>
      <c r="Q111" s="246" t="s">
        <v>110</v>
      </c>
    </row>
    <row r="112" spans="2:17" ht="16.95" customHeight="1" x14ac:dyDescent="0.3">
      <c r="B112" s="44" t="s">
        <v>10</v>
      </c>
      <c r="C112" s="56"/>
      <c r="D112" s="46"/>
      <c r="E112" s="55"/>
      <c r="F112" s="55"/>
      <c r="G112" s="46"/>
      <c r="H112" s="46"/>
      <c r="I112" s="46"/>
      <c r="J112" s="53"/>
      <c r="K112" s="47"/>
      <c r="L112" s="89"/>
      <c r="M112" s="32"/>
      <c r="N112" s="57"/>
      <c r="P112" s="269"/>
      <c r="Q112" s="246" t="s">
        <v>111</v>
      </c>
    </row>
    <row r="113" spans="2:17" ht="16.95" customHeight="1" x14ac:dyDescent="0.3">
      <c r="B113" s="80" t="s">
        <v>13</v>
      </c>
      <c r="C113" s="59"/>
      <c r="D113" s="60"/>
      <c r="E113" s="61"/>
      <c r="F113" s="61"/>
      <c r="G113" s="61"/>
      <c r="H113" s="61"/>
      <c r="I113" s="61"/>
      <c r="J113" s="46"/>
      <c r="K113" s="61"/>
      <c r="L113" s="92"/>
      <c r="M113" s="32"/>
      <c r="N113" s="90"/>
    </row>
    <row r="114" spans="2:17" ht="16.95" customHeight="1" thickBot="1" x14ac:dyDescent="0.35">
      <c r="B114" s="81" t="s">
        <v>39</v>
      </c>
      <c r="C114" s="82"/>
      <c r="D114" s="66"/>
      <c r="E114" s="83"/>
      <c r="F114" s="66"/>
      <c r="G114" s="83"/>
      <c r="H114" s="68"/>
      <c r="I114" s="66"/>
      <c r="J114" s="73"/>
      <c r="K114" s="83"/>
      <c r="L114" s="68"/>
      <c r="M114" s="93"/>
      <c r="N114" s="74"/>
    </row>
    <row r="115" spans="2:17" ht="16.95" customHeight="1" thickBot="1" x14ac:dyDescent="0.35">
      <c r="B115" s="70" t="s">
        <v>38</v>
      </c>
      <c r="C115" s="71"/>
      <c r="D115" s="73"/>
      <c r="E115" s="73"/>
      <c r="F115" s="73"/>
      <c r="G115" s="73"/>
      <c r="H115" s="73"/>
      <c r="I115" s="73"/>
      <c r="J115" s="73"/>
      <c r="K115" s="73"/>
      <c r="L115" s="94"/>
      <c r="M115" s="95"/>
      <c r="N115" s="96"/>
    </row>
    <row r="118" spans="2:17" ht="15.6" x14ac:dyDescent="0.3">
      <c r="B118" s="38" t="s">
        <v>97</v>
      </c>
      <c r="J118" s="289"/>
    </row>
    <row r="119" spans="2:17" ht="16.2" thickBot="1" x14ac:dyDescent="0.35">
      <c r="B119" s="39">
        <v>2014</v>
      </c>
    </row>
    <row r="120" spans="2:17" ht="16.95" customHeight="1" x14ac:dyDescent="0.3">
      <c r="B120" s="75" t="s">
        <v>28</v>
      </c>
      <c r="C120" s="76" t="s">
        <v>6</v>
      </c>
      <c r="D120" s="77" t="s">
        <v>9</v>
      </c>
      <c r="E120" s="77" t="s">
        <v>40</v>
      </c>
      <c r="F120" s="77" t="s">
        <v>15</v>
      </c>
      <c r="G120" s="77" t="s">
        <v>30</v>
      </c>
      <c r="H120" s="77" t="s">
        <v>52</v>
      </c>
      <c r="I120" s="77" t="s">
        <v>41</v>
      </c>
      <c r="J120" s="42" t="s">
        <v>29</v>
      </c>
      <c r="K120" s="77" t="s">
        <v>37</v>
      </c>
      <c r="L120" s="78" t="s">
        <v>96</v>
      </c>
    </row>
    <row r="121" spans="2:17" ht="16.95" customHeight="1" x14ac:dyDescent="0.3">
      <c r="B121" s="44" t="s">
        <v>5</v>
      </c>
      <c r="C121" s="51"/>
      <c r="D121" s="53"/>
      <c r="E121" s="47"/>
      <c r="F121" s="48"/>
      <c r="G121" s="47"/>
      <c r="H121" s="46"/>
      <c r="I121" s="47"/>
      <c r="J121" s="48"/>
      <c r="K121" s="47"/>
      <c r="L121" s="54"/>
    </row>
    <row r="122" spans="2:17" ht="16.95" customHeight="1" x14ac:dyDescent="0.3">
      <c r="B122" s="44" t="s">
        <v>12</v>
      </c>
      <c r="C122" s="51"/>
      <c r="D122" s="47"/>
      <c r="E122" s="47"/>
      <c r="F122" s="49"/>
      <c r="G122" s="53"/>
      <c r="H122" s="53"/>
      <c r="I122" s="47"/>
      <c r="J122" s="49"/>
      <c r="K122" s="46"/>
      <c r="L122" s="54"/>
    </row>
    <row r="123" spans="2:17" ht="16.95" customHeight="1" x14ac:dyDescent="0.3">
      <c r="B123" s="44" t="s">
        <v>11</v>
      </c>
      <c r="C123" s="51"/>
      <c r="D123" s="55"/>
      <c r="E123" s="46"/>
      <c r="F123" s="53"/>
      <c r="G123" s="46"/>
      <c r="H123" s="46"/>
      <c r="I123" s="46"/>
      <c r="J123" s="46"/>
      <c r="K123" s="46"/>
      <c r="L123" s="54"/>
      <c r="P123" s="268"/>
      <c r="Q123" s="246" t="s">
        <v>103</v>
      </c>
    </row>
    <row r="124" spans="2:17" ht="16.95" customHeight="1" x14ac:dyDescent="0.3">
      <c r="B124" s="44" t="s">
        <v>8</v>
      </c>
      <c r="C124" s="79"/>
      <c r="D124" s="46"/>
      <c r="E124" s="47"/>
      <c r="F124" s="47"/>
      <c r="G124" s="46"/>
      <c r="H124" s="46"/>
      <c r="I124" s="53"/>
      <c r="J124" s="46"/>
      <c r="K124" s="46"/>
      <c r="L124" s="57"/>
      <c r="P124" s="47"/>
      <c r="Q124" s="246" t="s">
        <v>110</v>
      </c>
    </row>
    <row r="125" spans="2:17" ht="16.95" customHeight="1" x14ac:dyDescent="0.3">
      <c r="B125" s="44" t="s">
        <v>10</v>
      </c>
      <c r="C125" s="56"/>
      <c r="D125" s="46"/>
      <c r="E125" s="46"/>
      <c r="F125" s="46"/>
      <c r="G125" s="47"/>
      <c r="H125" s="55"/>
      <c r="I125" s="46"/>
      <c r="J125" s="60"/>
      <c r="K125" s="47"/>
      <c r="L125" s="54"/>
      <c r="P125" s="269"/>
      <c r="Q125" s="246" t="s">
        <v>111</v>
      </c>
    </row>
    <row r="126" spans="2:17" ht="16.95" customHeight="1" x14ac:dyDescent="0.3">
      <c r="B126" s="80" t="s">
        <v>13</v>
      </c>
      <c r="C126" s="59"/>
      <c r="D126" s="60"/>
      <c r="E126" s="61"/>
      <c r="F126" s="61"/>
      <c r="G126" s="61"/>
      <c r="H126" s="61"/>
      <c r="I126" s="61"/>
      <c r="J126" s="61"/>
      <c r="K126" s="61"/>
      <c r="L126" s="63"/>
    </row>
    <row r="127" spans="2:17" ht="16.95" customHeight="1" thickBot="1" x14ac:dyDescent="0.35">
      <c r="B127" s="81" t="s">
        <v>39</v>
      </c>
      <c r="C127" s="82"/>
      <c r="D127" s="66"/>
      <c r="E127" s="66"/>
      <c r="F127" s="66"/>
      <c r="G127" s="83"/>
      <c r="H127" s="66"/>
      <c r="I127" s="66"/>
      <c r="J127" s="83"/>
      <c r="K127" s="66"/>
      <c r="L127" s="69"/>
    </row>
    <row r="128" spans="2:17" ht="16.95" customHeight="1" thickBot="1" x14ac:dyDescent="0.35">
      <c r="B128" s="70" t="s">
        <v>38</v>
      </c>
      <c r="C128" s="71"/>
      <c r="D128" s="84"/>
      <c r="E128" s="73"/>
      <c r="F128" s="73"/>
      <c r="G128" s="73"/>
      <c r="H128" s="73"/>
      <c r="I128" s="73"/>
      <c r="J128" s="73"/>
      <c r="K128" s="73"/>
      <c r="L128" s="74"/>
    </row>
    <row r="131" spans="2:17" ht="17.399999999999999" x14ac:dyDescent="0.3">
      <c r="B131" s="38" t="s">
        <v>98</v>
      </c>
      <c r="H131" s="31"/>
      <c r="J131" s="289"/>
    </row>
    <row r="132" spans="2:17" ht="16.2" thickBot="1" x14ac:dyDescent="0.35">
      <c r="B132" s="39">
        <v>2013</v>
      </c>
    </row>
    <row r="133" spans="2:17" ht="28.8" x14ac:dyDescent="0.3">
      <c r="B133" s="40" t="s">
        <v>28</v>
      </c>
      <c r="C133" s="41" t="s">
        <v>6</v>
      </c>
      <c r="D133" s="42" t="s">
        <v>9</v>
      </c>
      <c r="E133" s="42" t="s">
        <v>40</v>
      </c>
      <c r="F133" s="42" t="s">
        <v>30</v>
      </c>
      <c r="G133" s="42" t="s">
        <v>15</v>
      </c>
      <c r="H133" s="42" t="s">
        <v>41</v>
      </c>
      <c r="I133" s="42" t="s">
        <v>52</v>
      </c>
      <c r="J133" s="42" t="s">
        <v>53</v>
      </c>
      <c r="K133" s="42" t="s">
        <v>29</v>
      </c>
      <c r="L133" s="43" t="s">
        <v>37</v>
      </c>
    </row>
    <row r="134" spans="2:17" ht="14.4" x14ac:dyDescent="0.3">
      <c r="B134" s="44" t="s">
        <v>5</v>
      </c>
      <c r="C134" s="45"/>
      <c r="D134" s="46"/>
      <c r="E134" s="47"/>
      <c r="F134" s="47"/>
      <c r="G134" s="48"/>
      <c r="H134" s="47"/>
      <c r="I134" s="46"/>
      <c r="J134" s="46"/>
      <c r="K134" s="49"/>
      <c r="L134" s="50"/>
    </row>
    <row r="135" spans="2:17" ht="14.4" x14ac:dyDescent="0.3">
      <c r="B135" s="44" t="s">
        <v>12</v>
      </c>
      <c r="C135" s="51"/>
      <c r="D135" s="52"/>
      <c r="E135" s="53"/>
      <c r="F135" s="53"/>
      <c r="G135" s="49"/>
      <c r="H135" s="47"/>
      <c r="I135" s="53"/>
      <c r="J135" s="46"/>
      <c r="K135" s="49"/>
      <c r="L135" s="54"/>
    </row>
    <row r="136" spans="2:17" ht="14.4" x14ac:dyDescent="0.3">
      <c r="B136" s="44" t="s">
        <v>11</v>
      </c>
      <c r="C136" s="51"/>
      <c r="D136" s="55"/>
      <c r="E136" s="46"/>
      <c r="F136" s="46"/>
      <c r="G136" s="53"/>
      <c r="H136" s="46"/>
      <c r="I136" s="46"/>
      <c r="J136" s="46"/>
      <c r="K136" s="46"/>
      <c r="L136" s="54"/>
    </row>
    <row r="137" spans="2:17" ht="14.4" x14ac:dyDescent="0.3">
      <c r="B137" s="44" t="s">
        <v>8</v>
      </c>
      <c r="C137" s="45"/>
      <c r="D137" s="46"/>
      <c r="E137" s="55"/>
      <c r="F137" s="53"/>
      <c r="G137" s="52"/>
      <c r="H137" s="53"/>
      <c r="I137" s="46"/>
      <c r="J137" s="55"/>
      <c r="K137" s="46"/>
      <c r="L137" s="54"/>
    </row>
    <row r="138" spans="2:17" ht="15.6" x14ac:dyDescent="0.3">
      <c r="B138" s="44" t="s">
        <v>10</v>
      </c>
      <c r="C138" s="56"/>
      <c r="D138" s="46"/>
      <c r="E138" s="46"/>
      <c r="F138" s="47"/>
      <c r="G138" s="46"/>
      <c r="H138" s="46"/>
      <c r="I138" s="55"/>
      <c r="J138" s="46"/>
      <c r="K138" s="52"/>
      <c r="L138" s="57"/>
      <c r="P138" s="268"/>
      <c r="Q138" s="246" t="s">
        <v>103</v>
      </c>
    </row>
    <row r="139" spans="2:17" ht="15.6" x14ac:dyDescent="0.3">
      <c r="B139" s="58" t="s">
        <v>13</v>
      </c>
      <c r="C139" s="59"/>
      <c r="D139" s="60"/>
      <c r="E139" s="61"/>
      <c r="F139" s="61"/>
      <c r="G139" s="61"/>
      <c r="H139" s="62"/>
      <c r="I139" s="61"/>
      <c r="J139" s="61"/>
      <c r="K139" s="61"/>
      <c r="L139" s="63"/>
      <c r="P139" s="47"/>
      <c r="Q139" s="246" t="s">
        <v>110</v>
      </c>
    </row>
    <row r="140" spans="2:17" ht="16.2" thickBot="1" x14ac:dyDescent="0.35">
      <c r="B140" s="64" t="s">
        <v>39</v>
      </c>
      <c r="C140" s="65"/>
      <c r="D140" s="66"/>
      <c r="E140" s="66"/>
      <c r="F140" s="67"/>
      <c r="G140" s="66"/>
      <c r="H140" s="66"/>
      <c r="I140" s="68"/>
      <c r="J140" s="68"/>
      <c r="K140" s="68"/>
      <c r="L140" s="69"/>
      <c r="P140" s="269"/>
      <c r="Q140" s="246" t="s">
        <v>111</v>
      </c>
    </row>
    <row r="141" spans="2:17" ht="15" thickBot="1" x14ac:dyDescent="0.35">
      <c r="B141" s="70" t="s">
        <v>38</v>
      </c>
      <c r="C141" s="71"/>
      <c r="D141" s="72"/>
      <c r="E141" s="72"/>
      <c r="F141" s="73"/>
      <c r="G141" s="73"/>
      <c r="H141" s="73"/>
      <c r="I141" s="73"/>
      <c r="J141" s="73"/>
      <c r="K141" s="73"/>
      <c r="L141" s="74"/>
    </row>
  </sheetData>
  <pageMargins left="0.75" right="0.75" top="1" bottom="1" header="0.5" footer="0.5"/>
  <pageSetup orientation="portrait" horizontalDpi="4294967292" vertic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sheetPr>
  <dimension ref="B1:H22"/>
  <sheetViews>
    <sheetView zoomScale="70" zoomScaleNormal="70" workbookViewId="0"/>
  </sheetViews>
  <sheetFormatPr defaultColWidth="8.77734375" defaultRowHeight="13.2" x14ac:dyDescent="0.25"/>
  <cols>
    <col min="1" max="1" width="4.6640625" customWidth="1"/>
    <col min="2" max="2" width="14.77734375" customWidth="1"/>
    <col min="3" max="3" width="15.33203125" customWidth="1"/>
    <col min="4" max="4" width="3.33203125" style="20" customWidth="1"/>
    <col min="5" max="5" width="16" customWidth="1"/>
    <col min="6" max="6" width="17.44140625" customWidth="1"/>
    <col min="7" max="7" width="7.77734375" customWidth="1"/>
    <col min="8" max="8" width="2.77734375" customWidth="1"/>
  </cols>
  <sheetData>
    <row r="1" spans="2:8" s="9" customFormat="1" x14ac:dyDescent="0.25">
      <c r="D1" s="235"/>
    </row>
    <row r="2" spans="2:8" s="9" customFormat="1" ht="17.399999999999999" x14ac:dyDescent="0.3">
      <c r="B2" s="233" t="str">
        <f>Introduction!$B$2</f>
        <v>LightCounting Optical Vendor Landscape Report database</v>
      </c>
      <c r="D2" s="235"/>
    </row>
    <row r="3" spans="2:8" s="9" customFormat="1" ht="17.399999999999999" x14ac:dyDescent="0.3">
      <c r="B3" s="234" t="str">
        <f>Introduction!$B$3</f>
        <v>Published 31 May 2023 - sample template</v>
      </c>
      <c r="D3" s="235"/>
      <c r="E3" s="234"/>
    </row>
    <row r="4" spans="2:8" s="9" customFormat="1" ht="17.399999999999999" x14ac:dyDescent="0.3">
      <c r="B4" s="234"/>
      <c r="D4" s="235"/>
      <c r="E4" s="234"/>
    </row>
    <row r="5" spans="2:8" s="9" customFormat="1" ht="17.399999999999999" x14ac:dyDescent="0.3">
      <c r="B5" s="330"/>
      <c r="D5" s="235"/>
      <c r="E5" s="234"/>
    </row>
    <row r="6" spans="2:8" x14ac:dyDescent="0.25">
      <c r="B6" s="308"/>
      <c r="C6" s="308"/>
      <c r="D6" s="311"/>
      <c r="E6" s="308"/>
      <c r="F6" s="308"/>
    </row>
    <row r="7" spans="2:8" ht="17.399999999999999" x14ac:dyDescent="0.3">
      <c r="B7" s="308"/>
      <c r="C7" s="308"/>
      <c r="D7" s="309" t="s">
        <v>181</v>
      </c>
      <c r="E7" s="308"/>
      <c r="F7" s="308"/>
    </row>
    <row r="8" spans="2:8" x14ac:dyDescent="0.25">
      <c r="B8" s="308"/>
      <c r="C8" s="308"/>
      <c r="D8" s="311"/>
      <c r="E8" s="308"/>
      <c r="F8" s="308"/>
    </row>
    <row r="9" spans="2:8" ht="15.45" customHeight="1" x14ac:dyDescent="0.3">
      <c r="B9" s="309">
        <v>2010</v>
      </c>
      <c r="C9" s="309">
        <v>2016</v>
      </c>
      <c r="D9" s="309"/>
      <c r="E9" s="309">
        <v>2018</v>
      </c>
      <c r="F9" s="309">
        <v>2022</v>
      </c>
    </row>
    <row r="10" spans="2:8" ht="10.5" customHeight="1" x14ac:dyDescent="0.25">
      <c r="B10" s="310"/>
      <c r="C10" s="310"/>
      <c r="D10" s="312"/>
      <c r="E10" s="310"/>
      <c r="F10" s="310"/>
    </row>
    <row r="11" spans="2:8" ht="17.55" customHeight="1" x14ac:dyDescent="0.25">
      <c r="B11" s="23" t="s">
        <v>6</v>
      </c>
      <c r="C11" s="23" t="s">
        <v>6</v>
      </c>
      <c r="D11" s="5">
        <v>1</v>
      </c>
      <c r="E11" s="23" t="s">
        <v>6</v>
      </c>
      <c r="F11" s="346" t="s">
        <v>189</v>
      </c>
      <c r="H11" s="20">
        <v>1</v>
      </c>
    </row>
    <row r="12" spans="2:8" ht="13.05" customHeight="1" x14ac:dyDescent="0.25">
      <c r="B12" s="23" t="s">
        <v>178</v>
      </c>
      <c r="C12" s="23" t="s">
        <v>116</v>
      </c>
      <c r="D12" s="5">
        <v>2</v>
      </c>
      <c r="E12" s="23" t="s">
        <v>114</v>
      </c>
      <c r="F12" s="347"/>
      <c r="H12" s="20">
        <v>2</v>
      </c>
    </row>
    <row r="13" spans="2:8" ht="15" customHeight="1" x14ac:dyDescent="0.25">
      <c r="B13" s="23" t="s">
        <v>41</v>
      </c>
      <c r="C13" s="23" t="s">
        <v>113</v>
      </c>
      <c r="D13" s="5">
        <v>3</v>
      </c>
      <c r="E13" s="23" t="s">
        <v>116</v>
      </c>
      <c r="F13" s="4" t="s">
        <v>190</v>
      </c>
      <c r="H13" s="20">
        <v>3</v>
      </c>
    </row>
    <row r="14" spans="2:8" ht="15" customHeight="1" x14ac:dyDescent="0.25">
      <c r="B14" s="23" t="s">
        <v>9</v>
      </c>
      <c r="C14" s="23" t="s">
        <v>117</v>
      </c>
      <c r="D14" s="5">
        <v>4</v>
      </c>
      <c r="E14" s="23" t="s">
        <v>113</v>
      </c>
      <c r="F14" s="4" t="s">
        <v>191</v>
      </c>
      <c r="H14" s="20">
        <v>4</v>
      </c>
    </row>
    <row r="15" spans="2:8" ht="15" customHeight="1" x14ac:dyDescent="0.25">
      <c r="B15" s="23" t="s">
        <v>29</v>
      </c>
      <c r="C15" s="23" t="s">
        <v>115</v>
      </c>
      <c r="D15" s="5">
        <v>5</v>
      </c>
      <c r="E15" s="23" t="s">
        <v>115</v>
      </c>
      <c r="F15" s="4" t="s">
        <v>193</v>
      </c>
      <c r="H15" s="20">
        <v>5</v>
      </c>
    </row>
    <row r="16" spans="2:8" ht="15" customHeight="1" x14ac:dyDescent="0.25">
      <c r="B16" s="23" t="s">
        <v>96</v>
      </c>
      <c r="C16" s="23" t="s">
        <v>40</v>
      </c>
      <c r="D16" s="5">
        <v>6</v>
      </c>
      <c r="E16" s="23" t="s">
        <v>179</v>
      </c>
      <c r="F16" s="4" t="s">
        <v>193</v>
      </c>
      <c r="H16" s="20">
        <v>6</v>
      </c>
    </row>
    <row r="17" spans="2:8" ht="15" customHeight="1" x14ac:dyDescent="0.25">
      <c r="B17" s="23" t="s">
        <v>15</v>
      </c>
      <c r="C17" s="23" t="s">
        <v>114</v>
      </c>
      <c r="D17" s="5">
        <v>7</v>
      </c>
      <c r="E17" s="23" t="s">
        <v>117</v>
      </c>
      <c r="F17" s="4" t="s">
        <v>193</v>
      </c>
      <c r="H17" s="20">
        <v>7</v>
      </c>
    </row>
    <row r="18" spans="2:8" ht="15" customHeight="1" x14ac:dyDescent="0.25">
      <c r="B18" s="23" t="s">
        <v>132</v>
      </c>
      <c r="C18" s="23" t="s">
        <v>41</v>
      </c>
      <c r="D18" s="5">
        <v>8</v>
      </c>
      <c r="E18" s="23" t="s">
        <v>7</v>
      </c>
      <c r="F18" s="4" t="s">
        <v>193</v>
      </c>
      <c r="H18" s="20">
        <v>8</v>
      </c>
    </row>
    <row r="19" spans="2:8" ht="15" customHeight="1" x14ac:dyDescent="0.25">
      <c r="B19" s="23" t="s">
        <v>30</v>
      </c>
      <c r="C19" s="23" t="s">
        <v>112</v>
      </c>
      <c r="D19" s="5">
        <v>9</v>
      </c>
      <c r="E19" s="23" t="s">
        <v>180</v>
      </c>
      <c r="F19" s="4" t="s">
        <v>193</v>
      </c>
      <c r="H19" s="20">
        <v>9</v>
      </c>
    </row>
    <row r="20" spans="2:8" ht="15" customHeight="1" x14ac:dyDescent="0.25">
      <c r="B20" s="23" t="s">
        <v>37</v>
      </c>
      <c r="C20" s="23" t="s">
        <v>29</v>
      </c>
      <c r="D20" s="5">
        <v>10</v>
      </c>
      <c r="E20" s="23" t="s">
        <v>41</v>
      </c>
      <c r="F20" s="4" t="s">
        <v>193</v>
      </c>
      <c r="H20" s="20">
        <v>10</v>
      </c>
    </row>
    <row r="21" spans="2:8" x14ac:dyDescent="0.25">
      <c r="H21" s="20"/>
    </row>
    <row r="22" spans="2:8" x14ac:dyDescent="0.25">
      <c r="H22" s="20"/>
    </row>
  </sheetData>
  <mergeCells count="1">
    <mergeCell ref="F11:F12"/>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sheetPr>
  <dimension ref="B1:Y61"/>
  <sheetViews>
    <sheetView zoomScale="70" zoomScaleNormal="70" zoomScalePageLayoutView="80" workbookViewId="0"/>
  </sheetViews>
  <sheetFormatPr defaultColWidth="8.77734375" defaultRowHeight="13.2" outlineLevelCol="1" x14ac:dyDescent="0.25"/>
  <cols>
    <col min="1" max="1" width="4.6640625" style="28" customWidth="1"/>
    <col min="2" max="3" width="16.6640625" style="28" customWidth="1"/>
    <col min="4" max="19" width="7.33203125" style="28" customWidth="1"/>
    <col min="20" max="20" width="7.44140625" style="28" customWidth="1"/>
    <col min="21" max="21" width="8.77734375" style="28" customWidth="1"/>
    <col min="22" max="24" width="8.77734375" style="28" hidden="1" customWidth="1" outlineLevel="1"/>
    <col min="25" max="25" width="8.77734375" style="28" collapsed="1"/>
    <col min="26" max="16384" width="8.77734375" style="28"/>
  </cols>
  <sheetData>
    <row r="1" spans="2:14" s="9" customFormat="1" x14ac:dyDescent="0.25"/>
    <row r="2" spans="2:14" s="9" customFormat="1" ht="17.399999999999999" x14ac:dyDescent="0.3">
      <c r="B2" s="233" t="str">
        <f>Introduction!$B$2</f>
        <v>LightCounting Optical Vendor Landscape Report database</v>
      </c>
    </row>
    <row r="3" spans="2:14" s="9" customFormat="1" ht="17.399999999999999" x14ac:dyDescent="0.3">
      <c r="B3" s="234" t="str">
        <f>Introduction!$B$3</f>
        <v>Published 31 May 2023 - sample template</v>
      </c>
      <c r="E3" s="234"/>
    </row>
    <row r="4" spans="2:14" s="9" customFormat="1" ht="17.399999999999999" x14ac:dyDescent="0.3">
      <c r="E4" s="234"/>
    </row>
    <row r="7" spans="2:14" ht="15" customHeight="1" x14ac:dyDescent="0.3">
      <c r="B7" s="29"/>
      <c r="E7" s="108" t="s">
        <v>177</v>
      </c>
      <c r="H7" s="30"/>
      <c r="I7" s="30"/>
      <c r="J7" s="30"/>
      <c r="K7" s="30"/>
      <c r="L7" s="30"/>
      <c r="M7" s="30"/>
      <c r="N7" s="30"/>
    </row>
    <row r="8" spans="2:14" ht="17.399999999999999" x14ac:dyDescent="0.3">
      <c r="G8" s="31"/>
    </row>
    <row r="9" spans="2:14" x14ac:dyDescent="0.25">
      <c r="B9" s="28" t="s">
        <v>150</v>
      </c>
    </row>
    <row r="15" spans="2:14" x14ac:dyDescent="0.25">
      <c r="M15" s="28" t="s">
        <v>149</v>
      </c>
    </row>
    <row r="24" spans="3:24" x14ac:dyDescent="0.25">
      <c r="Q24" s="27"/>
      <c r="R24" s="329"/>
      <c r="S24" s="27"/>
      <c r="T24" s="27"/>
      <c r="U24" s="27"/>
    </row>
    <row r="26" spans="3:24" x14ac:dyDescent="0.25">
      <c r="C26" s="32"/>
      <c r="D26" s="33">
        <v>2005</v>
      </c>
      <c r="E26" s="33">
        <v>2006</v>
      </c>
      <c r="F26" s="33">
        <v>2007</v>
      </c>
      <c r="G26" s="33">
        <v>2008</v>
      </c>
      <c r="H26" s="33">
        <v>2009</v>
      </c>
      <c r="I26" s="33">
        <v>2010</v>
      </c>
      <c r="J26" s="33">
        <v>2011</v>
      </c>
      <c r="K26" s="33">
        <v>2012</v>
      </c>
      <c r="L26" s="34">
        <v>2013</v>
      </c>
      <c r="M26" s="33">
        <v>2014</v>
      </c>
      <c r="N26" s="33">
        <v>2015</v>
      </c>
      <c r="O26" s="33">
        <v>2016</v>
      </c>
      <c r="P26" s="33">
        <v>2017</v>
      </c>
      <c r="Q26" s="33">
        <v>2018</v>
      </c>
      <c r="R26" s="33">
        <v>2019</v>
      </c>
      <c r="S26" s="33">
        <v>2020</v>
      </c>
      <c r="T26" s="33">
        <v>2021</v>
      </c>
      <c r="U26" s="33">
        <v>2022</v>
      </c>
      <c r="V26" s="33">
        <v>2023</v>
      </c>
      <c r="W26" s="33">
        <v>2024</v>
      </c>
      <c r="X26" s="33">
        <v>2025</v>
      </c>
    </row>
    <row r="27" spans="3:24" x14ac:dyDescent="0.25">
      <c r="C27" s="1" t="s">
        <v>2</v>
      </c>
      <c r="D27" s="2">
        <v>0.38</v>
      </c>
      <c r="E27" s="2">
        <v>0.39</v>
      </c>
      <c r="F27" s="35">
        <v>0.38251117841843518</v>
      </c>
      <c r="G27" s="35">
        <v>0.45182153194532659</v>
      </c>
      <c r="H27" s="35">
        <v>0.47365897635968196</v>
      </c>
      <c r="I27" s="35">
        <v>0.46926788467432951</v>
      </c>
      <c r="J27" s="35">
        <v>0.46799999999999997</v>
      </c>
      <c r="K27" s="2">
        <v>0.46683984940275552</v>
      </c>
      <c r="L27" s="7">
        <v>0.45317539911237859</v>
      </c>
      <c r="M27" s="6"/>
      <c r="N27" s="6"/>
      <c r="O27" s="19"/>
      <c r="P27" s="19"/>
      <c r="Q27" s="26"/>
      <c r="R27" s="26"/>
      <c r="S27" s="26"/>
      <c r="T27" s="26"/>
      <c r="U27" s="328"/>
      <c r="V27" s="26">
        <v>2.4</v>
      </c>
      <c r="W27" s="26">
        <v>3.4</v>
      </c>
      <c r="X27" s="26">
        <v>4.4000000000000004</v>
      </c>
    </row>
    <row r="28" spans="3:24" x14ac:dyDescent="0.25">
      <c r="C28" s="1" t="s">
        <v>3</v>
      </c>
      <c r="D28" s="2">
        <v>0.23</v>
      </c>
      <c r="E28" s="2">
        <v>0.23</v>
      </c>
      <c r="F28" s="35">
        <v>0.25320818486086255</v>
      </c>
      <c r="G28" s="35">
        <v>0.23578478981514736</v>
      </c>
      <c r="H28" s="35">
        <v>0.25824230948226629</v>
      </c>
      <c r="I28" s="35">
        <v>0.21085319042145595</v>
      </c>
      <c r="J28" s="2">
        <v>0.219</v>
      </c>
      <c r="K28" s="2">
        <v>0.20439785757624263</v>
      </c>
      <c r="L28" s="7">
        <v>0.20453855687106531</v>
      </c>
      <c r="M28" s="6"/>
      <c r="N28" s="6"/>
      <c r="O28" s="19"/>
      <c r="P28" s="19"/>
      <c r="Q28" s="26"/>
      <c r="R28" s="26"/>
      <c r="S28" s="26"/>
      <c r="T28" s="26"/>
      <c r="U28" s="328"/>
      <c r="V28" s="26">
        <v>2.2200000000000002</v>
      </c>
      <c r="W28" s="26">
        <v>3.22</v>
      </c>
      <c r="X28" s="26">
        <v>4.22</v>
      </c>
    </row>
    <row r="29" spans="3:24" x14ac:dyDescent="0.25">
      <c r="C29" s="1" t="s">
        <v>4</v>
      </c>
      <c r="D29" s="2">
        <v>0.2</v>
      </c>
      <c r="E29" s="2">
        <v>0.23</v>
      </c>
      <c r="F29" s="35">
        <v>0.15323658626753356</v>
      </c>
      <c r="G29" s="35">
        <v>0.15891260235674706</v>
      </c>
      <c r="H29" s="35">
        <v>0.12397140249497893</v>
      </c>
      <c r="I29" s="35">
        <v>0.10977798045977011</v>
      </c>
      <c r="J29" s="2">
        <v>0.16</v>
      </c>
      <c r="K29" s="2">
        <v>0.19489003417597794</v>
      </c>
      <c r="L29" s="7">
        <v>0.16595906465462307</v>
      </c>
      <c r="M29" s="6"/>
      <c r="N29" s="6"/>
      <c r="O29" s="19"/>
      <c r="P29" s="19"/>
      <c r="Q29" s="26"/>
      <c r="R29" s="26"/>
      <c r="S29" s="26"/>
      <c r="T29" s="26"/>
      <c r="U29" s="328"/>
      <c r="V29" s="26">
        <v>2.19</v>
      </c>
      <c r="W29" s="26">
        <v>3.19</v>
      </c>
      <c r="X29" s="26">
        <v>4.1900000000000004</v>
      </c>
    </row>
    <row r="30" spans="3:24" x14ac:dyDescent="0.25">
      <c r="C30" s="1" t="s">
        <v>67</v>
      </c>
      <c r="D30" s="2">
        <v>0.18999999999999995</v>
      </c>
      <c r="E30" s="2">
        <v>0.15000000000000002</v>
      </c>
      <c r="F30" s="35">
        <v>0.21104405045316876</v>
      </c>
      <c r="G30" s="35">
        <v>0.15348107588277893</v>
      </c>
      <c r="H30" s="35">
        <v>0.14412731166307288</v>
      </c>
      <c r="I30" s="35">
        <f>1-SUM(I27:I29)</f>
        <v>0.21010094444444438</v>
      </c>
      <c r="J30" s="2">
        <f>1-SUM(J27:J29)</f>
        <v>0.15300000000000002</v>
      </c>
      <c r="K30" s="35">
        <v>0.13387225884502396</v>
      </c>
      <c r="L30" s="36">
        <v>0.17632697936193298</v>
      </c>
      <c r="M30" s="6"/>
      <c r="N30" s="6"/>
      <c r="O30" s="19"/>
      <c r="P30" s="19"/>
      <c r="Q30" s="26"/>
      <c r="R30" s="26"/>
      <c r="S30" s="26"/>
      <c r="T30" s="26"/>
      <c r="U30" s="328"/>
      <c r="V30" s="26">
        <v>2.19</v>
      </c>
      <c r="W30" s="26">
        <v>3.19</v>
      </c>
      <c r="X30" s="26">
        <v>4.1900000000000004</v>
      </c>
    </row>
    <row r="44" spans="5:5" x14ac:dyDescent="0.25">
      <c r="E44" s="37"/>
    </row>
    <row r="61" spans="2:2" x14ac:dyDescent="0.25">
      <c r="B61" s="27"/>
    </row>
  </sheetData>
  <pageMargins left="0.75" right="0.75" top="1" bottom="1" header="0.5" footer="0.5"/>
  <pageSetup orientation="portrait"/>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sheetPr>
  <dimension ref="B2:X48"/>
  <sheetViews>
    <sheetView zoomScale="70" zoomScaleNormal="70" workbookViewId="0"/>
  </sheetViews>
  <sheetFormatPr defaultColWidth="8.77734375" defaultRowHeight="13.8" x14ac:dyDescent="0.3"/>
  <cols>
    <col min="1" max="1" width="8.77734375" style="22"/>
    <col min="2" max="2" width="10" style="22" customWidth="1"/>
    <col min="3" max="14" width="7.6640625" style="22" customWidth="1"/>
    <col min="15" max="16384" width="8.77734375" style="22"/>
  </cols>
  <sheetData>
    <row r="2" spans="2:2" ht="17.399999999999999" x14ac:dyDescent="0.3">
      <c r="B2" s="233" t="str">
        <f>Introduction!$B$2</f>
        <v>LightCounting Optical Vendor Landscape Report database</v>
      </c>
    </row>
    <row r="3" spans="2:2" ht="17.399999999999999" x14ac:dyDescent="0.3">
      <c r="B3" s="234" t="str">
        <f>Introduction!$B$3</f>
        <v>Published 31 May 2023 - sample template</v>
      </c>
    </row>
    <row r="18" spans="2:24" x14ac:dyDescent="0.3">
      <c r="C18" s="278">
        <v>2003</v>
      </c>
      <c r="D18" s="278">
        <v>2004</v>
      </c>
      <c r="E18" s="278">
        <v>2005</v>
      </c>
      <c r="F18" s="278">
        <v>2006</v>
      </c>
      <c r="G18" s="278">
        <v>2007</v>
      </c>
      <c r="H18" s="278">
        <v>2008</v>
      </c>
      <c r="I18" s="278">
        <v>2009</v>
      </c>
      <c r="J18" s="278">
        <v>2010</v>
      </c>
      <c r="K18" s="278">
        <v>2011</v>
      </c>
      <c r="L18" s="278">
        <v>2012</v>
      </c>
      <c r="M18" s="278">
        <v>2013</v>
      </c>
      <c r="N18" s="278">
        <v>2014</v>
      </c>
      <c r="O18" s="278">
        <v>2015</v>
      </c>
      <c r="P18" s="278">
        <v>2016</v>
      </c>
      <c r="Q18" s="278">
        <v>2017</v>
      </c>
      <c r="R18" s="278">
        <v>2018</v>
      </c>
      <c r="S18" s="278">
        <v>2019</v>
      </c>
      <c r="T18" s="278">
        <v>2020</v>
      </c>
      <c r="U18" s="278">
        <v>2021</v>
      </c>
      <c r="V18" s="278">
        <v>2022</v>
      </c>
    </row>
    <row r="19" spans="2:24" x14ac:dyDescent="0.3">
      <c r="B19" s="22" t="s">
        <v>19</v>
      </c>
      <c r="C19" s="196">
        <v>3</v>
      </c>
      <c r="D19" s="196">
        <v>4</v>
      </c>
      <c r="E19" s="196">
        <v>6</v>
      </c>
      <c r="F19" s="196">
        <v>9</v>
      </c>
      <c r="G19" s="196">
        <v>12.56</v>
      </c>
      <c r="H19" s="196">
        <v>18.318999999999999</v>
      </c>
      <c r="I19" s="196">
        <v>21.7924258</v>
      </c>
      <c r="J19" s="196">
        <v>27.313459999999999</v>
      </c>
      <c r="K19" s="196">
        <v>31.507030499999999</v>
      </c>
      <c r="L19" s="196">
        <v>34.835323600000002</v>
      </c>
      <c r="M19" s="196"/>
      <c r="N19" s="196"/>
      <c r="O19" s="196"/>
      <c r="P19" s="196"/>
      <c r="Q19" s="196"/>
      <c r="R19" s="196"/>
      <c r="S19" s="196"/>
      <c r="T19" s="196"/>
      <c r="U19" s="348"/>
      <c r="V19" s="348"/>
      <c r="W19" s="349"/>
      <c r="X19" s="349"/>
    </row>
    <row r="20" spans="2:24" x14ac:dyDescent="0.3">
      <c r="B20" s="22" t="s">
        <v>169</v>
      </c>
      <c r="C20" s="196"/>
      <c r="D20" s="196"/>
      <c r="E20" s="196"/>
      <c r="F20" s="196"/>
      <c r="G20" s="196"/>
      <c r="H20" s="196"/>
      <c r="I20" s="196">
        <v>14.611666600000001</v>
      </c>
      <c r="J20" s="196">
        <v>21.505500000000001</v>
      </c>
      <c r="K20" s="196">
        <v>23.197402499999999</v>
      </c>
      <c r="L20" s="196">
        <v>25.326712600000004</v>
      </c>
      <c r="M20" s="196"/>
      <c r="N20" s="196"/>
      <c r="O20" s="196"/>
      <c r="P20" s="196"/>
      <c r="Q20" s="196"/>
      <c r="R20" s="196"/>
      <c r="S20" s="196"/>
      <c r="T20" s="196"/>
      <c r="U20" s="348"/>
      <c r="V20" s="348"/>
      <c r="W20" s="349"/>
      <c r="X20" s="349"/>
    </row>
    <row r="21" spans="2:24" x14ac:dyDescent="0.3">
      <c r="B21" s="22" t="s">
        <v>45</v>
      </c>
      <c r="C21" s="196">
        <v>19</v>
      </c>
      <c r="D21" s="196">
        <v>18</v>
      </c>
      <c r="E21" s="196">
        <v>21</v>
      </c>
      <c r="F21" s="196">
        <v>24</v>
      </c>
      <c r="G21" s="196">
        <v>28.211040000000001</v>
      </c>
      <c r="H21" s="196">
        <v>31.586260000000003</v>
      </c>
      <c r="I21" s="196">
        <v>27.191730000000003</v>
      </c>
      <c r="J21" s="196">
        <v>28.444220000000001</v>
      </c>
      <c r="K21" s="196">
        <v>34.946119999999993</v>
      </c>
      <c r="L21" s="196">
        <v>33.663520000000005</v>
      </c>
      <c r="M21" s="196"/>
      <c r="N21" s="196"/>
      <c r="O21" s="196"/>
      <c r="P21" s="196"/>
      <c r="Q21" s="196"/>
      <c r="R21" s="196"/>
      <c r="S21" s="196"/>
      <c r="T21" s="196"/>
      <c r="U21" s="348"/>
      <c r="V21" s="348"/>
      <c r="W21" s="349"/>
      <c r="X21" s="349"/>
    </row>
    <row r="22" spans="2:24" x14ac:dyDescent="0.3">
      <c r="B22" s="22" t="s">
        <v>107</v>
      </c>
      <c r="C22" s="196">
        <v>26.425565020901594</v>
      </c>
      <c r="D22" s="196">
        <v>29.220299416076536</v>
      </c>
      <c r="E22" s="196">
        <v>33.133307214702597</v>
      </c>
      <c r="F22" s="196">
        <v>34.473977161500812</v>
      </c>
      <c r="G22" s="196">
        <v>43.813460899999995</v>
      </c>
      <c r="H22" s="196">
        <v>47.303517800000002</v>
      </c>
      <c r="I22" s="196">
        <v>38.710565600000002</v>
      </c>
      <c r="J22" s="196">
        <v>41.674536900000007</v>
      </c>
      <c r="K22" s="196">
        <v>40.698596999999999</v>
      </c>
      <c r="L22" s="196">
        <v>17.176621708413617</v>
      </c>
      <c r="M22" s="196"/>
      <c r="N22" s="196"/>
      <c r="O22" s="196"/>
      <c r="P22" s="196"/>
      <c r="Q22" s="196"/>
      <c r="R22" s="196"/>
      <c r="S22" s="196"/>
      <c r="T22" s="196"/>
      <c r="U22" s="348"/>
      <c r="V22" s="348"/>
      <c r="W22" s="349"/>
      <c r="X22" s="349"/>
    </row>
    <row r="23" spans="2:24" x14ac:dyDescent="0.3">
      <c r="U23" s="349"/>
      <c r="V23" s="349"/>
      <c r="W23" s="349"/>
      <c r="X23" s="349"/>
    </row>
    <row r="44" spans="2:13" x14ac:dyDescent="0.3">
      <c r="C44" s="278">
        <v>2015</v>
      </c>
      <c r="D44" s="278">
        <v>2016</v>
      </c>
      <c r="E44" s="278">
        <v>2017</v>
      </c>
      <c r="F44" s="278">
        <v>2018</v>
      </c>
      <c r="G44" s="278">
        <v>2019</v>
      </c>
      <c r="H44" s="278">
        <v>2020</v>
      </c>
      <c r="I44" s="278">
        <v>2021</v>
      </c>
      <c r="J44" s="278">
        <v>2022</v>
      </c>
      <c r="K44"/>
      <c r="L44"/>
      <c r="M44"/>
    </row>
    <row r="45" spans="2:13" x14ac:dyDescent="0.3">
      <c r="B45" s="22" t="s">
        <v>81</v>
      </c>
      <c r="C45" s="196">
        <f>Financials!W73</f>
        <v>0</v>
      </c>
      <c r="D45" s="196">
        <f>Financials!X73</f>
        <v>0</v>
      </c>
      <c r="E45" s="196">
        <f>Financials!Y73</f>
        <v>0</v>
      </c>
      <c r="F45" s="196">
        <f>Financials!Z73</f>
        <v>0</v>
      </c>
      <c r="G45" s="196">
        <f>Financials!AA73</f>
        <v>0</v>
      </c>
      <c r="H45" s="196">
        <f>Financials!AB73</f>
        <v>0</v>
      </c>
      <c r="I45" s="196">
        <f>Financials!AC73</f>
        <v>0</v>
      </c>
      <c r="J45" s="196">
        <f>Financials!AD73</f>
        <v>0</v>
      </c>
      <c r="K45"/>
      <c r="L45"/>
      <c r="M45"/>
    </row>
    <row r="46" spans="2:13" x14ac:dyDescent="0.3">
      <c r="B46" s="22" t="s">
        <v>160</v>
      </c>
      <c r="C46" s="196">
        <f>Financials!W84</f>
        <v>0</v>
      </c>
      <c r="D46" s="196">
        <f>Financials!X84</f>
        <v>0</v>
      </c>
      <c r="E46" s="196">
        <f>Financials!Y84</f>
        <v>0</v>
      </c>
      <c r="F46" s="196">
        <f>Financials!Z84</f>
        <v>0</v>
      </c>
      <c r="G46" s="196">
        <f>Financials!AA84</f>
        <v>0</v>
      </c>
      <c r="H46" s="196">
        <f>Financials!AB84</f>
        <v>0</v>
      </c>
      <c r="I46" s="196">
        <f>Financials!AC84</f>
        <v>0</v>
      </c>
      <c r="J46" s="196">
        <f>Financials!AD84</f>
        <v>0</v>
      </c>
      <c r="K46"/>
      <c r="L46"/>
      <c r="M46"/>
    </row>
    <row r="47" spans="2:13" x14ac:dyDescent="0.3">
      <c r="B47" s="22" t="s">
        <v>159</v>
      </c>
      <c r="C47" s="196">
        <f>Financials!W81</f>
        <v>0</v>
      </c>
      <c r="D47" s="196">
        <f>Financials!X81</f>
        <v>0</v>
      </c>
      <c r="E47" s="196">
        <f>Financials!Y81</f>
        <v>0</v>
      </c>
      <c r="F47" s="196">
        <f>Financials!Z81</f>
        <v>0</v>
      </c>
      <c r="G47" s="196">
        <f>Financials!AA81</f>
        <v>0</v>
      </c>
      <c r="H47" s="196">
        <f>Financials!AB81</f>
        <v>0</v>
      </c>
      <c r="I47" s="196">
        <f>Financials!AC81</f>
        <v>0</v>
      </c>
      <c r="J47" s="196">
        <f>Financials!AD81</f>
        <v>0</v>
      </c>
      <c r="K47"/>
      <c r="L47"/>
      <c r="M47"/>
    </row>
    <row r="48" spans="2:13" x14ac:dyDescent="0.3">
      <c r="K48"/>
      <c r="L48"/>
      <c r="M48"/>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Financials</vt:lpstr>
      <vt:lpstr>China</vt:lpstr>
      <vt:lpstr>Industry Profitability</vt:lpstr>
      <vt:lpstr>Vendor diversification</vt:lpstr>
      <vt:lpstr>Top 10 lists</vt:lpstr>
      <vt:lpstr>Market Fragmentation</vt:lpstr>
      <vt:lpstr>Chapter 4 charts</vt:lpstr>
    </vt:vector>
  </TitlesOfParts>
  <Company>LightCounting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Vladimir Kozlov</dc:creator>
  <cp:lastModifiedBy>Stelyana Baleva</cp:lastModifiedBy>
  <cp:lastPrinted>2011-07-12T23:17:50Z</cp:lastPrinted>
  <dcterms:created xsi:type="dcterms:W3CDTF">2005-01-07T18:54:21Z</dcterms:created>
  <dcterms:modified xsi:type="dcterms:W3CDTF">2023-05-31T16:59:40Z</dcterms:modified>
</cp:coreProperties>
</file>