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5.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6.xml" ContentType="application/vnd.openxmlformats-officedocument.drawing+xml"/>
  <Override PartName="/xl/charts/chart37.xml" ContentType="application/vnd.openxmlformats-officedocument.drawingml.chart+xml"/>
  <Override PartName="/xl/drawings/drawing7.xml" ContentType="application/vnd.openxmlformats-officedocument.drawingml.chartshapes+xml"/>
  <Override PartName="/xl/charts/chart38.xml" ContentType="application/vnd.openxmlformats-officedocument.drawingml.chart+xml"/>
  <Override PartName="/xl/drawings/drawing8.xml" ContentType="application/vnd.openxmlformats-officedocument.drawingml.chartshapes+xml"/>
  <Override PartName="/xl/charts/chart39.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drawings/drawing16.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drawings/drawing17.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theme/themeOverride1.xml" ContentType="application/vnd.openxmlformats-officedocument.themeOverride+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bookViews>
    <workbookView xWindow="0" yWindow="600" windowWidth="19420" windowHeight="11020" tabRatio="806"/>
  </bookViews>
  <sheets>
    <sheet name="Introduction" sheetId="60" r:id="rId1"/>
    <sheet name="Methodology" sheetId="10" r:id="rId2"/>
    <sheet name="Segmentation" sheetId="33" r:id="rId3"/>
    <sheet name="Ethernet Summary" sheetId="96" r:id="rId4"/>
    <sheet name="Top 5 Cloud" sheetId="102" r:id="rId5"/>
    <sheet name="Ethernet Dashboard" sheetId="71" r:id="rId6"/>
    <sheet name="Ethernet Segments" sheetId="70" r:id="rId7"/>
    <sheet name="Ethernet Total" sheetId="91" r:id="rId8"/>
    <sheet name="Ethernet Cloud" sheetId="68" r:id="rId9"/>
    <sheet name="Ethernet Telecom" sheetId="66" r:id="rId10"/>
    <sheet name="Ethernet Enterprise" sheetId="69" r:id="rId11"/>
    <sheet name="WDM Cloud (DCI)" sheetId="98" r:id="rId12"/>
    <sheet name="AOC-EOMs" sheetId="100" r:id="rId13"/>
    <sheet name="Report Figures" sheetId="101" r:id="rId14"/>
  </sheets>
  <definedNames>
    <definedName name="Current_cell">!A1</definedName>
    <definedName name="PriceDCE">'Ethernet Enterprise'!$B$77:$O$140</definedName>
    <definedName name="PriceDCM">'Ethernet Cloud'!$B$77:$O$140</definedName>
    <definedName name="PriceTEL">'Ethernet Telecom'!$B$77:$O$140</definedName>
    <definedName name="RevDCE">'Ethernet Enterprise'!$B$145:$O$208</definedName>
    <definedName name="RevDCM">'Ethernet Cloud'!$B$145:$O$208</definedName>
    <definedName name="Revenue">'Ethernet Total'!$B$163:$O$234</definedName>
    <definedName name="RevTEL">'Ethernet Telecom'!$B$145:$O$208</definedName>
    <definedName name="VolDCE">'Ethernet Enterprise'!$B$9:$O$72</definedName>
    <definedName name="VolDCM">'Ethernet Cloud'!$B$9:$O$72</definedName>
    <definedName name="VolDCS">'AOC-EOMs'!$B$49:$Q$86</definedName>
    <definedName name="VolTEL">'Ethernet Telecom'!$B$9:$O$72</definedName>
    <definedName name="Volume">'Ethernet Total'!$B$9:$O$80</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6" i="102" l="1"/>
  <c r="D66" i="102"/>
  <c r="C62" i="102" l="1"/>
  <c r="D62" i="102"/>
  <c r="C197" i="102"/>
  <c r="C68" i="102"/>
  <c r="D67" i="102"/>
  <c r="D111" i="102"/>
  <c r="D114" i="102"/>
  <c r="C67" i="102"/>
  <c r="D284" i="102"/>
  <c r="C114" i="102"/>
  <c r="D68" i="102"/>
  <c r="C284" i="102"/>
  <c r="C281" i="102"/>
  <c r="C111" i="102"/>
  <c r="D281" i="102"/>
  <c r="D229" i="102"/>
  <c r="D230" i="102" s="1"/>
  <c r="D231" i="102" s="1"/>
  <c r="C229" i="102"/>
  <c r="Y171" i="101" l="1"/>
  <c r="X171" i="101"/>
  <c r="W171" i="101"/>
  <c r="V171" i="101"/>
  <c r="U171" i="101"/>
  <c r="T171" i="101"/>
  <c r="S171" i="101"/>
  <c r="R171" i="101"/>
  <c r="Q171" i="101"/>
  <c r="P171" i="101"/>
  <c r="Y168" i="101"/>
  <c r="X168" i="101"/>
  <c r="W168" i="101"/>
  <c r="V168" i="101"/>
  <c r="U168" i="101"/>
  <c r="T168" i="101"/>
  <c r="S168" i="101"/>
  <c r="R168" i="101"/>
  <c r="Q168" i="101"/>
  <c r="P168" i="101"/>
  <c r="O168" i="101"/>
  <c r="E384" i="98" l="1"/>
  <c r="D384" i="98"/>
  <c r="I142" i="101" l="1"/>
  <c r="D65" i="96" l="1"/>
  <c r="C389" i="101" l="1"/>
  <c r="D244" i="70"/>
  <c r="C202" i="70"/>
  <c r="D202" i="70"/>
  <c r="C243" i="70"/>
  <c r="C65" i="96"/>
  <c r="D66" i="96"/>
  <c r="F226" i="91"/>
  <c r="D83" i="96"/>
  <c r="C201" i="70"/>
  <c r="D243" i="70"/>
  <c r="C66" i="96"/>
  <c r="D82" i="96"/>
  <c r="C244" i="70"/>
  <c r="D201" i="70"/>
  <c r="B68" i="102"/>
  <c r="B284" i="102"/>
  <c r="B232" i="102"/>
  <c r="B200" i="102"/>
  <c r="B152" i="102"/>
  <c r="D57" i="102"/>
  <c r="B63" i="102"/>
  <c r="C63" i="102"/>
  <c r="D63" i="102"/>
  <c r="D65" i="102" l="1"/>
  <c r="D64" i="102"/>
  <c r="D197" i="102"/>
  <c r="C57" i="102"/>
  <c r="C65" i="102"/>
  <c r="C64" i="102"/>
  <c r="D200" i="102"/>
  <c r="C200" i="102"/>
  <c r="C152" i="102" l="1"/>
  <c r="B67" i="102" l="1"/>
  <c r="D56" i="102"/>
  <c r="D152" i="102" l="1"/>
  <c r="D149" i="102" l="1"/>
  <c r="D58" i="102"/>
  <c r="D232" i="102" l="1"/>
  <c r="C58" i="102"/>
  <c r="C232" i="102"/>
  <c r="C149" i="102" l="1"/>
  <c r="D198" i="102" l="1"/>
  <c r="D199" i="102" l="1"/>
  <c r="B9" i="69" l="1"/>
  <c r="C9" i="69"/>
  <c r="D9" i="69"/>
  <c r="B10" i="69"/>
  <c r="C10" i="69"/>
  <c r="D10" i="69"/>
  <c r="B11" i="69"/>
  <c r="C11" i="69"/>
  <c r="D11" i="69"/>
  <c r="B12" i="69"/>
  <c r="C12" i="69"/>
  <c r="D12" i="69"/>
  <c r="B13" i="69"/>
  <c r="C13" i="69"/>
  <c r="D13" i="69"/>
  <c r="B14" i="69"/>
  <c r="C14" i="69"/>
  <c r="D14" i="69"/>
  <c r="B15" i="69"/>
  <c r="C15" i="69"/>
  <c r="D15" i="69"/>
  <c r="B16" i="69"/>
  <c r="C16" i="69"/>
  <c r="D16" i="69"/>
  <c r="B17" i="69"/>
  <c r="C17" i="69"/>
  <c r="D17" i="69"/>
  <c r="B18" i="69"/>
  <c r="C18" i="69"/>
  <c r="D18" i="69"/>
  <c r="B19" i="69"/>
  <c r="C19" i="69"/>
  <c r="D19" i="69"/>
  <c r="B20" i="69"/>
  <c r="C20" i="69"/>
  <c r="D20" i="69"/>
  <c r="B21" i="69"/>
  <c r="C21" i="69"/>
  <c r="D21" i="69"/>
  <c r="B22" i="69"/>
  <c r="C22" i="69"/>
  <c r="D22" i="69"/>
  <c r="B23" i="69"/>
  <c r="C23" i="69"/>
  <c r="D23" i="69"/>
  <c r="B24" i="69"/>
  <c r="C24" i="69"/>
  <c r="D24" i="69"/>
  <c r="B25" i="69"/>
  <c r="C25" i="69"/>
  <c r="D25" i="69"/>
  <c r="B26" i="69"/>
  <c r="C26" i="69"/>
  <c r="D26" i="69"/>
  <c r="B27" i="69"/>
  <c r="C27" i="69"/>
  <c r="D27" i="69"/>
  <c r="B28" i="69"/>
  <c r="C28" i="69"/>
  <c r="D28" i="69"/>
  <c r="B29" i="69"/>
  <c r="C29" i="69"/>
  <c r="D29" i="69"/>
  <c r="B30" i="69"/>
  <c r="C30" i="69"/>
  <c r="D30" i="69"/>
  <c r="B31" i="69"/>
  <c r="C31" i="69"/>
  <c r="D31" i="69"/>
  <c r="B32" i="69"/>
  <c r="C32" i="69"/>
  <c r="D32" i="69"/>
  <c r="B33" i="69"/>
  <c r="C33" i="69"/>
  <c r="D33" i="69"/>
  <c r="B34" i="69"/>
  <c r="C34" i="69"/>
  <c r="D34" i="69"/>
  <c r="B35" i="69"/>
  <c r="C35" i="69"/>
  <c r="D35" i="69"/>
  <c r="B36" i="69"/>
  <c r="C36" i="69"/>
  <c r="D36" i="69"/>
  <c r="B37" i="69"/>
  <c r="C37" i="69"/>
  <c r="D37" i="69"/>
  <c r="B38" i="69"/>
  <c r="C38" i="69"/>
  <c r="D38" i="69"/>
  <c r="B39" i="69"/>
  <c r="C39" i="69"/>
  <c r="D39" i="69"/>
  <c r="B40" i="69"/>
  <c r="C40" i="69"/>
  <c r="D40" i="69"/>
  <c r="D44" i="69"/>
  <c r="B9" i="66"/>
  <c r="C9" i="66"/>
  <c r="D9" i="66"/>
  <c r="B10" i="66"/>
  <c r="C10" i="66"/>
  <c r="D10" i="66"/>
  <c r="B11" i="66"/>
  <c r="C11" i="66"/>
  <c r="D11" i="66"/>
  <c r="B12" i="66"/>
  <c r="C12" i="66"/>
  <c r="D12" i="66"/>
  <c r="B13" i="66"/>
  <c r="C13" i="66"/>
  <c r="D13" i="66"/>
  <c r="B14" i="66"/>
  <c r="C14" i="66"/>
  <c r="D14" i="66"/>
  <c r="B15" i="66"/>
  <c r="C15" i="66"/>
  <c r="D15" i="66"/>
  <c r="B16" i="66"/>
  <c r="C16" i="66"/>
  <c r="D16" i="66"/>
  <c r="B17" i="66"/>
  <c r="C17" i="66"/>
  <c r="D17" i="66"/>
  <c r="B18" i="66"/>
  <c r="C18" i="66"/>
  <c r="D18" i="66"/>
  <c r="B19" i="66"/>
  <c r="C19" i="66"/>
  <c r="D19" i="66"/>
  <c r="B20" i="66"/>
  <c r="C20" i="66"/>
  <c r="D20" i="66"/>
  <c r="B21" i="66"/>
  <c r="C21" i="66"/>
  <c r="D21" i="66"/>
  <c r="B22" i="66"/>
  <c r="C22" i="66"/>
  <c r="D22" i="66"/>
  <c r="B23" i="66"/>
  <c r="C23" i="66"/>
  <c r="D23" i="66"/>
  <c r="B24" i="66"/>
  <c r="C24" i="66"/>
  <c r="D24" i="66"/>
  <c r="B25" i="66"/>
  <c r="C25" i="66"/>
  <c r="D25" i="66"/>
  <c r="B26" i="66"/>
  <c r="C26" i="66"/>
  <c r="D26" i="66"/>
  <c r="B27" i="66"/>
  <c r="C27" i="66"/>
  <c r="D27" i="66"/>
  <c r="B28" i="66"/>
  <c r="C28" i="66"/>
  <c r="D28" i="66"/>
  <c r="B29" i="66"/>
  <c r="C29" i="66"/>
  <c r="D29" i="66"/>
  <c r="B30" i="66"/>
  <c r="C30" i="66"/>
  <c r="D30" i="66"/>
  <c r="B31" i="66"/>
  <c r="C31" i="66"/>
  <c r="D31" i="66"/>
  <c r="B32" i="66"/>
  <c r="C32" i="66"/>
  <c r="D32" i="66"/>
  <c r="B33" i="66"/>
  <c r="C33" i="66"/>
  <c r="D33" i="66"/>
  <c r="B34" i="66"/>
  <c r="C34" i="66"/>
  <c r="D34" i="66"/>
  <c r="B35" i="66"/>
  <c r="C35" i="66"/>
  <c r="D35" i="66"/>
  <c r="B36" i="66"/>
  <c r="C36" i="66"/>
  <c r="D36" i="66"/>
  <c r="B37" i="66"/>
  <c r="C37" i="66"/>
  <c r="D37" i="66"/>
  <c r="B38" i="66"/>
  <c r="C38" i="66"/>
  <c r="D38" i="66"/>
  <c r="B39" i="66"/>
  <c r="C39" i="66"/>
  <c r="D39" i="66"/>
  <c r="B40" i="66"/>
  <c r="C40" i="66"/>
  <c r="D40" i="66"/>
  <c r="D44" i="66"/>
  <c r="B9" i="68"/>
  <c r="C9" i="68"/>
  <c r="D9" i="68"/>
  <c r="B10" i="68"/>
  <c r="C10" i="68"/>
  <c r="D10" i="68"/>
  <c r="B11" i="68"/>
  <c r="C11" i="68"/>
  <c r="D11" i="68"/>
  <c r="B12" i="68"/>
  <c r="C12" i="68"/>
  <c r="D12" i="68"/>
  <c r="B13" i="68"/>
  <c r="C13" i="68"/>
  <c r="D13" i="68"/>
  <c r="B14" i="68"/>
  <c r="C14" i="68"/>
  <c r="D14" i="68"/>
  <c r="B15" i="68"/>
  <c r="C15" i="68"/>
  <c r="D15" i="68"/>
  <c r="B16" i="68"/>
  <c r="C16" i="68"/>
  <c r="D16" i="68"/>
  <c r="B17" i="68"/>
  <c r="C17" i="68"/>
  <c r="D17" i="68"/>
  <c r="B18" i="68"/>
  <c r="C18" i="68"/>
  <c r="D18" i="68"/>
  <c r="B19" i="68"/>
  <c r="C19" i="68"/>
  <c r="D19" i="68"/>
  <c r="B20" i="68"/>
  <c r="C20" i="68"/>
  <c r="D20" i="68"/>
  <c r="B21" i="68"/>
  <c r="C21" i="68"/>
  <c r="D21" i="68"/>
  <c r="B22" i="68"/>
  <c r="C22" i="68"/>
  <c r="D22" i="68"/>
  <c r="B23" i="68"/>
  <c r="C23" i="68"/>
  <c r="D23" i="68"/>
  <c r="B24" i="68"/>
  <c r="C24" i="68"/>
  <c r="D24" i="68"/>
  <c r="B25" i="68"/>
  <c r="C25" i="68"/>
  <c r="D25" i="68"/>
  <c r="B26" i="68"/>
  <c r="C26" i="68"/>
  <c r="D26" i="68"/>
  <c r="B27" i="68"/>
  <c r="C27" i="68"/>
  <c r="D27" i="68"/>
  <c r="B28" i="68"/>
  <c r="C28" i="68"/>
  <c r="D28" i="68"/>
  <c r="B29" i="68"/>
  <c r="C29" i="68"/>
  <c r="D29" i="68"/>
  <c r="B30" i="68"/>
  <c r="C30" i="68"/>
  <c r="D30" i="68"/>
  <c r="B31" i="68"/>
  <c r="C31" i="68"/>
  <c r="D31" i="68"/>
  <c r="B32" i="68"/>
  <c r="C32" i="68"/>
  <c r="D32" i="68"/>
  <c r="B33" i="68"/>
  <c r="C33" i="68"/>
  <c r="D33" i="68"/>
  <c r="B34" i="68"/>
  <c r="C34" i="68"/>
  <c r="D34" i="68"/>
  <c r="B35" i="68"/>
  <c r="C35" i="68"/>
  <c r="D35" i="68"/>
  <c r="B36" i="68"/>
  <c r="C36" i="68"/>
  <c r="D36" i="68"/>
  <c r="B37" i="68"/>
  <c r="C37" i="68"/>
  <c r="D37" i="68"/>
  <c r="B38" i="68"/>
  <c r="C38" i="68"/>
  <c r="D38" i="68"/>
  <c r="B39" i="68"/>
  <c r="C39" i="68"/>
  <c r="D39" i="68"/>
  <c r="B40" i="68"/>
  <c r="C40" i="68"/>
  <c r="D40" i="68"/>
  <c r="D44" i="68"/>
  <c r="B59" i="91"/>
  <c r="B59" i="66" s="1"/>
  <c r="B195" i="66" s="1"/>
  <c r="C59" i="91"/>
  <c r="C136" i="91" s="1"/>
  <c r="D59" i="91"/>
  <c r="D59" i="66" s="1"/>
  <c r="D195" i="66" s="1"/>
  <c r="B60" i="91"/>
  <c r="B214" i="91" s="1"/>
  <c r="C60" i="91"/>
  <c r="C60" i="69" s="1"/>
  <c r="D60" i="91"/>
  <c r="D60" i="69" s="1"/>
  <c r="D128" i="69" s="1"/>
  <c r="B61" i="91"/>
  <c r="B61" i="66" s="1"/>
  <c r="B129" i="66" s="1"/>
  <c r="C61" i="91"/>
  <c r="C61" i="66" s="1"/>
  <c r="C129" i="66" s="1"/>
  <c r="D61" i="91"/>
  <c r="D61" i="69" s="1"/>
  <c r="D129" i="69" s="1"/>
  <c r="B62" i="91"/>
  <c r="B62" i="69" s="1"/>
  <c r="C62" i="91"/>
  <c r="C62" i="66" s="1"/>
  <c r="C130" i="66" s="1"/>
  <c r="D62" i="91"/>
  <c r="D62" i="66" s="1"/>
  <c r="D130" i="66" s="1"/>
  <c r="B63" i="91"/>
  <c r="B63" i="69" s="1"/>
  <c r="B131" i="69" s="1"/>
  <c r="C63" i="91"/>
  <c r="C63" i="69" s="1"/>
  <c r="D63" i="91"/>
  <c r="D63" i="66" s="1"/>
  <c r="D131" i="66" s="1"/>
  <c r="B64" i="91"/>
  <c r="B64" i="66" s="1"/>
  <c r="B132" i="66" s="1"/>
  <c r="C64" i="91"/>
  <c r="C64" i="69" s="1"/>
  <c r="C132" i="69" s="1"/>
  <c r="D64" i="91"/>
  <c r="D64" i="69" s="1"/>
  <c r="B65" i="91"/>
  <c r="B65" i="66" s="1"/>
  <c r="B133" i="66" s="1"/>
  <c r="C65" i="91"/>
  <c r="C65" i="66" s="1"/>
  <c r="C133" i="66" s="1"/>
  <c r="D65" i="91"/>
  <c r="D65" i="69" s="1"/>
  <c r="D133" i="69" s="1"/>
  <c r="B66" i="91"/>
  <c r="B66" i="69" s="1"/>
  <c r="B134" i="69" s="1"/>
  <c r="C66" i="91"/>
  <c r="C66" i="66" s="1"/>
  <c r="C134" i="66" s="1"/>
  <c r="D66" i="91"/>
  <c r="D66" i="66" s="1"/>
  <c r="D134" i="66" s="1"/>
  <c r="B67" i="91"/>
  <c r="B67" i="69" s="1"/>
  <c r="B135" i="69" s="1"/>
  <c r="C67" i="91"/>
  <c r="C67" i="69" s="1"/>
  <c r="D67" i="91"/>
  <c r="D67" i="66" s="1"/>
  <c r="D135" i="66" s="1"/>
  <c r="B68" i="91"/>
  <c r="B68" i="66" s="1"/>
  <c r="B136" i="66" s="1"/>
  <c r="C68" i="91"/>
  <c r="C68" i="69" s="1"/>
  <c r="D68" i="91"/>
  <c r="D68" i="69" s="1"/>
  <c r="B69" i="91"/>
  <c r="B69" i="66" s="1"/>
  <c r="B137" i="66" s="1"/>
  <c r="C69" i="91"/>
  <c r="C69" i="66" s="1"/>
  <c r="C137" i="66" s="1"/>
  <c r="D69" i="91"/>
  <c r="D69" i="69" s="1"/>
  <c r="B70" i="91"/>
  <c r="B70" i="69" s="1"/>
  <c r="C70" i="91"/>
  <c r="C70" i="66" s="1"/>
  <c r="C138" i="66" s="1"/>
  <c r="D70" i="91"/>
  <c r="D70" i="66" s="1"/>
  <c r="D138" i="66" s="1"/>
  <c r="C128" i="69"/>
  <c r="B130" i="69"/>
  <c r="C131" i="69"/>
  <c r="D132" i="69"/>
  <c r="C135" i="69"/>
  <c r="F71" i="69"/>
  <c r="G71" i="69"/>
  <c r="H71" i="69"/>
  <c r="I71" i="69"/>
  <c r="J71" i="69"/>
  <c r="K71" i="69"/>
  <c r="L71" i="69"/>
  <c r="M71" i="69"/>
  <c r="N71" i="69"/>
  <c r="O71" i="69"/>
  <c r="B127" i="66"/>
  <c r="D127" i="66" l="1"/>
  <c r="C214" i="91"/>
  <c r="B213" i="91"/>
  <c r="D136" i="91"/>
  <c r="D213" i="91"/>
  <c r="D70" i="68"/>
  <c r="D138" i="68" s="1"/>
  <c r="C69" i="68"/>
  <c r="C137" i="68" s="1"/>
  <c r="B68" i="68"/>
  <c r="B136" i="68" s="1"/>
  <c r="D66" i="68"/>
  <c r="D134" i="68" s="1"/>
  <c r="C65" i="68"/>
  <c r="C133" i="68" s="1"/>
  <c r="B64" i="68"/>
  <c r="B132" i="68" s="1"/>
  <c r="D62" i="68"/>
  <c r="D130" i="68" s="1"/>
  <c r="C61" i="68"/>
  <c r="C129" i="68" s="1"/>
  <c r="B60" i="68"/>
  <c r="B128" i="68" s="1"/>
  <c r="B70" i="66"/>
  <c r="B138" i="66" s="1"/>
  <c r="D68" i="66"/>
  <c r="D136" i="66" s="1"/>
  <c r="C67" i="66"/>
  <c r="C135" i="66" s="1"/>
  <c r="B66" i="66"/>
  <c r="B134" i="66" s="1"/>
  <c r="D64" i="66"/>
  <c r="D132" i="66" s="1"/>
  <c r="C63" i="66"/>
  <c r="C131" i="66" s="1"/>
  <c r="B62" i="66"/>
  <c r="B130" i="66" s="1"/>
  <c r="D60" i="66"/>
  <c r="D128" i="66" s="1"/>
  <c r="C59" i="66"/>
  <c r="D70" i="69"/>
  <c r="C69" i="69"/>
  <c r="B68" i="69"/>
  <c r="D66" i="69"/>
  <c r="D134" i="69" s="1"/>
  <c r="C65" i="69"/>
  <c r="C133" i="69" s="1"/>
  <c r="B64" i="69"/>
  <c r="B132" i="69" s="1"/>
  <c r="D62" i="69"/>
  <c r="D130" i="69" s="1"/>
  <c r="C61" i="69"/>
  <c r="C129" i="69" s="1"/>
  <c r="B60" i="69"/>
  <c r="B128" i="69" s="1"/>
  <c r="D214" i="91"/>
  <c r="C213" i="91"/>
  <c r="C70" i="68"/>
  <c r="C138" i="68" s="1"/>
  <c r="B69" i="68"/>
  <c r="B137" i="68" s="1"/>
  <c r="D67" i="68"/>
  <c r="D135" i="68" s="1"/>
  <c r="C66" i="68"/>
  <c r="C134" i="68" s="1"/>
  <c r="B65" i="68"/>
  <c r="B133" i="68" s="1"/>
  <c r="D63" i="68"/>
  <c r="D131" i="68" s="1"/>
  <c r="C62" i="68"/>
  <c r="C130" i="68" s="1"/>
  <c r="B61" i="68"/>
  <c r="B129" i="68" s="1"/>
  <c r="D59" i="68"/>
  <c r="D69" i="66"/>
  <c r="D137" i="66" s="1"/>
  <c r="C68" i="66"/>
  <c r="C136" i="66" s="1"/>
  <c r="B67" i="66"/>
  <c r="B135" i="66" s="1"/>
  <c r="D65" i="66"/>
  <c r="D133" i="66" s="1"/>
  <c r="C64" i="66"/>
  <c r="C132" i="66" s="1"/>
  <c r="B63" i="66"/>
  <c r="B131" i="66" s="1"/>
  <c r="D61" i="66"/>
  <c r="D129" i="66" s="1"/>
  <c r="C60" i="66"/>
  <c r="C128" i="66" s="1"/>
  <c r="C70" i="69"/>
  <c r="B69" i="69"/>
  <c r="D67" i="69"/>
  <c r="D135" i="69" s="1"/>
  <c r="C66" i="69"/>
  <c r="C134" i="69" s="1"/>
  <c r="B65" i="69"/>
  <c r="B133" i="69" s="1"/>
  <c r="D63" i="69"/>
  <c r="D131" i="69" s="1"/>
  <c r="C62" i="69"/>
  <c r="C130" i="69" s="1"/>
  <c r="B61" i="69"/>
  <c r="B129" i="69" s="1"/>
  <c r="D59" i="69"/>
  <c r="B70" i="68"/>
  <c r="B138" i="68" s="1"/>
  <c r="D68" i="68"/>
  <c r="D136" i="68" s="1"/>
  <c r="C67" i="68"/>
  <c r="C135" i="68" s="1"/>
  <c r="B66" i="68"/>
  <c r="B134" i="68" s="1"/>
  <c r="D64" i="68"/>
  <c r="D132" i="68" s="1"/>
  <c r="C63" i="68"/>
  <c r="C131" i="68" s="1"/>
  <c r="B62" i="68"/>
  <c r="B130" i="68" s="1"/>
  <c r="D60" i="68"/>
  <c r="D128" i="68" s="1"/>
  <c r="C59" i="68"/>
  <c r="B60" i="66"/>
  <c r="B128" i="66" s="1"/>
  <c r="C59" i="69"/>
  <c r="P59" i="91"/>
  <c r="D69" i="68"/>
  <c r="D137" i="68" s="1"/>
  <c r="C68" i="68"/>
  <c r="C136" i="68" s="1"/>
  <c r="B67" i="68"/>
  <c r="B135" i="68" s="1"/>
  <c r="D65" i="68"/>
  <c r="D133" i="68" s="1"/>
  <c r="C64" i="68"/>
  <c r="C132" i="68" s="1"/>
  <c r="B63" i="68"/>
  <c r="B131" i="68" s="1"/>
  <c r="D61" i="68"/>
  <c r="D129" i="68" s="1"/>
  <c r="C60" i="68"/>
  <c r="C128" i="68" s="1"/>
  <c r="B59" i="68"/>
  <c r="B59" i="69"/>
  <c r="D81" i="96"/>
  <c r="C81" i="96"/>
  <c r="B136" i="91"/>
  <c r="D195" i="68" l="1"/>
  <c r="D127" i="68"/>
  <c r="C195" i="66"/>
  <c r="C127" i="66"/>
  <c r="C195" i="69"/>
  <c r="C127" i="69"/>
  <c r="B127" i="69"/>
  <c r="B195" i="69"/>
  <c r="B195" i="68"/>
  <c r="B127" i="68"/>
  <c r="C195" i="68"/>
  <c r="C127" i="68"/>
  <c r="D195" i="69"/>
  <c r="D127" i="69"/>
  <c r="C320" i="98"/>
  <c r="C306" i="98"/>
  <c r="C292" i="98"/>
  <c r="C208" i="98"/>
  <c r="C224" i="98"/>
  <c r="C238" i="98"/>
  <c r="C254" i="98"/>
  <c r="C178" i="98"/>
  <c r="C194" i="98" s="1"/>
  <c r="E246" i="98"/>
  <c r="D247" i="98"/>
  <c r="E247" i="98"/>
  <c r="D248" i="98"/>
  <c r="E248" i="98"/>
  <c r="D249" i="98"/>
  <c r="E249" i="98"/>
  <c r="D250" i="98"/>
  <c r="E250" i="98"/>
  <c r="D251" i="98"/>
  <c r="E251" i="98"/>
  <c r="D252" i="98"/>
  <c r="E252" i="98"/>
  <c r="D253" i="98"/>
  <c r="E253" i="98"/>
  <c r="D254" i="98"/>
  <c r="E254" i="98"/>
  <c r="D255" i="98"/>
  <c r="E255" i="98"/>
  <c r="C144" i="98"/>
  <c r="C299" i="101" l="1"/>
  <c r="C266" i="101"/>
  <c r="D354" i="98"/>
  <c r="C267" i="101"/>
  <c r="D266" i="101"/>
  <c r="D300" i="101"/>
  <c r="C294" i="101"/>
  <c r="D299" i="101"/>
  <c r="C300" i="101"/>
  <c r="C301" i="101" s="1"/>
  <c r="D293" i="101"/>
  <c r="D265" i="101"/>
  <c r="E354" i="98"/>
  <c r="D267" i="101"/>
  <c r="C265" i="101"/>
  <c r="C293" i="101"/>
  <c r="C295" i="101" s="1"/>
  <c r="D294" i="101"/>
  <c r="D241" i="98"/>
  <c r="E241" i="98"/>
  <c r="D181" i="98"/>
  <c r="E181" i="98"/>
  <c r="D294" i="98"/>
  <c r="E322" i="98"/>
  <c r="E294" i="98"/>
  <c r="E308" i="98"/>
  <c r="E309" i="98" s="1"/>
  <c r="E353" i="98"/>
  <c r="D353" i="98"/>
  <c r="D379" i="98" s="1"/>
  <c r="M29" i="101"/>
  <c r="E208" i="98"/>
  <c r="E224" i="98" s="1"/>
  <c r="D208" i="98"/>
  <c r="D224" i="98" s="1"/>
  <c r="D82" i="98"/>
  <c r="E256" i="98"/>
  <c r="E194" i="98"/>
  <c r="E80" i="98"/>
  <c r="E82" i="98"/>
  <c r="D194" i="98"/>
  <c r="D80" i="98"/>
  <c r="D204" i="98"/>
  <c r="L132" i="98"/>
  <c r="D301" i="101" l="1"/>
  <c r="D295" i="101"/>
  <c r="F136" i="91" l="1"/>
  <c r="E136" i="91"/>
  <c r="F135" i="91"/>
  <c r="E135" i="91"/>
  <c r="C58" i="91"/>
  <c r="D58" i="91"/>
  <c r="B58" i="91"/>
  <c r="D203" i="70" l="1"/>
  <c r="C135" i="91"/>
  <c r="C58" i="66"/>
  <c r="C194" i="66" s="1"/>
  <c r="C58" i="69"/>
  <c r="C194" i="69" s="1"/>
  <c r="C58" i="68"/>
  <c r="C194" i="68" s="1"/>
  <c r="C212" i="91"/>
  <c r="B135" i="91"/>
  <c r="B58" i="69"/>
  <c r="B194" i="69" s="1"/>
  <c r="B58" i="68"/>
  <c r="B194" i="68" s="1"/>
  <c r="B212" i="91"/>
  <c r="B58" i="66"/>
  <c r="B194" i="66" s="1"/>
  <c r="D135" i="91"/>
  <c r="D212" i="91"/>
  <c r="D58" i="66"/>
  <c r="D194" i="66" s="1"/>
  <c r="D58" i="69"/>
  <c r="D194" i="69" s="1"/>
  <c r="D58" i="68"/>
  <c r="D194" i="68" s="1"/>
  <c r="F143" i="91"/>
  <c r="F144" i="91"/>
  <c r="C126" i="69"/>
  <c r="P58" i="91"/>
  <c r="D126" i="66"/>
  <c r="D126" i="69"/>
  <c r="C203" i="70" l="1"/>
  <c r="D245" i="70"/>
  <c r="C126" i="66"/>
  <c r="B126" i="66"/>
  <c r="C245" i="70"/>
  <c r="D126" i="68"/>
  <c r="B126" i="69"/>
  <c r="C126" i="68"/>
  <c r="B126" i="68"/>
  <c r="B113" i="100" l="1"/>
  <c r="C113" i="100"/>
  <c r="D113" i="100"/>
  <c r="C114" i="100"/>
  <c r="D114" i="100"/>
  <c r="E114" i="100"/>
  <c r="B115" i="100"/>
  <c r="C115" i="100"/>
  <c r="D115" i="100"/>
  <c r="E115" i="100"/>
  <c r="B116" i="100"/>
  <c r="C116" i="100"/>
  <c r="D116" i="100"/>
  <c r="E116" i="100"/>
  <c r="B117" i="100"/>
  <c r="C117" i="100"/>
  <c r="D117" i="100"/>
  <c r="E117" i="100"/>
  <c r="B118" i="100"/>
  <c r="C118" i="100"/>
  <c r="D118" i="100"/>
  <c r="E118" i="100"/>
  <c r="B114" i="100"/>
  <c r="E113" i="100"/>
  <c r="L119" i="100" l="1"/>
  <c r="L79" i="100"/>
  <c r="N119" i="100"/>
  <c r="J119" i="100"/>
  <c r="G85" i="100"/>
  <c r="O79" i="100"/>
  <c r="K79" i="100"/>
  <c r="G79" i="100"/>
  <c r="Q119" i="100"/>
  <c r="M119" i="100"/>
  <c r="I119" i="100"/>
  <c r="P119" i="100"/>
  <c r="H119" i="100"/>
  <c r="O119" i="100"/>
  <c r="K119" i="100"/>
  <c r="G119" i="100"/>
  <c r="N79" i="100"/>
  <c r="J79" i="100"/>
  <c r="Q79" i="100"/>
  <c r="M30" i="101" s="1"/>
  <c r="M79" i="100"/>
  <c r="I79" i="100"/>
  <c r="H85" i="100"/>
  <c r="P79" i="100"/>
  <c r="H79" i="100"/>
  <c r="M36" i="101" l="1"/>
  <c r="D138" i="69" l="1"/>
  <c r="C138" i="69"/>
  <c r="B138" i="69"/>
  <c r="D137" i="69"/>
  <c r="C137" i="69"/>
  <c r="B137" i="69"/>
  <c r="D136" i="69"/>
  <c r="C136" i="69"/>
  <c r="B136" i="69"/>
  <c r="N114" i="98"/>
  <c r="N132" i="98"/>
  <c r="Q86" i="100" l="1"/>
  <c r="C64" i="96"/>
  <c r="D64" i="96"/>
  <c r="L114" i="98"/>
  <c r="L115" i="98"/>
  <c r="K29" i="101"/>
  <c r="M329" i="96"/>
  <c r="N115" i="98"/>
  <c r="Q40" i="100"/>
  <c r="B49" i="91" l="1"/>
  <c r="C49" i="91"/>
  <c r="D49" i="91"/>
  <c r="C49" i="66" l="1"/>
  <c r="C49" i="69"/>
  <c r="C49" i="68"/>
  <c r="B49" i="66"/>
  <c r="B49" i="69"/>
  <c r="B49" i="68"/>
  <c r="D49" i="69"/>
  <c r="D49" i="68"/>
  <c r="D49" i="66"/>
  <c r="M35" i="101"/>
  <c r="C252" i="98" l="1"/>
  <c r="C253" i="98"/>
  <c r="C236" i="98"/>
  <c r="C237" i="98"/>
  <c r="C222" i="98"/>
  <c r="C223" i="98"/>
  <c r="C225" i="98"/>
  <c r="C206" i="98"/>
  <c r="C207" i="98"/>
  <c r="E191" i="98"/>
  <c r="E193" i="98"/>
  <c r="D193" i="98"/>
  <c r="C176" i="98"/>
  <c r="C192" i="98" s="1"/>
  <c r="C177" i="98"/>
  <c r="C193" i="98" s="1"/>
  <c r="C142" i="98"/>
  <c r="C143" i="98"/>
  <c r="C145" i="98"/>
  <c r="D207" i="98" l="1"/>
  <c r="D223" i="98" s="1"/>
  <c r="E192" i="98"/>
  <c r="D272" i="101" s="1"/>
  <c r="D192" i="98"/>
  <c r="C272" i="101" s="1"/>
  <c r="E206" i="98"/>
  <c r="D206" i="98"/>
  <c r="D222" i="98" s="1"/>
  <c r="E207" i="98"/>
  <c r="E223" i="98" s="1"/>
  <c r="E222" i="98"/>
  <c r="B89" i="100" l="1"/>
  <c r="C89" i="100"/>
  <c r="D89" i="100"/>
  <c r="E89" i="100"/>
  <c r="F89" i="100"/>
  <c r="B90" i="100"/>
  <c r="C90" i="100"/>
  <c r="D90" i="100"/>
  <c r="E90" i="100"/>
  <c r="F90" i="100"/>
  <c r="B91" i="100"/>
  <c r="C91" i="100"/>
  <c r="D91" i="100"/>
  <c r="E91" i="100"/>
  <c r="F91" i="100"/>
  <c r="B92" i="100"/>
  <c r="C92" i="100"/>
  <c r="D92" i="100"/>
  <c r="E92" i="100"/>
  <c r="F92" i="100"/>
  <c r="B93" i="100"/>
  <c r="C93" i="100"/>
  <c r="D93" i="100"/>
  <c r="E93" i="100"/>
  <c r="F93" i="100"/>
  <c r="B94" i="100"/>
  <c r="C94" i="100"/>
  <c r="D94" i="100"/>
  <c r="E94" i="100"/>
  <c r="F94" i="100"/>
  <c r="B95" i="100"/>
  <c r="C95" i="100"/>
  <c r="D95" i="100"/>
  <c r="E95" i="100"/>
  <c r="F95" i="100"/>
  <c r="B96" i="100"/>
  <c r="C96" i="100"/>
  <c r="D96" i="100"/>
  <c r="E96" i="100"/>
  <c r="F96" i="100"/>
  <c r="B97" i="100"/>
  <c r="C97" i="100"/>
  <c r="D97" i="100"/>
  <c r="E97" i="100"/>
  <c r="F97" i="100"/>
  <c r="B98" i="100"/>
  <c r="C98" i="100"/>
  <c r="D98" i="100"/>
  <c r="E98" i="100"/>
  <c r="F98" i="100"/>
  <c r="B99" i="100"/>
  <c r="C99" i="100"/>
  <c r="D99" i="100"/>
  <c r="E99" i="100"/>
  <c r="F99" i="100"/>
  <c r="B100" i="100"/>
  <c r="C100" i="100"/>
  <c r="D100" i="100"/>
  <c r="E100" i="100"/>
  <c r="F100" i="100"/>
  <c r="B101" i="100"/>
  <c r="C101" i="100"/>
  <c r="D101" i="100"/>
  <c r="E101" i="100"/>
  <c r="F101" i="100"/>
  <c r="B102" i="100"/>
  <c r="C102" i="100"/>
  <c r="D102" i="100"/>
  <c r="E102" i="100"/>
  <c r="F102" i="100"/>
  <c r="B103" i="100"/>
  <c r="C103" i="100"/>
  <c r="D103" i="100"/>
  <c r="E103" i="100"/>
  <c r="F103" i="100"/>
  <c r="B104" i="100"/>
  <c r="C104" i="100"/>
  <c r="D104" i="100"/>
  <c r="E104" i="100"/>
  <c r="F104" i="100"/>
  <c r="B105" i="100"/>
  <c r="C105" i="100"/>
  <c r="D105" i="100"/>
  <c r="E105" i="100"/>
  <c r="F105" i="100"/>
  <c r="B106" i="100"/>
  <c r="C106" i="100"/>
  <c r="D106" i="100"/>
  <c r="E106" i="100"/>
  <c r="F106" i="100"/>
  <c r="B107" i="100"/>
  <c r="C107" i="100"/>
  <c r="D107" i="100"/>
  <c r="E107" i="100"/>
  <c r="F107" i="100"/>
  <c r="B108" i="100"/>
  <c r="C108" i="100"/>
  <c r="D108" i="100"/>
  <c r="E108" i="100"/>
  <c r="F108" i="100"/>
  <c r="B109" i="100"/>
  <c r="C109" i="100"/>
  <c r="D109" i="100"/>
  <c r="E109" i="100"/>
  <c r="F109" i="100"/>
  <c r="B110" i="100"/>
  <c r="C110" i="100"/>
  <c r="D110" i="100"/>
  <c r="E110" i="100"/>
  <c r="B111" i="100"/>
  <c r="C111" i="100"/>
  <c r="D111" i="100"/>
  <c r="E111" i="100"/>
  <c r="B112" i="100"/>
  <c r="C112" i="100"/>
  <c r="D112" i="100"/>
  <c r="E112" i="100"/>
  <c r="G82" i="100" l="1"/>
  <c r="G84" i="100"/>
  <c r="G83" i="100"/>
  <c r="H83" i="100"/>
  <c r="G86" i="100" l="1"/>
  <c r="D187" i="98" l="1"/>
  <c r="E187" i="98"/>
  <c r="D189" i="98"/>
  <c r="E189" i="98"/>
  <c r="D191" i="98"/>
  <c r="E205" i="98"/>
  <c r="D205" i="98"/>
  <c r="E200" i="98"/>
  <c r="D114" i="98" l="1"/>
  <c r="K115" i="98"/>
  <c r="G115" i="98"/>
  <c r="J115" i="98"/>
  <c r="F115" i="98"/>
  <c r="M115" i="98"/>
  <c r="I115" i="98"/>
  <c r="E190" i="98"/>
  <c r="D271" i="101" s="1"/>
  <c r="E115" i="98"/>
  <c r="H115" i="98"/>
  <c r="D190" i="98"/>
  <c r="C271" i="101" s="1"/>
  <c r="D115" i="98"/>
  <c r="E203" i="98"/>
  <c r="D203" i="98"/>
  <c r="D201" i="98"/>
  <c r="E201" i="98"/>
  <c r="D200" i="98"/>
  <c r="D132" i="98"/>
  <c r="D195" i="98"/>
  <c r="C273" i="101" s="1"/>
  <c r="D209" i="98"/>
  <c r="D225" i="98" s="1"/>
  <c r="E195" i="98"/>
  <c r="D273" i="101" s="1"/>
  <c r="E209" i="98"/>
  <c r="E225" i="98" s="1"/>
  <c r="J132" i="98"/>
  <c r="F132" i="98"/>
  <c r="D240" i="98"/>
  <c r="M132" i="98"/>
  <c r="I132" i="98"/>
  <c r="E132" i="98"/>
  <c r="H132" i="98"/>
  <c r="K132" i="98"/>
  <c r="G132" i="98"/>
  <c r="E186" i="98"/>
  <c r="D186" i="98"/>
  <c r="D246" i="98"/>
  <c r="D256" i="98" s="1"/>
  <c r="D81" i="98" l="1"/>
  <c r="D216" i="98"/>
  <c r="D91" i="98"/>
  <c r="B298" i="70" l="1"/>
  <c r="B297" i="70"/>
  <c r="B296" i="70"/>
  <c r="B295" i="70"/>
  <c r="B76" i="96"/>
  <c r="B77" i="96"/>
  <c r="B78" i="96"/>
  <c r="B79" i="96"/>
  <c r="B80" i="96"/>
  <c r="B81" i="96"/>
  <c r="B82" i="96"/>
  <c r="B83" i="96"/>
  <c r="B84" i="96"/>
  <c r="D139" i="69"/>
  <c r="C139" i="69"/>
  <c r="B139" i="69"/>
  <c r="D207" i="66"/>
  <c r="C207" i="66"/>
  <c r="B207" i="66"/>
  <c r="D119" i="96"/>
  <c r="C120" i="96"/>
  <c r="D120" i="96"/>
  <c r="C121" i="96"/>
  <c r="D121" i="96"/>
  <c r="E71" i="69"/>
  <c r="D326" i="96"/>
  <c r="F88" i="91"/>
  <c r="F85" i="96"/>
  <c r="P71" i="91"/>
  <c r="E72" i="68" l="1"/>
  <c r="E88" i="91"/>
  <c r="C287" i="70"/>
  <c r="F72" i="66"/>
  <c r="E72" i="66"/>
  <c r="H72" i="66"/>
  <c r="G72" i="66"/>
  <c r="D287" i="70"/>
  <c r="C325" i="96"/>
  <c r="D286" i="70"/>
  <c r="C119" i="96"/>
  <c r="C327" i="96"/>
  <c r="C286" i="70"/>
  <c r="C326" i="96"/>
  <c r="D327" i="96"/>
  <c r="J329" i="96"/>
  <c r="F329" i="96"/>
  <c r="D325" i="96"/>
  <c r="D204" i="69"/>
  <c r="B206" i="69"/>
  <c r="C205" i="68"/>
  <c r="P69" i="91"/>
  <c r="B326" i="96" s="1"/>
  <c r="B146" i="91"/>
  <c r="C204" i="66"/>
  <c r="D206" i="68"/>
  <c r="C224" i="91"/>
  <c r="C147" i="91"/>
  <c r="D205" i="66"/>
  <c r="B204" i="68"/>
  <c r="B205" i="69"/>
  <c r="D204" i="66"/>
  <c r="D205" i="68"/>
  <c r="P68" i="91"/>
  <c r="B325" i="96" s="1"/>
  <c r="B145" i="91"/>
  <c r="C223" i="91"/>
  <c r="C146" i="91"/>
  <c r="C206" i="69"/>
  <c r="C204" i="68"/>
  <c r="C222" i="91"/>
  <c r="C145" i="91"/>
  <c r="D223" i="91"/>
  <c r="D146" i="91"/>
  <c r="B204" i="69"/>
  <c r="C205" i="69"/>
  <c r="D206" i="69"/>
  <c r="B205" i="66"/>
  <c r="C206" i="66"/>
  <c r="D204" i="68"/>
  <c r="B206" i="68"/>
  <c r="D224" i="91"/>
  <c r="D147" i="91"/>
  <c r="B206" i="66"/>
  <c r="D222" i="91"/>
  <c r="D145" i="91"/>
  <c r="P70" i="91"/>
  <c r="B327" i="96" s="1"/>
  <c r="B147" i="91"/>
  <c r="C204" i="69"/>
  <c r="D205" i="69"/>
  <c r="B204" i="66"/>
  <c r="C205" i="66"/>
  <c r="D206" i="66"/>
  <c r="B205" i="68"/>
  <c r="C206" i="68"/>
  <c r="B224" i="91"/>
  <c r="B223" i="91"/>
  <c r="B222" i="91"/>
  <c r="L329" i="96" l="1"/>
  <c r="M330" i="96" s="1"/>
  <c r="H329" i="96"/>
  <c r="E329" i="96"/>
  <c r="I329" i="96"/>
  <c r="K329" i="96"/>
  <c r="K330" i="96" s="1"/>
  <c r="D329" i="96"/>
  <c r="C288" i="70"/>
  <c r="D288" i="70"/>
  <c r="D289" i="70" s="1"/>
  <c r="G329" i="96"/>
  <c r="G330" i="96" s="1"/>
  <c r="I330" i="96" l="1"/>
  <c r="C289" i="70"/>
  <c r="H330" i="96"/>
  <c r="L330" i="96"/>
  <c r="J330" i="96"/>
  <c r="E72" i="91" l="1"/>
  <c r="H84" i="100" l="1"/>
  <c r="L29" i="101" l="1"/>
  <c r="L30" i="101"/>
  <c r="M114" i="98"/>
  <c r="H114" i="98"/>
  <c r="D351" i="98"/>
  <c r="D352" i="98"/>
  <c r="D377" i="98" s="1"/>
  <c r="D220" i="98"/>
  <c r="D221" i="98"/>
  <c r="E351" i="98"/>
  <c r="E374" i="98" s="1"/>
  <c r="E104" i="91"/>
  <c r="E105" i="91"/>
  <c r="E106" i="91"/>
  <c r="E107" i="91"/>
  <c r="E108" i="91"/>
  <c r="E109" i="91"/>
  <c r="E110" i="91"/>
  <c r="E111" i="91"/>
  <c r="E112" i="91"/>
  <c r="F104" i="91"/>
  <c r="F105" i="91"/>
  <c r="F106" i="91"/>
  <c r="F107" i="91"/>
  <c r="F108" i="91"/>
  <c r="F109" i="91"/>
  <c r="F110" i="91"/>
  <c r="F111" i="91"/>
  <c r="F112" i="91"/>
  <c r="C118" i="70"/>
  <c r="D118" i="70"/>
  <c r="C119" i="70"/>
  <c r="D119" i="70"/>
  <c r="E118" i="91"/>
  <c r="E119" i="91"/>
  <c r="E120" i="91"/>
  <c r="E121" i="91"/>
  <c r="E122" i="91"/>
  <c r="E123" i="91"/>
  <c r="E124" i="91"/>
  <c r="E125" i="91"/>
  <c r="E126" i="91"/>
  <c r="E127" i="91"/>
  <c r="E128" i="91"/>
  <c r="E129" i="91"/>
  <c r="E130" i="91"/>
  <c r="E131" i="91"/>
  <c r="E132" i="91"/>
  <c r="E133" i="91"/>
  <c r="E134" i="91"/>
  <c r="F118" i="91"/>
  <c r="F119" i="91"/>
  <c r="F120" i="91"/>
  <c r="F121" i="91"/>
  <c r="F122" i="91"/>
  <c r="F123" i="91"/>
  <c r="F124" i="91"/>
  <c r="F125" i="91"/>
  <c r="F126" i="91"/>
  <c r="F127" i="91"/>
  <c r="F128" i="91"/>
  <c r="F129" i="91"/>
  <c r="F130" i="91"/>
  <c r="F131" i="91"/>
  <c r="F132" i="91"/>
  <c r="F133" i="91"/>
  <c r="F134" i="91"/>
  <c r="C159" i="70"/>
  <c r="D159" i="70"/>
  <c r="C160" i="70"/>
  <c r="D160" i="70"/>
  <c r="C59" i="96"/>
  <c r="D59" i="96"/>
  <c r="C60" i="96"/>
  <c r="D60" i="96"/>
  <c r="C61" i="96"/>
  <c r="D61" i="96"/>
  <c r="C62" i="96"/>
  <c r="D62" i="96"/>
  <c r="C68" i="96"/>
  <c r="D68" i="96"/>
  <c r="C76" i="96"/>
  <c r="D76" i="96"/>
  <c r="C77" i="96"/>
  <c r="D77" i="96"/>
  <c r="C78" i="96"/>
  <c r="D78" i="96"/>
  <c r="C79" i="96"/>
  <c r="D79" i="96"/>
  <c r="C85" i="96"/>
  <c r="D85" i="96"/>
  <c r="E85" i="96"/>
  <c r="C166" i="96"/>
  <c r="D166" i="96"/>
  <c r="C167" i="96"/>
  <c r="D167" i="96"/>
  <c r="C155" i="96"/>
  <c r="D155" i="96"/>
  <c r="C156" i="96"/>
  <c r="D156" i="96"/>
  <c r="C157" i="96"/>
  <c r="D157" i="96"/>
  <c r="C158" i="96"/>
  <c r="D158" i="96"/>
  <c r="C159" i="96"/>
  <c r="D159" i="96"/>
  <c r="C160" i="96"/>
  <c r="D160" i="96"/>
  <c r="C179" i="96"/>
  <c r="D179" i="96"/>
  <c r="C212" i="96"/>
  <c r="D212" i="96"/>
  <c r="C213" i="96"/>
  <c r="D213" i="96"/>
  <c r="C214" i="96"/>
  <c r="D214" i="96"/>
  <c r="C215" i="96"/>
  <c r="D215" i="96"/>
  <c r="C216" i="96"/>
  <c r="D216" i="96"/>
  <c r="C222" i="96"/>
  <c r="D222" i="96"/>
  <c r="C223" i="96"/>
  <c r="D223" i="96"/>
  <c r="C224" i="96"/>
  <c r="D224" i="96"/>
  <c r="C225" i="96"/>
  <c r="D225" i="96"/>
  <c r="D290" i="96"/>
  <c r="D291" i="96"/>
  <c r="D292" i="96"/>
  <c r="D293" i="96"/>
  <c r="D255" i="96"/>
  <c r="D288" i="96"/>
  <c r="D256" i="96"/>
  <c r="D289" i="96"/>
  <c r="E137" i="91"/>
  <c r="E138" i="91"/>
  <c r="E139" i="91"/>
  <c r="E140" i="91"/>
  <c r="F137" i="91"/>
  <c r="F138" i="91"/>
  <c r="F139" i="91"/>
  <c r="F140" i="91"/>
  <c r="F141" i="91"/>
  <c r="E358" i="98"/>
  <c r="E360" i="98" s="1"/>
  <c r="B3" i="102"/>
  <c r="B2" i="71"/>
  <c r="B2" i="102" s="1"/>
  <c r="E217" i="98"/>
  <c r="M86" i="100"/>
  <c r="F30" i="101"/>
  <c r="J30" i="101"/>
  <c r="D30" i="101"/>
  <c r="E86" i="91"/>
  <c r="E87" i="91"/>
  <c r="E89" i="91"/>
  <c r="E91" i="91"/>
  <c r="E92" i="91"/>
  <c r="E93" i="91"/>
  <c r="E94" i="91"/>
  <c r="E95" i="91"/>
  <c r="E96" i="91"/>
  <c r="E97" i="91"/>
  <c r="E98" i="91"/>
  <c r="E99" i="91"/>
  <c r="E100" i="91"/>
  <c r="E101" i="91"/>
  <c r="E102" i="91"/>
  <c r="E103" i="91"/>
  <c r="E114" i="91"/>
  <c r="E115" i="91"/>
  <c r="E116" i="91"/>
  <c r="E117" i="91"/>
  <c r="F86" i="91"/>
  <c r="F87" i="91"/>
  <c r="F89" i="91"/>
  <c r="F91" i="91"/>
  <c r="F92" i="91"/>
  <c r="F93" i="91"/>
  <c r="F94" i="91"/>
  <c r="F95" i="91"/>
  <c r="F96" i="91"/>
  <c r="F97" i="91"/>
  <c r="F98" i="91"/>
  <c r="F99" i="91"/>
  <c r="F100" i="91"/>
  <c r="F101" i="91"/>
  <c r="F102" i="91"/>
  <c r="F103" i="91"/>
  <c r="F113" i="91"/>
  <c r="F114" i="91"/>
  <c r="F115" i="91"/>
  <c r="F116" i="91"/>
  <c r="F117" i="91"/>
  <c r="P65" i="91"/>
  <c r="B291" i="96" s="1"/>
  <c r="P66" i="91"/>
  <c r="B292" i="96" s="1"/>
  <c r="P67" i="91"/>
  <c r="B293" i="96" s="1"/>
  <c r="P64" i="91"/>
  <c r="B290" i="96" s="1"/>
  <c r="P37" i="91"/>
  <c r="B175" i="96" s="1"/>
  <c r="P38" i="91"/>
  <c r="B176" i="96" s="1"/>
  <c r="P39" i="91"/>
  <c r="B177" i="96" s="1"/>
  <c r="P40" i="91"/>
  <c r="B178" i="96" s="1"/>
  <c r="P36" i="91"/>
  <c r="B174" i="96" s="1"/>
  <c r="H226" i="91"/>
  <c r="G226" i="91"/>
  <c r="G72" i="91"/>
  <c r="F72" i="91"/>
  <c r="P49" i="91"/>
  <c r="P9" i="91"/>
  <c r="P10" i="91"/>
  <c r="P11" i="91"/>
  <c r="P12" i="91"/>
  <c r="P13" i="91"/>
  <c r="P14" i="91"/>
  <c r="P15" i="91"/>
  <c r="P16" i="91"/>
  <c r="P17" i="91"/>
  <c r="P18" i="91"/>
  <c r="P19" i="91"/>
  <c r="P20" i="91"/>
  <c r="P21" i="91"/>
  <c r="P22" i="91"/>
  <c r="P23" i="91"/>
  <c r="P24" i="91"/>
  <c r="B119" i="96" s="1"/>
  <c r="P25" i="91"/>
  <c r="B120" i="96" s="1"/>
  <c r="P26" i="91"/>
  <c r="B121" i="96" s="1"/>
  <c r="P27" i="91"/>
  <c r="P28" i="91"/>
  <c r="P29" i="91"/>
  <c r="P30" i="91"/>
  <c r="P31" i="91"/>
  <c r="P32" i="91"/>
  <c r="P33" i="91"/>
  <c r="P34" i="91"/>
  <c r="P35" i="91"/>
  <c r="B41" i="91"/>
  <c r="B118" i="91" s="1"/>
  <c r="C41" i="91"/>
  <c r="D41" i="91"/>
  <c r="B42" i="91"/>
  <c r="B196" i="91" s="1"/>
  <c r="C42" i="91"/>
  <c r="D42" i="91"/>
  <c r="B43" i="91"/>
  <c r="C43" i="91"/>
  <c r="D43" i="91"/>
  <c r="D120" i="91" s="1"/>
  <c r="B44" i="91"/>
  <c r="C44" i="91"/>
  <c r="B45" i="91"/>
  <c r="B199" i="91" s="1"/>
  <c r="C45" i="91"/>
  <c r="C122" i="91" s="1"/>
  <c r="D45" i="91"/>
  <c r="B46" i="91"/>
  <c r="B123" i="91" s="1"/>
  <c r="C46" i="91"/>
  <c r="C200" i="91" s="1"/>
  <c r="D46" i="91"/>
  <c r="B47" i="91"/>
  <c r="C47" i="91"/>
  <c r="D47" i="91"/>
  <c r="D124" i="91" s="1"/>
  <c r="B48" i="91"/>
  <c r="B125" i="91" s="1"/>
  <c r="C48" i="91"/>
  <c r="D48" i="91"/>
  <c r="D125" i="91" s="1"/>
  <c r="B50" i="91"/>
  <c r="B204" i="91" s="1"/>
  <c r="C50" i="91"/>
  <c r="C127" i="91" s="1"/>
  <c r="D50" i="91"/>
  <c r="B51" i="91"/>
  <c r="B128" i="91" s="1"/>
  <c r="C51" i="91"/>
  <c r="C205" i="91" s="1"/>
  <c r="D51" i="91"/>
  <c r="D128" i="91" s="1"/>
  <c r="B52" i="91"/>
  <c r="C52" i="91"/>
  <c r="C129" i="91" s="1"/>
  <c r="D52" i="91"/>
  <c r="B53" i="91"/>
  <c r="B130" i="91" s="1"/>
  <c r="C53" i="91"/>
  <c r="C207" i="91" s="1"/>
  <c r="D53" i="91"/>
  <c r="D207" i="91" s="1"/>
  <c r="B54" i="91"/>
  <c r="B208" i="91" s="1"/>
  <c r="C54" i="91"/>
  <c r="D54" i="91"/>
  <c r="B55" i="91"/>
  <c r="B132" i="91" s="1"/>
  <c r="C55" i="91"/>
  <c r="C132" i="91" s="1"/>
  <c r="D55" i="91"/>
  <c r="D132" i="91" s="1"/>
  <c r="B56" i="91"/>
  <c r="C56" i="91"/>
  <c r="C133" i="91" s="1"/>
  <c r="D56" i="91"/>
  <c r="B57" i="91"/>
  <c r="C57" i="91"/>
  <c r="D57" i="91"/>
  <c r="D134" i="91" s="1"/>
  <c r="P60" i="91"/>
  <c r="P61" i="91"/>
  <c r="P62" i="91"/>
  <c r="P63" i="91"/>
  <c r="P72" i="91"/>
  <c r="B185" i="66"/>
  <c r="C185" i="66"/>
  <c r="D185" i="66"/>
  <c r="B185" i="69"/>
  <c r="C185" i="69"/>
  <c r="D185" i="69"/>
  <c r="B185" i="68"/>
  <c r="C185" i="68"/>
  <c r="D185" i="68"/>
  <c r="B169" i="66"/>
  <c r="C169" i="66"/>
  <c r="D169" i="66"/>
  <c r="B169" i="69"/>
  <c r="C169" i="69"/>
  <c r="D169" i="69"/>
  <c r="B169" i="68"/>
  <c r="C169" i="68"/>
  <c r="D169" i="68"/>
  <c r="B164" i="66"/>
  <c r="C164" i="66"/>
  <c r="D164" i="66"/>
  <c r="B164" i="69"/>
  <c r="C164" i="69"/>
  <c r="D164" i="69"/>
  <c r="B164" i="68"/>
  <c r="C164" i="68"/>
  <c r="D164" i="68"/>
  <c r="B176" i="66"/>
  <c r="C176" i="66"/>
  <c r="D176" i="66"/>
  <c r="B176" i="69"/>
  <c r="C176" i="69"/>
  <c r="D176" i="69"/>
  <c r="B176" i="68"/>
  <c r="C176" i="68"/>
  <c r="D176" i="68"/>
  <c r="B173" i="66"/>
  <c r="C173" i="66"/>
  <c r="D173" i="66"/>
  <c r="B173" i="69"/>
  <c r="C173" i="69"/>
  <c r="D173" i="69"/>
  <c r="B173" i="68"/>
  <c r="C173" i="68"/>
  <c r="D173" i="68"/>
  <c r="B92" i="66"/>
  <c r="C92" i="66"/>
  <c r="D92" i="66"/>
  <c r="B92" i="69"/>
  <c r="C92" i="69"/>
  <c r="B92" i="68"/>
  <c r="C92" i="68"/>
  <c r="D92" i="68"/>
  <c r="C87" i="66"/>
  <c r="D87" i="66"/>
  <c r="B87" i="69"/>
  <c r="D87" i="69"/>
  <c r="B87" i="68"/>
  <c r="C87" i="68"/>
  <c r="D87" i="68"/>
  <c r="B149" i="68"/>
  <c r="C149" i="68"/>
  <c r="D149" i="68"/>
  <c r="B150" i="68"/>
  <c r="C150" i="68"/>
  <c r="D150" i="68"/>
  <c r="B151" i="68"/>
  <c r="C151" i="68"/>
  <c r="D151" i="68"/>
  <c r="B152" i="68"/>
  <c r="D152" i="68"/>
  <c r="B153" i="68"/>
  <c r="D153" i="68"/>
  <c r="B154" i="68"/>
  <c r="C154" i="68"/>
  <c r="D154" i="68"/>
  <c r="C156" i="68"/>
  <c r="D156" i="68"/>
  <c r="B157" i="68"/>
  <c r="C157" i="68"/>
  <c r="D157" i="68"/>
  <c r="C158" i="68"/>
  <c r="D158" i="68"/>
  <c r="B91" i="68"/>
  <c r="C159" i="68"/>
  <c r="D159" i="68"/>
  <c r="B161" i="68"/>
  <c r="D161" i="68"/>
  <c r="B162" i="68"/>
  <c r="C94" i="68"/>
  <c r="D162" i="68"/>
  <c r="B163" i="68"/>
  <c r="C163" i="68"/>
  <c r="B165" i="68"/>
  <c r="C165" i="68"/>
  <c r="B166" i="68"/>
  <c r="C166" i="68"/>
  <c r="B167" i="68"/>
  <c r="C167" i="68"/>
  <c r="B168" i="68"/>
  <c r="C168" i="68"/>
  <c r="D168" i="68"/>
  <c r="B170" i="68"/>
  <c r="C170" i="68"/>
  <c r="D170" i="68"/>
  <c r="C171" i="68"/>
  <c r="D171" i="68"/>
  <c r="B172" i="68"/>
  <c r="C172" i="68"/>
  <c r="D172" i="68"/>
  <c r="B174" i="68"/>
  <c r="C174" i="68"/>
  <c r="D174" i="68"/>
  <c r="B175" i="68"/>
  <c r="C175" i="68"/>
  <c r="D175" i="68"/>
  <c r="D180" i="68"/>
  <c r="B196" i="68"/>
  <c r="C196" i="68"/>
  <c r="D196" i="68"/>
  <c r="B197" i="68"/>
  <c r="C197" i="68"/>
  <c r="D197" i="68"/>
  <c r="B198" i="68"/>
  <c r="C198" i="68"/>
  <c r="D198" i="68"/>
  <c r="B199" i="68"/>
  <c r="C199" i="68"/>
  <c r="D199" i="68"/>
  <c r="B200" i="68"/>
  <c r="C200" i="68"/>
  <c r="D200" i="68"/>
  <c r="B201" i="68"/>
  <c r="C201" i="68"/>
  <c r="D201" i="68"/>
  <c r="B202" i="68"/>
  <c r="C202" i="68"/>
  <c r="D202" i="68"/>
  <c r="B203" i="68"/>
  <c r="C203" i="68"/>
  <c r="D203" i="68"/>
  <c r="B149" i="66"/>
  <c r="C149" i="66"/>
  <c r="D149" i="66"/>
  <c r="B150" i="66"/>
  <c r="C150" i="66"/>
  <c r="D150" i="66"/>
  <c r="B151" i="66"/>
  <c r="D151" i="66"/>
  <c r="B152" i="66"/>
  <c r="C152" i="66"/>
  <c r="D152" i="66"/>
  <c r="B153" i="66"/>
  <c r="C153" i="66"/>
  <c r="D153" i="66"/>
  <c r="B154" i="66"/>
  <c r="C154" i="66"/>
  <c r="D154" i="66"/>
  <c r="B156" i="66"/>
  <c r="C156" i="66"/>
  <c r="D156" i="66"/>
  <c r="C157" i="66"/>
  <c r="D157" i="66"/>
  <c r="C158" i="66"/>
  <c r="D158" i="66"/>
  <c r="B159" i="66"/>
  <c r="C159" i="66"/>
  <c r="D159" i="66"/>
  <c r="B161" i="66"/>
  <c r="C161" i="66"/>
  <c r="B162" i="66"/>
  <c r="C162" i="66"/>
  <c r="D162" i="66"/>
  <c r="B163" i="66"/>
  <c r="C163" i="66"/>
  <c r="D163" i="66"/>
  <c r="B165" i="66"/>
  <c r="C165" i="66"/>
  <c r="D97" i="66"/>
  <c r="B166" i="66"/>
  <c r="C166" i="66"/>
  <c r="D166" i="66"/>
  <c r="C167" i="66"/>
  <c r="D167" i="66"/>
  <c r="B168" i="66"/>
  <c r="C168" i="66"/>
  <c r="D168" i="66"/>
  <c r="C170" i="66"/>
  <c r="D170" i="66"/>
  <c r="C171" i="66"/>
  <c r="D171" i="66"/>
  <c r="B172" i="66"/>
  <c r="C172" i="66"/>
  <c r="D172" i="66"/>
  <c r="B174" i="66"/>
  <c r="C174" i="66"/>
  <c r="D174" i="66"/>
  <c r="B175" i="66"/>
  <c r="C175" i="66"/>
  <c r="D175" i="66"/>
  <c r="D180" i="66"/>
  <c r="B196" i="66"/>
  <c r="C196" i="66"/>
  <c r="D196" i="66"/>
  <c r="B197" i="66"/>
  <c r="C197" i="66"/>
  <c r="D197" i="66"/>
  <c r="B198" i="66"/>
  <c r="C198" i="66"/>
  <c r="D198" i="66"/>
  <c r="B199" i="66"/>
  <c r="C199" i="66"/>
  <c r="D199" i="66"/>
  <c r="B200" i="66"/>
  <c r="C200" i="66"/>
  <c r="D200" i="66"/>
  <c r="B201" i="66"/>
  <c r="C201" i="66"/>
  <c r="D201" i="66"/>
  <c r="B202" i="66"/>
  <c r="C202" i="66"/>
  <c r="D202" i="66"/>
  <c r="B203" i="66"/>
  <c r="C203" i="66"/>
  <c r="D203" i="66"/>
  <c r="B117" i="66"/>
  <c r="C117" i="66"/>
  <c r="D117" i="66"/>
  <c r="C117" i="69"/>
  <c r="D117" i="69"/>
  <c r="B117" i="68"/>
  <c r="D117" i="68"/>
  <c r="B105" i="66"/>
  <c r="C105" i="66"/>
  <c r="D105" i="66"/>
  <c r="B106" i="66"/>
  <c r="C106" i="66"/>
  <c r="D106" i="66"/>
  <c r="B107" i="66"/>
  <c r="C107" i="66"/>
  <c r="D107" i="66"/>
  <c r="B108" i="66"/>
  <c r="C108" i="66"/>
  <c r="D108" i="66"/>
  <c r="B105" i="69"/>
  <c r="C105" i="69"/>
  <c r="D105" i="69"/>
  <c r="B106" i="69"/>
  <c r="C106" i="69"/>
  <c r="D106" i="69"/>
  <c r="B107" i="69"/>
  <c r="C107" i="69"/>
  <c r="D107" i="69"/>
  <c r="B108" i="69"/>
  <c r="C108" i="69"/>
  <c r="D108" i="69"/>
  <c r="B105" i="68"/>
  <c r="C105" i="68"/>
  <c r="D105" i="68"/>
  <c r="B106" i="68"/>
  <c r="C106" i="68"/>
  <c r="D106" i="68"/>
  <c r="B107" i="68"/>
  <c r="C107" i="68"/>
  <c r="D107" i="68"/>
  <c r="B108" i="68"/>
  <c r="C108" i="68"/>
  <c r="D108" i="68"/>
  <c r="B194" i="91"/>
  <c r="C194" i="91"/>
  <c r="D194" i="91"/>
  <c r="B191" i="91"/>
  <c r="C191" i="91"/>
  <c r="D191" i="91"/>
  <c r="B203" i="69"/>
  <c r="C203" i="69"/>
  <c r="D203" i="69"/>
  <c r="B203" i="91"/>
  <c r="C203" i="91"/>
  <c r="D203" i="91"/>
  <c r="B126" i="91"/>
  <c r="C126" i="91"/>
  <c r="D126" i="91"/>
  <c r="B117" i="91"/>
  <c r="C117" i="91"/>
  <c r="D117" i="91"/>
  <c r="B114" i="91"/>
  <c r="C114" i="91"/>
  <c r="D114" i="91"/>
  <c r="H30" i="101"/>
  <c r="E379" i="98"/>
  <c r="D380" i="98"/>
  <c r="E380" i="98"/>
  <c r="D381" i="98"/>
  <c r="D360" i="98"/>
  <c r="E381" i="98"/>
  <c r="E363" i="98"/>
  <c r="C321" i="98"/>
  <c r="C319" i="98"/>
  <c r="C318" i="98"/>
  <c r="C317" i="98"/>
  <c r="C316" i="98"/>
  <c r="C315" i="98"/>
  <c r="C314" i="98"/>
  <c r="C307" i="98"/>
  <c r="C305" i="98"/>
  <c r="C304" i="98"/>
  <c r="C303" i="98"/>
  <c r="C302" i="98"/>
  <c r="C301" i="98"/>
  <c r="C300" i="98"/>
  <c r="C293" i="98"/>
  <c r="C291" i="98"/>
  <c r="C290" i="98"/>
  <c r="C289" i="98"/>
  <c r="C288" i="98"/>
  <c r="C287" i="98"/>
  <c r="C286" i="98"/>
  <c r="C145" i="68"/>
  <c r="D77" i="68"/>
  <c r="B146" i="68"/>
  <c r="C146" i="68"/>
  <c r="D78" i="68"/>
  <c r="B79" i="68"/>
  <c r="C79" i="68"/>
  <c r="D147" i="68"/>
  <c r="B148" i="68"/>
  <c r="C80" i="68"/>
  <c r="D148" i="68"/>
  <c r="C83" i="68"/>
  <c r="C99" i="68"/>
  <c r="C103" i="68"/>
  <c r="B104" i="68"/>
  <c r="C104" i="68"/>
  <c r="D104" i="68"/>
  <c r="D112" i="68"/>
  <c r="C145" i="69"/>
  <c r="D145" i="69"/>
  <c r="B146" i="69"/>
  <c r="C146" i="69"/>
  <c r="D146" i="69"/>
  <c r="C147" i="69"/>
  <c r="D147" i="69"/>
  <c r="C148" i="69"/>
  <c r="D148" i="69"/>
  <c r="C149" i="69"/>
  <c r="D149" i="69"/>
  <c r="B150" i="69"/>
  <c r="D150" i="69"/>
  <c r="B151" i="69"/>
  <c r="C151" i="69"/>
  <c r="C152" i="69"/>
  <c r="D152" i="69"/>
  <c r="B153" i="69"/>
  <c r="C153" i="69"/>
  <c r="D153" i="69"/>
  <c r="C154" i="69"/>
  <c r="D154" i="69"/>
  <c r="B156" i="69"/>
  <c r="C156" i="69"/>
  <c r="D156" i="69"/>
  <c r="B157" i="69"/>
  <c r="C89" i="69"/>
  <c r="D157" i="69"/>
  <c r="B158" i="69"/>
  <c r="C158" i="69"/>
  <c r="D158" i="69"/>
  <c r="B159" i="69"/>
  <c r="C159" i="69"/>
  <c r="D159" i="69"/>
  <c r="B161" i="69"/>
  <c r="C161" i="69"/>
  <c r="D161" i="69"/>
  <c r="B162" i="69"/>
  <c r="C94" i="69"/>
  <c r="D162" i="69"/>
  <c r="B163" i="69"/>
  <c r="C163" i="69"/>
  <c r="D163" i="69"/>
  <c r="B165" i="69"/>
  <c r="C97" i="69"/>
  <c r="D165" i="69"/>
  <c r="B166" i="69"/>
  <c r="D166" i="69"/>
  <c r="B167" i="69"/>
  <c r="C167" i="69"/>
  <c r="D167" i="69"/>
  <c r="B168" i="69"/>
  <c r="C168" i="69"/>
  <c r="D168" i="69"/>
  <c r="B170" i="69"/>
  <c r="C102" i="69"/>
  <c r="D170" i="69"/>
  <c r="B171" i="69"/>
  <c r="C171" i="69"/>
  <c r="B172" i="69"/>
  <c r="C172" i="69"/>
  <c r="D172" i="69"/>
  <c r="B174" i="69"/>
  <c r="C174" i="69"/>
  <c r="D174" i="69"/>
  <c r="B175" i="69"/>
  <c r="C175" i="69"/>
  <c r="D175" i="69"/>
  <c r="D180" i="69"/>
  <c r="B196" i="69"/>
  <c r="C196" i="69"/>
  <c r="D196" i="69"/>
  <c r="B197" i="69"/>
  <c r="C197" i="69"/>
  <c r="D197" i="69"/>
  <c r="B198" i="69"/>
  <c r="C198" i="69"/>
  <c r="D198" i="69"/>
  <c r="B199" i="69"/>
  <c r="C199" i="69"/>
  <c r="D199" i="69"/>
  <c r="B200" i="69"/>
  <c r="C200" i="69"/>
  <c r="D200" i="69"/>
  <c r="B201" i="69"/>
  <c r="C201" i="69"/>
  <c r="D201" i="69"/>
  <c r="B202" i="69"/>
  <c r="C202" i="69"/>
  <c r="D202" i="69"/>
  <c r="D90" i="69"/>
  <c r="D96" i="69"/>
  <c r="B104" i="69"/>
  <c r="C104" i="69"/>
  <c r="D104" i="69"/>
  <c r="D112" i="69"/>
  <c r="C145" i="66"/>
  <c r="D145" i="66"/>
  <c r="B146" i="66"/>
  <c r="C78" i="66"/>
  <c r="B147" i="66"/>
  <c r="C147" i="66"/>
  <c r="D147" i="66"/>
  <c r="B148" i="66"/>
  <c r="C80" i="66"/>
  <c r="D148" i="66"/>
  <c r="B86" i="66"/>
  <c r="C98" i="66"/>
  <c r="D101" i="66"/>
  <c r="B104" i="66"/>
  <c r="C104" i="66"/>
  <c r="D104" i="66"/>
  <c r="D112" i="66"/>
  <c r="C198" i="91"/>
  <c r="D198" i="91"/>
  <c r="C201" i="91"/>
  <c r="D201" i="91"/>
  <c r="D206" i="91"/>
  <c r="D210" i="91"/>
  <c r="D121" i="91"/>
  <c r="C123" i="91"/>
  <c r="D123" i="91"/>
  <c r="C124" i="91"/>
  <c r="B127" i="91"/>
  <c r="D129" i="91"/>
  <c r="D130" i="91"/>
  <c r="B131" i="91"/>
  <c r="C131" i="91"/>
  <c r="D133" i="91"/>
  <c r="B134" i="91"/>
  <c r="C195" i="91"/>
  <c r="D195" i="91"/>
  <c r="C197" i="91"/>
  <c r="B163" i="91"/>
  <c r="C163" i="91"/>
  <c r="D163" i="91"/>
  <c r="B164" i="91"/>
  <c r="C164" i="91"/>
  <c r="D164" i="91"/>
  <c r="B165" i="91"/>
  <c r="C165" i="91"/>
  <c r="D165" i="91"/>
  <c r="B166" i="91"/>
  <c r="C166" i="91"/>
  <c r="D166" i="91"/>
  <c r="B167" i="91"/>
  <c r="C167" i="91"/>
  <c r="D167" i="91"/>
  <c r="B168" i="91"/>
  <c r="C168" i="91"/>
  <c r="D168" i="91"/>
  <c r="B169" i="91"/>
  <c r="C169" i="91"/>
  <c r="D169" i="91"/>
  <c r="B170" i="91"/>
  <c r="C170" i="91"/>
  <c r="D170" i="91"/>
  <c r="B171" i="91"/>
  <c r="C171" i="91"/>
  <c r="D171" i="91"/>
  <c r="B172" i="91"/>
  <c r="C172" i="91"/>
  <c r="D172" i="91"/>
  <c r="B173" i="91"/>
  <c r="C173" i="91"/>
  <c r="D173" i="91"/>
  <c r="B174" i="91"/>
  <c r="C174" i="91"/>
  <c r="D174" i="91"/>
  <c r="B175" i="91"/>
  <c r="C175" i="91"/>
  <c r="D175" i="91"/>
  <c r="B176" i="91"/>
  <c r="C176" i="91"/>
  <c r="D176" i="91"/>
  <c r="B177" i="91"/>
  <c r="C177" i="91"/>
  <c r="D177" i="91"/>
  <c r="B178" i="91"/>
  <c r="C178" i="91"/>
  <c r="D178" i="91"/>
  <c r="B179" i="91"/>
  <c r="C179" i="91"/>
  <c r="D179" i="91"/>
  <c r="B180" i="91"/>
  <c r="C180" i="91"/>
  <c r="D180" i="91"/>
  <c r="B181" i="91"/>
  <c r="C181" i="91"/>
  <c r="D181" i="91"/>
  <c r="B182" i="91"/>
  <c r="C182" i="91"/>
  <c r="D182" i="91"/>
  <c r="B183" i="91"/>
  <c r="C183" i="91"/>
  <c r="D183" i="91"/>
  <c r="B184" i="91"/>
  <c r="C184" i="91"/>
  <c r="D184" i="91"/>
  <c r="B185" i="91"/>
  <c r="C185" i="91"/>
  <c r="D185" i="91"/>
  <c r="B186" i="91"/>
  <c r="C186" i="91"/>
  <c r="D186" i="91"/>
  <c r="B187" i="91"/>
  <c r="C187" i="91"/>
  <c r="D187" i="91"/>
  <c r="B188" i="91"/>
  <c r="C188" i="91"/>
  <c r="D188" i="91"/>
  <c r="B189" i="91"/>
  <c r="C189" i="91"/>
  <c r="D189" i="91"/>
  <c r="B190" i="91"/>
  <c r="C190" i="91"/>
  <c r="D190" i="91"/>
  <c r="B192" i="91"/>
  <c r="C192" i="91"/>
  <c r="D192" i="91"/>
  <c r="B193" i="91"/>
  <c r="C193" i="91"/>
  <c r="D193" i="91"/>
  <c r="B215" i="91"/>
  <c r="C215" i="91"/>
  <c r="D215" i="91"/>
  <c r="B216" i="91"/>
  <c r="C216" i="91"/>
  <c r="D216" i="91"/>
  <c r="B217" i="91"/>
  <c r="C217" i="91"/>
  <c r="D217" i="91"/>
  <c r="B218" i="91"/>
  <c r="C218" i="91"/>
  <c r="D218" i="91"/>
  <c r="B219" i="91"/>
  <c r="C219" i="91"/>
  <c r="D219" i="91"/>
  <c r="B220" i="91"/>
  <c r="C220" i="91"/>
  <c r="D220" i="91"/>
  <c r="B221" i="91"/>
  <c r="C221" i="91"/>
  <c r="D221" i="91"/>
  <c r="B86" i="91"/>
  <c r="C86" i="91"/>
  <c r="D86" i="91"/>
  <c r="B87" i="91"/>
  <c r="C87" i="91"/>
  <c r="D87" i="91"/>
  <c r="B88" i="91"/>
  <c r="C88" i="91"/>
  <c r="D88" i="91"/>
  <c r="B89" i="91"/>
  <c r="C89" i="91"/>
  <c r="D89" i="91"/>
  <c r="B90" i="91"/>
  <c r="C90" i="91"/>
  <c r="D90" i="91"/>
  <c r="B91" i="91"/>
  <c r="C91" i="91"/>
  <c r="D91" i="91"/>
  <c r="B92" i="91"/>
  <c r="C92" i="91"/>
  <c r="D92" i="91"/>
  <c r="B93" i="91"/>
  <c r="C93" i="91"/>
  <c r="D93" i="91"/>
  <c r="B94" i="91"/>
  <c r="C94" i="91"/>
  <c r="D94" i="91"/>
  <c r="B95" i="91"/>
  <c r="C95" i="91"/>
  <c r="D95" i="91"/>
  <c r="B96" i="91"/>
  <c r="C96" i="91"/>
  <c r="D96" i="91"/>
  <c r="B97" i="91"/>
  <c r="C97" i="91"/>
  <c r="D97" i="91"/>
  <c r="B98" i="91"/>
  <c r="C98" i="91"/>
  <c r="D98" i="91"/>
  <c r="B99" i="91"/>
  <c r="C99" i="91"/>
  <c r="D99" i="91"/>
  <c r="B100" i="91"/>
  <c r="C100" i="91"/>
  <c r="D100" i="91"/>
  <c r="B101" i="91"/>
  <c r="C101" i="91"/>
  <c r="D101" i="91"/>
  <c r="B102" i="91"/>
  <c r="C102" i="91"/>
  <c r="D102" i="91"/>
  <c r="B103" i="91"/>
  <c r="C103" i="91"/>
  <c r="D103" i="91"/>
  <c r="B104" i="91"/>
  <c r="C104" i="91"/>
  <c r="D104" i="91"/>
  <c r="B105" i="91"/>
  <c r="C105" i="91"/>
  <c r="D105" i="91"/>
  <c r="B106" i="91"/>
  <c r="C106" i="91"/>
  <c r="D106" i="91"/>
  <c r="B107" i="91"/>
  <c r="C107" i="91"/>
  <c r="D107" i="91"/>
  <c r="B108" i="91"/>
  <c r="C108" i="91"/>
  <c r="D108" i="91"/>
  <c r="B109" i="91"/>
  <c r="C109" i="91"/>
  <c r="D109" i="91"/>
  <c r="B110" i="91"/>
  <c r="C110" i="91"/>
  <c r="D110" i="91"/>
  <c r="B111" i="91"/>
  <c r="C111" i="91"/>
  <c r="D111" i="91"/>
  <c r="B112" i="91"/>
  <c r="C112" i="91"/>
  <c r="D112" i="91"/>
  <c r="B113" i="91"/>
  <c r="C113" i="91"/>
  <c r="D113" i="91"/>
  <c r="B115" i="91"/>
  <c r="C115" i="91"/>
  <c r="D115" i="91"/>
  <c r="B116" i="91"/>
  <c r="C116" i="91"/>
  <c r="D116" i="91"/>
  <c r="B119" i="91"/>
  <c r="C120" i="91"/>
  <c r="B137" i="91"/>
  <c r="C137" i="91"/>
  <c r="D137" i="91"/>
  <c r="B138" i="91"/>
  <c r="C138" i="91"/>
  <c r="D138" i="91"/>
  <c r="B139" i="91"/>
  <c r="C139" i="91"/>
  <c r="D139" i="91"/>
  <c r="B140" i="91"/>
  <c r="C140" i="91"/>
  <c r="D140" i="91"/>
  <c r="B141" i="91"/>
  <c r="C141" i="91"/>
  <c r="D141" i="91"/>
  <c r="B142" i="91"/>
  <c r="C142" i="91"/>
  <c r="D142" i="91"/>
  <c r="B143" i="91"/>
  <c r="C143" i="91"/>
  <c r="D143" i="91"/>
  <c r="B144" i="91"/>
  <c r="C144" i="91"/>
  <c r="D144" i="91"/>
  <c r="B289" i="96"/>
  <c r="B256" i="96"/>
  <c r="B288" i="96"/>
  <c r="B255" i="96"/>
  <c r="J29" i="101"/>
  <c r="B3" i="100"/>
  <c r="B3" i="98"/>
  <c r="B3" i="68"/>
  <c r="B3" i="69"/>
  <c r="B3" i="66"/>
  <c r="B3" i="91"/>
  <c r="B2" i="100"/>
  <c r="B2" i="98"/>
  <c r="B2" i="68"/>
  <c r="B2" i="69"/>
  <c r="B2" i="66"/>
  <c r="B2" i="91"/>
  <c r="B130" i="70"/>
  <c r="B129" i="70"/>
  <c r="B128" i="70"/>
  <c r="B127" i="70"/>
  <c r="B3" i="101"/>
  <c r="B2" i="101"/>
  <c r="I29" i="101"/>
  <c r="H29" i="101"/>
  <c r="G29" i="101"/>
  <c r="F29" i="101"/>
  <c r="E29" i="101"/>
  <c r="C28" i="101"/>
  <c r="J86" i="100"/>
  <c r="H82" i="100"/>
  <c r="H86" i="100" s="1"/>
  <c r="L86" i="100"/>
  <c r="C255" i="98"/>
  <c r="C251" i="98"/>
  <c r="C250" i="98"/>
  <c r="C249" i="98"/>
  <c r="C248" i="98"/>
  <c r="C247" i="98"/>
  <c r="C246" i="98"/>
  <c r="C239" i="98"/>
  <c r="C235" i="98"/>
  <c r="C234" i="98"/>
  <c r="C233" i="98"/>
  <c r="C232" i="98"/>
  <c r="C231" i="98"/>
  <c r="C230" i="98"/>
  <c r="C221" i="98"/>
  <c r="C220" i="98"/>
  <c r="C219" i="98"/>
  <c r="C218" i="98"/>
  <c r="C217" i="98"/>
  <c r="C216" i="98"/>
  <c r="C209" i="98"/>
  <c r="C205" i="98"/>
  <c r="C204" i="98"/>
  <c r="C203" i="98"/>
  <c r="C202" i="98"/>
  <c r="C201" i="98"/>
  <c r="C200" i="98"/>
  <c r="C173" i="98"/>
  <c r="C189" i="98" s="1"/>
  <c r="C171" i="98"/>
  <c r="C187" i="98" s="1"/>
  <c r="C186" i="98"/>
  <c r="C179" i="98"/>
  <c r="C195" i="98" s="1"/>
  <c r="C175" i="98"/>
  <c r="C191" i="98" s="1"/>
  <c r="C174" i="98"/>
  <c r="C190" i="98" s="1"/>
  <c r="C172" i="98"/>
  <c r="C188" i="98" s="1"/>
  <c r="C170" i="98"/>
  <c r="C141" i="98"/>
  <c r="C140" i="98"/>
  <c r="C139" i="98"/>
  <c r="C138" i="98"/>
  <c r="C137" i="98"/>
  <c r="C136" i="98"/>
  <c r="C86" i="98"/>
  <c r="C85" i="98"/>
  <c r="C84" i="98"/>
  <c r="B255" i="70"/>
  <c r="B254" i="70"/>
  <c r="B253" i="70"/>
  <c r="B252" i="70"/>
  <c r="B213" i="70"/>
  <c r="B212" i="70"/>
  <c r="B211" i="70"/>
  <c r="B210" i="70"/>
  <c r="B171" i="70"/>
  <c r="B170" i="70"/>
  <c r="B169" i="70"/>
  <c r="B168" i="70"/>
  <c r="B3" i="71"/>
  <c r="B68" i="96"/>
  <c r="B85" i="96" s="1"/>
  <c r="B3" i="96"/>
  <c r="B2" i="96"/>
  <c r="B86" i="96"/>
  <c r="A81" i="33"/>
  <c r="A85" i="33" s="1"/>
  <c r="B3" i="70"/>
  <c r="B3" i="33"/>
  <c r="B3" i="10"/>
  <c r="B43" i="71"/>
  <c r="B42" i="71"/>
  <c r="B41" i="71"/>
  <c r="D31" i="71"/>
  <c r="D34" i="71" s="1"/>
  <c r="D29" i="71"/>
  <c r="D32" i="71" s="1"/>
  <c r="D30" i="71"/>
  <c r="D36" i="71" s="1"/>
  <c r="B41" i="70"/>
  <c r="B42" i="70"/>
  <c r="B43" i="70"/>
  <c r="B44" i="70"/>
  <c r="B2" i="70"/>
  <c r="B2" i="33"/>
  <c r="B2" i="10"/>
  <c r="F257" i="96" l="1"/>
  <c r="E257" i="96"/>
  <c r="D257" i="96"/>
  <c r="D294" i="96"/>
  <c r="F294" i="96"/>
  <c r="E294" i="96"/>
  <c r="C128" i="91"/>
  <c r="C209" i="91"/>
  <c r="B122" i="91"/>
  <c r="D56" i="69"/>
  <c r="D56" i="68"/>
  <c r="D56" i="66"/>
  <c r="D192" i="66" s="1"/>
  <c r="C55" i="69"/>
  <c r="C191" i="69" s="1"/>
  <c r="C55" i="68"/>
  <c r="C191" i="68" s="1"/>
  <c r="C55" i="66"/>
  <c r="C191" i="66" s="1"/>
  <c r="B54" i="69"/>
  <c r="B190" i="69" s="1"/>
  <c r="B54" i="68"/>
  <c r="B190" i="68" s="1"/>
  <c r="B54" i="66"/>
  <c r="D52" i="69"/>
  <c r="D188" i="69" s="1"/>
  <c r="D52" i="68"/>
  <c r="D52" i="66"/>
  <c r="C51" i="69"/>
  <c r="C119" i="69" s="1"/>
  <c r="C51" i="68"/>
  <c r="C187" i="68" s="1"/>
  <c r="C51" i="66"/>
  <c r="B50" i="69"/>
  <c r="B50" i="68"/>
  <c r="B186" i="68" s="1"/>
  <c r="B50" i="66"/>
  <c r="B186" i="66" s="1"/>
  <c r="D47" i="66"/>
  <c r="D47" i="69"/>
  <c r="D47" i="68"/>
  <c r="C46" i="66"/>
  <c r="C46" i="69"/>
  <c r="C182" i="69" s="1"/>
  <c r="C46" i="68"/>
  <c r="C182" i="68" s="1"/>
  <c r="B45" i="66"/>
  <c r="B181" i="66" s="1"/>
  <c r="B45" i="69"/>
  <c r="B113" i="69" s="1"/>
  <c r="B45" i="68"/>
  <c r="C43" i="69"/>
  <c r="C179" i="69" s="1"/>
  <c r="C43" i="68"/>
  <c r="C179" i="68" s="1"/>
  <c r="C43" i="66"/>
  <c r="C179" i="66" s="1"/>
  <c r="B42" i="69"/>
  <c r="B178" i="69" s="1"/>
  <c r="B42" i="68"/>
  <c r="B178" i="68" s="1"/>
  <c r="B42" i="66"/>
  <c r="B178" i="66" s="1"/>
  <c r="D57" i="69"/>
  <c r="D125" i="69" s="1"/>
  <c r="D57" i="68"/>
  <c r="D57" i="66"/>
  <c r="C56" i="69"/>
  <c r="C192" i="69" s="1"/>
  <c r="C56" i="68"/>
  <c r="C192" i="68" s="1"/>
  <c r="C56" i="66"/>
  <c r="B55" i="69"/>
  <c r="B55" i="68"/>
  <c r="B191" i="68" s="1"/>
  <c r="B55" i="66"/>
  <c r="B191" i="66" s="1"/>
  <c r="D53" i="69"/>
  <c r="D53" i="68"/>
  <c r="D53" i="66"/>
  <c r="C52" i="69"/>
  <c r="C188" i="69" s="1"/>
  <c r="C52" i="68"/>
  <c r="C52" i="66"/>
  <c r="C188" i="66" s="1"/>
  <c r="B51" i="69"/>
  <c r="B51" i="68"/>
  <c r="B187" i="68" s="1"/>
  <c r="B51" i="66"/>
  <c r="D48" i="69"/>
  <c r="D184" i="69" s="1"/>
  <c r="D48" i="68"/>
  <c r="D48" i="66"/>
  <c r="D184" i="66" s="1"/>
  <c r="C47" i="69"/>
  <c r="C183" i="69" s="1"/>
  <c r="C47" i="68"/>
  <c r="C183" i="68" s="1"/>
  <c r="C47" i="66"/>
  <c r="B46" i="69"/>
  <c r="B182" i="69" s="1"/>
  <c r="B46" i="68"/>
  <c r="B46" i="66"/>
  <c r="C44" i="69"/>
  <c r="C180" i="69" s="1"/>
  <c r="C44" i="68"/>
  <c r="C112" i="68" s="1"/>
  <c r="C44" i="66"/>
  <c r="C180" i="66" s="1"/>
  <c r="B43" i="69"/>
  <c r="B43" i="68"/>
  <c r="B43" i="66"/>
  <c r="B111" i="66" s="1"/>
  <c r="D41" i="69"/>
  <c r="D41" i="68"/>
  <c r="D41" i="66"/>
  <c r="C57" i="66"/>
  <c r="C57" i="69"/>
  <c r="C57" i="68"/>
  <c r="B210" i="91"/>
  <c r="B56" i="66"/>
  <c r="B124" i="66" s="1"/>
  <c r="B56" i="69"/>
  <c r="B56" i="68"/>
  <c r="D54" i="66"/>
  <c r="D54" i="69"/>
  <c r="D190" i="69" s="1"/>
  <c r="D54" i="68"/>
  <c r="D190" i="68" s="1"/>
  <c r="C53" i="66"/>
  <c r="C121" i="66" s="1"/>
  <c r="C53" i="69"/>
  <c r="C53" i="68"/>
  <c r="C189" i="68" s="1"/>
  <c r="B52" i="66"/>
  <c r="B52" i="69"/>
  <c r="B52" i="68"/>
  <c r="D204" i="91"/>
  <c r="D50" i="66"/>
  <c r="D50" i="69"/>
  <c r="D186" i="69" s="1"/>
  <c r="D50" i="68"/>
  <c r="C48" i="69"/>
  <c r="C184" i="69" s="1"/>
  <c r="C48" i="68"/>
  <c r="C48" i="66"/>
  <c r="B47" i="69"/>
  <c r="B183" i="69" s="1"/>
  <c r="B47" i="68"/>
  <c r="B115" i="68" s="1"/>
  <c r="B47" i="66"/>
  <c r="B115" i="66" s="1"/>
  <c r="D45" i="69"/>
  <c r="D181" i="69" s="1"/>
  <c r="D45" i="68"/>
  <c r="D45" i="66"/>
  <c r="D181" i="66" s="1"/>
  <c r="B44" i="66"/>
  <c r="B44" i="69"/>
  <c r="B44" i="68"/>
  <c r="B180" i="68" s="1"/>
  <c r="D119" i="91"/>
  <c r="D42" i="66"/>
  <c r="D42" i="69"/>
  <c r="D42" i="68"/>
  <c r="C41" i="66"/>
  <c r="C41" i="69"/>
  <c r="C41" i="68"/>
  <c r="C177" i="68" s="1"/>
  <c r="B57" i="66"/>
  <c r="B57" i="69"/>
  <c r="B57" i="68"/>
  <c r="B125" i="68" s="1"/>
  <c r="D55" i="66"/>
  <c r="D55" i="69"/>
  <c r="D55" i="68"/>
  <c r="D191" i="68" s="1"/>
  <c r="C54" i="66"/>
  <c r="C54" i="69"/>
  <c r="C54" i="68"/>
  <c r="B53" i="66"/>
  <c r="B53" i="69"/>
  <c r="B53" i="68"/>
  <c r="B189" i="68" s="1"/>
  <c r="D51" i="66"/>
  <c r="D51" i="69"/>
  <c r="D51" i="68"/>
  <c r="D187" i="68" s="1"/>
  <c r="C50" i="66"/>
  <c r="C50" i="69"/>
  <c r="C186" i="69" s="1"/>
  <c r="C50" i="68"/>
  <c r="C186" i="68" s="1"/>
  <c r="B48" i="66"/>
  <c r="B48" i="69"/>
  <c r="B116" i="69" s="1"/>
  <c r="B48" i="68"/>
  <c r="D46" i="66"/>
  <c r="D46" i="69"/>
  <c r="D46" i="68"/>
  <c r="C45" i="66"/>
  <c r="C45" i="69"/>
  <c r="C113" i="69" s="1"/>
  <c r="C45" i="68"/>
  <c r="D43" i="66"/>
  <c r="D43" i="69"/>
  <c r="D43" i="68"/>
  <c r="D111" i="68" s="1"/>
  <c r="C42" i="66"/>
  <c r="C42" i="69"/>
  <c r="C42" i="68"/>
  <c r="B41" i="66"/>
  <c r="B41" i="69"/>
  <c r="B41" i="68"/>
  <c r="D374" i="98"/>
  <c r="C210" i="70"/>
  <c r="C193" i="69"/>
  <c r="C125" i="69"/>
  <c r="D193" i="66"/>
  <c r="D125" i="66"/>
  <c r="C193" i="68"/>
  <c r="C125" i="68"/>
  <c r="B101" i="68"/>
  <c r="C96" i="66"/>
  <c r="D88" i="68"/>
  <c r="D199" i="91"/>
  <c r="B198" i="91"/>
  <c r="B192" i="69"/>
  <c r="C121" i="69"/>
  <c r="B206" i="91"/>
  <c r="B94" i="66"/>
  <c r="D178" i="69"/>
  <c r="D178" i="66"/>
  <c r="D186" i="68"/>
  <c r="C134" i="91"/>
  <c r="B133" i="91"/>
  <c r="D131" i="91"/>
  <c r="C130" i="91"/>
  <c r="B129" i="91"/>
  <c r="D127" i="91"/>
  <c r="C125" i="91"/>
  <c r="B124" i="91"/>
  <c r="D122" i="91"/>
  <c r="C211" i="91"/>
  <c r="B201" i="91"/>
  <c r="B188" i="69"/>
  <c r="B101" i="66"/>
  <c r="C94" i="66"/>
  <c r="D85" i="66"/>
  <c r="B189" i="69"/>
  <c r="C119" i="91"/>
  <c r="C196" i="91"/>
  <c r="C199" i="91"/>
  <c r="C84" i="66"/>
  <c r="C190" i="69"/>
  <c r="C160" i="69"/>
  <c r="B98" i="66"/>
  <c r="B93" i="66"/>
  <c r="D81" i="66"/>
  <c r="D191" i="69"/>
  <c r="D182" i="69"/>
  <c r="D100" i="68"/>
  <c r="B83" i="68"/>
  <c r="B188" i="68"/>
  <c r="B120" i="68"/>
  <c r="D181" i="68"/>
  <c r="D113" i="68"/>
  <c r="C121" i="91"/>
  <c r="B209" i="91"/>
  <c r="C192" i="66"/>
  <c r="B120" i="91"/>
  <c r="D118" i="91"/>
  <c r="D196" i="91"/>
  <c r="B197" i="91"/>
  <c r="B121" i="91"/>
  <c r="C210" i="91"/>
  <c r="D208" i="91"/>
  <c r="B205" i="91"/>
  <c r="C202" i="91"/>
  <c r="D177" i="69"/>
  <c r="B192" i="66"/>
  <c r="B180" i="66"/>
  <c r="D177" i="66"/>
  <c r="D125" i="68"/>
  <c r="B192" i="68"/>
  <c r="C120" i="68"/>
  <c r="D184" i="68"/>
  <c r="B182" i="68"/>
  <c r="C180" i="68"/>
  <c r="D110" i="68"/>
  <c r="D202" i="91"/>
  <c r="D189" i="66"/>
  <c r="B187" i="66"/>
  <c r="B179" i="68"/>
  <c r="C118" i="91"/>
  <c r="D211" i="91"/>
  <c r="C206" i="91"/>
  <c r="B200" i="91"/>
  <c r="B191" i="69"/>
  <c r="D189" i="69"/>
  <c r="B179" i="69"/>
  <c r="B188" i="66"/>
  <c r="N86" i="100"/>
  <c r="P86" i="100"/>
  <c r="B89" i="69"/>
  <c r="D99" i="66"/>
  <c r="B91" i="66"/>
  <c r="D84" i="66"/>
  <c r="D93" i="68"/>
  <c r="B86" i="68"/>
  <c r="B81" i="66"/>
  <c r="B95" i="68"/>
  <c r="C86" i="68"/>
  <c r="C124" i="66"/>
  <c r="C103" i="66"/>
  <c r="D98" i="66"/>
  <c r="D89" i="66"/>
  <c r="D155" i="69"/>
  <c r="C91" i="68"/>
  <c r="B85" i="68"/>
  <c r="D188" i="68"/>
  <c r="D120" i="68"/>
  <c r="B179" i="66"/>
  <c r="C100" i="69"/>
  <c r="D110" i="66"/>
  <c r="C100" i="66"/>
  <c r="C93" i="66"/>
  <c r="D86" i="66"/>
  <c r="D98" i="69"/>
  <c r="C102" i="68"/>
  <c r="B98" i="68"/>
  <c r="D90" i="68"/>
  <c r="D85" i="68"/>
  <c r="B119" i="69"/>
  <c r="C183" i="66"/>
  <c r="D90" i="98"/>
  <c r="E375" i="98"/>
  <c r="D373" i="98"/>
  <c r="D375" i="98"/>
  <c r="D376" i="98"/>
  <c r="D385" i="98" s="1"/>
  <c r="C78" i="69"/>
  <c r="B89" i="68"/>
  <c r="B124" i="68"/>
  <c r="C114" i="68"/>
  <c r="B190" i="66"/>
  <c r="B122" i="66"/>
  <c r="D183" i="66"/>
  <c r="D115" i="66"/>
  <c r="B211" i="91"/>
  <c r="D209" i="91"/>
  <c r="C208" i="91"/>
  <c r="B207" i="91"/>
  <c r="D205" i="91"/>
  <c r="C204" i="91"/>
  <c r="B202" i="91"/>
  <c r="D200" i="91"/>
  <c r="D121" i="66"/>
  <c r="C102" i="66"/>
  <c r="B96" i="66"/>
  <c r="C90" i="66"/>
  <c r="C81" i="66"/>
  <c r="D111" i="69"/>
  <c r="B109" i="69"/>
  <c r="B97" i="68"/>
  <c r="D94" i="68"/>
  <c r="D91" i="66"/>
  <c r="B84" i="66"/>
  <c r="B102" i="68"/>
  <c r="D96" i="68"/>
  <c r="D89" i="68"/>
  <c r="C88" i="68"/>
  <c r="B82" i="68"/>
  <c r="D197" i="91"/>
  <c r="B195" i="91"/>
  <c r="C123" i="66"/>
  <c r="B113" i="66"/>
  <c r="C101" i="66"/>
  <c r="C99" i="66"/>
  <c r="B97" i="66"/>
  <c r="C91" i="66"/>
  <c r="C88" i="66"/>
  <c r="C85" i="66"/>
  <c r="D82" i="66"/>
  <c r="B103" i="69"/>
  <c r="C96" i="69"/>
  <c r="B122" i="68"/>
  <c r="C111" i="68"/>
  <c r="D101" i="68"/>
  <c r="B99" i="68"/>
  <c r="C96" i="68"/>
  <c r="B93" i="68"/>
  <c r="C89" i="68"/>
  <c r="D84" i="68"/>
  <c r="D81" i="68"/>
  <c r="C160" i="66"/>
  <c r="F149" i="91"/>
  <c r="L36" i="101"/>
  <c r="M44" i="101" s="1"/>
  <c r="D378" i="98"/>
  <c r="E373" i="98"/>
  <c r="B193" i="68"/>
  <c r="C190" i="68"/>
  <c r="C122" i="68"/>
  <c r="D182" i="68"/>
  <c r="D114" i="68"/>
  <c r="C181" i="68"/>
  <c r="C113" i="68"/>
  <c r="C178" i="68"/>
  <c r="C110" i="68"/>
  <c r="B177" i="68"/>
  <c r="B109" i="68"/>
  <c r="B96" i="68"/>
  <c r="D155" i="66"/>
  <c r="C89" i="66"/>
  <c r="C115" i="66"/>
  <c r="C95" i="66"/>
  <c r="D90" i="66"/>
  <c r="D118" i="68"/>
  <c r="B100" i="68"/>
  <c r="C95" i="68"/>
  <c r="C81" i="68"/>
  <c r="B125" i="66"/>
  <c r="D191" i="66"/>
  <c r="C190" i="66"/>
  <c r="D187" i="66"/>
  <c r="C155" i="66"/>
  <c r="B184" i="68"/>
  <c r="C82" i="66"/>
  <c r="C120" i="66"/>
  <c r="D102" i="66"/>
  <c r="D96" i="66"/>
  <c r="B85" i="66"/>
  <c r="D83" i="66"/>
  <c r="C121" i="68"/>
  <c r="B114" i="68"/>
  <c r="C101" i="68"/>
  <c r="D91" i="68"/>
  <c r="D86" i="68"/>
  <c r="D82" i="68"/>
  <c r="B110" i="69"/>
  <c r="B82" i="69"/>
  <c r="B155" i="68"/>
  <c r="B88" i="69"/>
  <c r="C77" i="69"/>
  <c r="B121" i="69"/>
  <c r="C91" i="69"/>
  <c r="D84" i="69"/>
  <c r="C80" i="69"/>
  <c r="D109" i="66"/>
  <c r="C97" i="66"/>
  <c r="D121" i="69"/>
  <c r="D81" i="69"/>
  <c r="D77" i="69"/>
  <c r="C124" i="68"/>
  <c r="B112" i="68"/>
  <c r="B110" i="68"/>
  <c r="C100" i="68"/>
  <c r="B94" i="68"/>
  <c r="D160" i="66"/>
  <c r="D124" i="66"/>
  <c r="C112" i="66"/>
  <c r="D103" i="66"/>
  <c r="B100" i="66"/>
  <c r="B95" i="66"/>
  <c r="D116" i="69"/>
  <c r="D91" i="69"/>
  <c r="B83" i="69"/>
  <c r="D79" i="69"/>
  <c r="C187" i="69"/>
  <c r="B123" i="68"/>
  <c r="B121" i="68"/>
  <c r="D116" i="68"/>
  <c r="C90" i="68"/>
  <c r="D83" i="68"/>
  <c r="C82" i="68"/>
  <c r="B81" i="68"/>
  <c r="B160" i="66"/>
  <c r="P43" i="91"/>
  <c r="B79" i="66"/>
  <c r="B122" i="69"/>
  <c r="B102" i="69"/>
  <c r="C83" i="69"/>
  <c r="D80" i="69"/>
  <c r="B78" i="69"/>
  <c r="B80" i="68"/>
  <c r="C155" i="68"/>
  <c r="D94" i="69"/>
  <c r="C90" i="69"/>
  <c r="D119" i="68"/>
  <c r="D33" i="71"/>
  <c r="D88" i="96"/>
  <c r="F71" i="96"/>
  <c r="D35" i="71"/>
  <c r="D39" i="71"/>
  <c r="D37" i="71"/>
  <c r="D40" i="71"/>
  <c r="D38" i="71"/>
  <c r="K86" i="100"/>
  <c r="C30" i="101"/>
  <c r="K30" i="101"/>
  <c r="D36" i="101"/>
  <c r="O86" i="100"/>
  <c r="G30" i="101"/>
  <c r="I86" i="100"/>
  <c r="D80" i="68"/>
  <c r="D79" i="66"/>
  <c r="C77" i="66"/>
  <c r="C160" i="68"/>
  <c r="B160" i="68"/>
  <c r="B159" i="68"/>
  <c r="D77" i="66"/>
  <c r="D71" i="96"/>
  <c r="E71" i="96"/>
  <c r="C122" i="96"/>
  <c r="D123" i="69"/>
  <c r="B120" i="69"/>
  <c r="C115" i="69"/>
  <c r="B111" i="69"/>
  <c r="B94" i="69"/>
  <c r="B85" i="69"/>
  <c r="B177" i="69"/>
  <c r="B160" i="69"/>
  <c r="D102" i="69"/>
  <c r="C118" i="69"/>
  <c r="B115" i="69"/>
  <c r="D110" i="69"/>
  <c r="B101" i="69"/>
  <c r="B99" i="69"/>
  <c r="C112" i="69"/>
  <c r="B100" i="69"/>
  <c r="B98" i="69"/>
  <c r="D95" i="69"/>
  <c r="B90" i="69"/>
  <c r="C84" i="69"/>
  <c r="C122" i="69"/>
  <c r="D113" i="69"/>
  <c r="C111" i="69"/>
  <c r="D109" i="69"/>
  <c r="C103" i="69"/>
  <c r="D101" i="69"/>
  <c r="D99" i="69"/>
  <c r="D97" i="69"/>
  <c r="B95" i="69"/>
  <c r="D89" i="69"/>
  <c r="C86" i="69"/>
  <c r="C81" i="69"/>
  <c r="C79" i="69"/>
  <c r="B124" i="69"/>
  <c r="D82" i="69"/>
  <c r="C189" i="69"/>
  <c r="B184" i="69"/>
  <c r="C170" i="69"/>
  <c r="C157" i="69"/>
  <c r="D118" i="69"/>
  <c r="C165" i="69"/>
  <c r="C162" i="69"/>
  <c r="B183" i="66"/>
  <c r="D165" i="66"/>
  <c r="C146" i="66"/>
  <c r="C189" i="66"/>
  <c r="C162" i="68"/>
  <c r="D193" i="68"/>
  <c r="C147" i="68"/>
  <c r="D146" i="68"/>
  <c r="B167" i="66"/>
  <c r="B99" i="66"/>
  <c r="D192" i="68"/>
  <c r="D124" i="68"/>
  <c r="C161" i="68"/>
  <c r="C93" i="68"/>
  <c r="D94" i="66"/>
  <c r="C148" i="66"/>
  <c r="D192" i="69"/>
  <c r="D124" i="69"/>
  <c r="B186" i="69"/>
  <c r="B118" i="69"/>
  <c r="C178" i="69"/>
  <c r="C110" i="69"/>
  <c r="C177" i="69"/>
  <c r="C109" i="69"/>
  <c r="D171" i="69"/>
  <c r="D103" i="69"/>
  <c r="B152" i="69"/>
  <c r="B84" i="69"/>
  <c r="D151" i="69"/>
  <c r="D83" i="69"/>
  <c r="C150" i="69"/>
  <c r="C82" i="69"/>
  <c r="B149" i="69"/>
  <c r="B81" i="69"/>
  <c r="B148" i="69"/>
  <c r="B80" i="69"/>
  <c r="B147" i="69"/>
  <c r="B79" i="69"/>
  <c r="C115" i="68"/>
  <c r="C184" i="66"/>
  <c r="C116" i="66"/>
  <c r="B182" i="66"/>
  <c r="B114" i="66"/>
  <c r="B171" i="66"/>
  <c r="B103" i="66"/>
  <c r="B170" i="66"/>
  <c r="B102" i="66"/>
  <c r="B171" i="68"/>
  <c r="B103" i="68"/>
  <c r="D167" i="68"/>
  <c r="D99" i="68"/>
  <c r="D166" i="68"/>
  <c r="D98" i="68"/>
  <c r="D165" i="68"/>
  <c r="D97" i="68"/>
  <c r="C87" i="69"/>
  <c r="C155" i="69"/>
  <c r="B87" i="66"/>
  <c r="B155" i="66"/>
  <c r="D92" i="69"/>
  <c r="D160" i="69"/>
  <c r="D146" i="66"/>
  <c r="D78" i="66"/>
  <c r="C166" i="69"/>
  <c r="C98" i="69"/>
  <c r="D115" i="69"/>
  <c r="D183" i="69"/>
  <c r="D161" i="66"/>
  <c r="D93" i="66"/>
  <c r="B157" i="66"/>
  <c r="B89" i="66"/>
  <c r="D163" i="68"/>
  <c r="D95" i="68"/>
  <c r="D95" i="66"/>
  <c r="B88" i="66"/>
  <c r="D100" i="69"/>
  <c r="C99" i="69"/>
  <c r="C95" i="69"/>
  <c r="D93" i="69"/>
  <c r="D88" i="69"/>
  <c r="B180" i="69"/>
  <c r="B112" i="69"/>
  <c r="B154" i="69"/>
  <c r="B86" i="69"/>
  <c r="D190" i="66"/>
  <c r="D122" i="66"/>
  <c r="C187" i="66"/>
  <c r="C119" i="66"/>
  <c r="C151" i="66"/>
  <c r="C83" i="66"/>
  <c r="B181" i="68"/>
  <c r="B113" i="68"/>
  <c r="D178" i="68"/>
  <c r="D177" i="68"/>
  <c r="D109" i="68"/>
  <c r="C153" i="68"/>
  <c r="C85" i="68"/>
  <c r="C152" i="68"/>
  <c r="C84" i="68"/>
  <c r="B145" i="69"/>
  <c r="B77" i="69"/>
  <c r="B158" i="66"/>
  <c r="B90" i="66"/>
  <c r="D123" i="68"/>
  <c r="B145" i="66"/>
  <c r="B77" i="66"/>
  <c r="D122" i="68"/>
  <c r="D123" i="66"/>
  <c r="D189" i="68"/>
  <c r="D121" i="68"/>
  <c r="C119" i="68"/>
  <c r="C184" i="68"/>
  <c r="C116" i="68"/>
  <c r="B158" i="68"/>
  <c r="B90" i="68"/>
  <c r="B156" i="68"/>
  <c r="B88" i="68"/>
  <c r="B110" i="66"/>
  <c r="D100" i="66"/>
  <c r="C86" i="66"/>
  <c r="B82" i="66"/>
  <c r="C123" i="69"/>
  <c r="D114" i="69"/>
  <c r="C101" i="69"/>
  <c r="B96" i="69"/>
  <c r="C93" i="69"/>
  <c r="B91" i="69"/>
  <c r="C88" i="69"/>
  <c r="D85" i="69"/>
  <c r="D78" i="69"/>
  <c r="B155" i="69"/>
  <c r="C123" i="68"/>
  <c r="B116" i="68"/>
  <c r="C109" i="68"/>
  <c r="D102" i="68"/>
  <c r="C97" i="68"/>
  <c r="C122" i="66"/>
  <c r="D88" i="66"/>
  <c r="B83" i="66"/>
  <c r="B80" i="66"/>
  <c r="C124" i="69"/>
  <c r="B123" i="69"/>
  <c r="C114" i="69"/>
  <c r="B97" i="69"/>
  <c r="B93" i="69"/>
  <c r="D86" i="69"/>
  <c r="C85" i="69"/>
  <c r="B118" i="68"/>
  <c r="D103" i="68"/>
  <c r="C98" i="68"/>
  <c r="B84" i="68"/>
  <c r="C78" i="68"/>
  <c r="B119" i="66"/>
  <c r="D160" i="68"/>
  <c r="P41" i="91"/>
  <c r="P44" i="91"/>
  <c r="D168" i="96"/>
  <c r="P54" i="91"/>
  <c r="P50" i="91"/>
  <c r="P45" i="91"/>
  <c r="P42" i="91"/>
  <c r="E179" i="96"/>
  <c r="D80" i="66"/>
  <c r="C79" i="66"/>
  <c r="B78" i="66"/>
  <c r="B78" i="68"/>
  <c r="D79" i="68"/>
  <c r="C77" i="68"/>
  <c r="B145" i="68"/>
  <c r="B77" i="68"/>
  <c r="D155" i="68"/>
  <c r="P57" i="91"/>
  <c r="P53" i="91"/>
  <c r="P48" i="91"/>
  <c r="P55" i="91"/>
  <c r="P51" i="91"/>
  <c r="P46" i="91"/>
  <c r="P56" i="91"/>
  <c r="P52" i="91"/>
  <c r="P47" i="91"/>
  <c r="E168" i="96"/>
  <c r="C148" i="68"/>
  <c r="B147" i="68"/>
  <c r="D145" i="68"/>
  <c r="D119" i="66"/>
  <c r="F226" i="96"/>
  <c r="D161" i="96"/>
  <c r="D161" i="70"/>
  <c r="D162" i="70" s="1"/>
  <c r="D386" i="98"/>
  <c r="E216" i="98"/>
  <c r="E114" i="98"/>
  <c r="E89" i="98"/>
  <c r="D89" i="98"/>
  <c r="J114" i="98"/>
  <c r="K114" i="98"/>
  <c r="F114" i="98"/>
  <c r="I114" i="98"/>
  <c r="G114" i="98"/>
  <c r="E30" i="101"/>
  <c r="I30" i="101"/>
  <c r="F36" i="101"/>
  <c r="C226" i="96"/>
  <c r="D217" i="96"/>
  <c r="F217" i="96"/>
  <c r="E122" i="96"/>
  <c r="C168" i="96"/>
  <c r="F161" i="96"/>
  <c r="C120" i="70"/>
  <c r="F168" i="96"/>
  <c r="C161" i="70"/>
  <c r="C162" i="70" s="1"/>
  <c r="D120" i="70"/>
  <c r="D121" i="70" s="1"/>
  <c r="E121" i="70"/>
  <c r="F121" i="70"/>
  <c r="C32" i="70"/>
  <c r="H72" i="68"/>
  <c r="C33" i="70"/>
  <c r="G72" i="68"/>
  <c r="C117" i="68"/>
  <c r="B117" i="69"/>
  <c r="F72" i="68"/>
  <c r="E113" i="91"/>
  <c r="H72" i="91"/>
  <c r="E226" i="91"/>
  <c r="E219" i="98"/>
  <c r="D217" i="98"/>
  <c r="E226" i="96"/>
  <c r="E217" i="96"/>
  <c r="F122" i="96"/>
  <c r="D69" i="96"/>
  <c r="C161" i="96"/>
  <c r="D122" i="96"/>
  <c r="F86" i="96"/>
  <c r="E69" i="96"/>
  <c r="D226" i="96"/>
  <c r="C217" i="96"/>
  <c r="F179" i="96"/>
  <c r="E161" i="96"/>
  <c r="C86" i="96"/>
  <c r="D86" i="96"/>
  <c r="F69" i="96"/>
  <c r="C69" i="96"/>
  <c r="E352" i="98"/>
  <c r="D211" i="70" l="1"/>
  <c r="C211" i="70"/>
  <c r="D253" i="70"/>
  <c r="D210" i="70"/>
  <c r="C253" i="70"/>
  <c r="C111" i="66"/>
  <c r="C118" i="68"/>
  <c r="B181" i="69"/>
  <c r="D179" i="68"/>
  <c r="D120" i="69"/>
  <c r="B114" i="69"/>
  <c r="C116" i="69"/>
  <c r="D193" i="69"/>
  <c r="D122" i="69"/>
  <c r="C181" i="69"/>
  <c r="B183" i="68"/>
  <c r="D113" i="66"/>
  <c r="B119" i="68"/>
  <c r="D116" i="66"/>
  <c r="B118" i="66"/>
  <c r="C114" i="66"/>
  <c r="C182" i="66"/>
  <c r="D227" i="96"/>
  <c r="D128" i="70"/>
  <c r="F140" i="68"/>
  <c r="D295" i="70"/>
  <c r="C193" i="66"/>
  <c r="C125" i="66"/>
  <c r="G140" i="68"/>
  <c r="B193" i="69"/>
  <c r="B125" i="69"/>
  <c r="B111" i="68"/>
  <c r="C120" i="69"/>
  <c r="C188" i="68"/>
  <c r="B123" i="66"/>
  <c r="B112" i="66"/>
  <c r="D186" i="66"/>
  <c r="D118" i="66"/>
  <c r="D179" i="69"/>
  <c r="B120" i="66"/>
  <c r="C177" i="66"/>
  <c r="C109" i="66"/>
  <c r="B187" i="69"/>
  <c r="D188" i="66"/>
  <c r="D120" i="66"/>
  <c r="E72" i="69"/>
  <c r="F72" i="69"/>
  <c r="D183" i="68"/>
  <c r="D115" i="68"/>
  <c r="H72" i="69"/>
  <c r="G72" i="69"/>
  <c r="D387" i="98"/>
  <c r="D119" i="69"/>
  <c r="D187" i="69"/>
  <c r="P40" i="100"/>
  <c r="C128" i="70"/>
  <c r="G36" i="101"/>
  <c r="G44" i="101" s="1"/>
  <c r="H36" i="101"/>
  <c r="G43" i="100"/>
  <c r="G44" i="100" s="1"/>
  <c r="H43" i="100"/>
  <c r="H44" i="100" s="1"/>
  <c r="D127" i="70"/>
  <c r="D246" i="70"/>
  <c r="C121" i="70"/>
  <c r="C169" i="70"/>
  <c r="C212" i="70"/>
  <c r="C186" i="66"/>
  <c r="C118" i="66"/>
  <c r="B177" i="66"/>
  <c r="B109" i="66"/>
  <c r="C181" i="66"/>
  <c r="C113" i="66"/>
  <c r="B193" i="66"/>
  <c r="C178" i="66"/>
  <c r="C110" i="66"/>
  <c r="D182" i="66"/>
  <c r="D114" i="66"/>
  <c r="B189" i="66"/>
  <c r="B121" i="66"/>
  <c r="D179" i="66"/>
  <c r="D111" i="66"/>
  <c r="B184" i="66"/>
  <c r="B116" i="66"/>
  <c r="D168" i="70"/>
  <c r="L7" i="71"/>
  <c r="D163" i="70"/>
  <c r="F169" i="96"/>
  <c r="E169" i="96"/>
  <c r="C36" i="101"/>
  <c r="D44" i="101" s="1"/>
  <c r="F122" i="70"/>
  <c r="E122" i="70"/>
  <c r="E70" i="96"/>
  <c r="D169" i="96"/>
  <c r="C227" i="96"/>
  <c r="C204" i="70"/>
  <c r="D162" i="96"/>
  <c r="D70" i="96"/>
  <c r="F123" i="96"/>
  <c r="F218" i="96"/>
  <c r="E218" i="96"/>
  <c r="E28" i="101"/>
  <c r="E31" i="101" s="1"/>
  <c r="E221" i="98"/>
  <c r="E376" i="98"/>
  <c r="E385" i="98" s="1"/>
  <c r="E377" i="98"/>
  <c r="E386" i="98" s="1"/>
  <c r="E378" i="98"/>
  <c r="D87" i="96"/>
  <c r="F162" i="96"/>
  <c r="E162" i="96"/>
  <c r="K36" i="101"/>
  <c r="L44" i="101" s="1"/>
  <c r="D219" i="98"/>
  <c r="J36" i="101"/>
  <c r="D33" i="70"/>
  <c r="D28" i="101"/>
  <c r="E86" i="96"/>
  <c r="E88" i="96"/>
  <c r="F88" i="96"/>
  <c r="E123" i="96"/>
  <c r="D123" i="96"/>
  <c r="K35" i="101"/>
  <c r="E36" i="101"/>
  <c r="E149" i="91"/>
  <c r="F70" i="96"/>
  <c r="C218" i="96"/>
  <c r="D218" i="96"/>
  <c r="F227" i="96"/>
  <c r="E227" i="96"/>
  <c r="I36" i="101"/>
  <c r="D32" i="70"/>
  <c r="D204" i="70"/>
  <c r="F28" i="101"/>
  <c r="F31" i="101" s="1"/>
  <c r="D212" i="70" l="1"/>
  <c r="D252" i="70"/>
  <c r="C252" i="70"/>
  <c r="G208" i="66"/>
  <c r="G140" i="66" s="1"/>
  <c r="D254" i="70"/>
  <c r="F208" i="66"/>
  <c r="D169" i="70"/>
  <c r="F208" i="68"/>
  <c r="D42" i="70" s="1"/>
  <c r="E37" i="71"/>
  <c r="C246" i="70"/>
  <c r="G208" i="68"/>
  <c r="C127" i="70"/>
  <c r="C168" i="70"/>
  <c r="D297" i="70"/>
  <c r="D296" i="70"/>
  <c r="I35" i="101"/>
  <c r="F35" i="101"/>
  <c r="E35" i="101"/>
  <c r="N35" i="101" s="1"/>
  <c r="H35" i="101"/>
  <c r="G35" i="101"/>
  <c r="F37" i="71"/>
  <c r="E36" i="71"/>
  <c r="F33" i="71"/>
  <c r="E32" i="71"/>
  <c r="P31" i="71"/>
  <c r="S30" i="71"/>
  <c r="R29" i="71"/>
  <c r="F29" i="71"/>
  <c r="F34" i="71"/>
  <c r="E33" i="71"/>
  <c r="S31" i="71"/>
  <c r="R30" i="71"/>
  <c r="F30" i="71"/>
  <c r="Q29" i="71"/>
  <c r="E29" i="71"/>
  <c r="F35" i="71"/>
  <c r="E34" i="71"/>
  <c r="R31" i="71"/>
  <c r="F31" i="71"/>
  <c r="Q30" i="71"/>
  <c r="E30" i="71"/>
  <c r="P29" i="71"/>
  <c r="F36" i="71"/>
  <c r="E35" i="71"/>
  <c r="F32" i="71"/>
  <c r="Q31" i="71"/>
  <c r="E31" i="71"/>
  <c r="P30" i="71"/>
  <c r="S29" i="71"/>
  <c r="D122" i="70"/>
  <c r="I44" i="101"/>
  <c r="F87" i="96"/>
  <c r="H44" i="101"/>
  <c r="L35" i="101"/>
  <c r="D92" i="98"/>
  <c r="E208" i="68"/>
  <c r="D41" i="70"/>
  <c r="D93" i="98"/>
  <c r="E87" i="96"/>
  <c r="C254" i="70"/>
  <c r="D213" i="70"/>
  <c r="E387" i="98"/>
  <c r="E34" i="101"/>
  <c r="C213" i="70"/>
  <c r="C34" i="70"/>
  <c r="C35" i="70" s="1"/>
  <c r="E44" i="101"/>
  <c r="F44" i="101"/>
  <c r="J44" i="101"/>
  <c r="C23" i="102"/>
  <c r="D34" i="70"/>
  <c r="D35" i="70" s="1"/>
  <c r="E140" i="68"/>
  <c r="K44" i="101"/>
  <c r="N36" i="101"/>
  <c r="H140" i="68"/>
  <c r="E208" i="66" l="1"/>
  <c r="H43" i="101"/>
  <c r="D34" i="101"/>
  <c r="E42" i="101" s="1"/>
  <c r="I43" i="101"/>
  <c r="F140" i="66"/>
  <c r="G43" i="101"/>
  <c r="F43" i="101"/>
  <c r="D129" i="70"/>
  <c r="D130" i="70" s="1"/>
  <c r="C170" i="70"/>
  <c r="C171" i="70" s="1"/>
  <c r="C172" i="70" s="1"/>
  <c r="D170" i="70"/>
  <c r="D171" i="70" s="1"/>
  <c r="D255" i="70"/>
  <c r="F208" i="69"/>
  <c r="C129" i="70"/>
  <c r="C130" i="70" s="1"/>
  <c r="G208" i="69"/>
  <c r="M43" i="101"/>
  <c r="C295" i="70"/>
  <c r="E140" i="66"/>
  <c r="D298" i="70"/>
  <c r="H208" i="66"/>
  <c r="C296" i="70"/>
  <c r="C297" i="70"/>
  <c r="H208" i="68"/>
  <c r="P41" i="71"/>
  <c r="P38" i="71"/>
  <c r="Q38" i="71"/>
  <c r="Q41" i="71"/>
  <c r="S41" i="71"/>
  <c r="S38" i="71"/>
  <c r="R41" i="71"/>
  <c r="R38" i="71"/>
  <c r="J35" i="101"/>
  <c r="L43" i="101"/>
  <c r="F41" i="71"/>
  <c r="F43" i="71"/>
  <c r="F38" i="71"/>
  <c r="E43" i="71"/>
  <c r="E38" i="71"/>
  <c r="C34" i="101"/>
  <c r="E41" i="71"/>
  <c r="E39" i="71"/>
  <c r="E40" i="71"/>
  <c r="F40" i="71"/>
  <c r="F39" i="71"/>
  <c r="C42" i="70"/>
  <c r="F140" i="69"/>
  <c r="D36" i="70"/>
  <c r="E37" i="101"/>
  <c r="G140" i="69" l="1"/>
  <c r="E208" i="69"/>
  <c r="C43" i="70" s="1"/>
  <c r="C41" i="70"/>
  <c r="D43" i="70"/>
  <c r="D44" i="70" s="1"/>
  <c r="D42" i="101"/>
  <c r="D172" i="70"/>
  <c r="C298" i="70"/>
  <c r="H140" i="66"/>
  <c r="H208" i="69"/>
  <c r="F34" i="101"/>
  <c r="R44" i="71"/>
  <c r="Q44" i="71"/>
  <c r="S44" i="71"/>
  <c r="P44" i="71"/>
  <c r="K43" i="101"/>
  <c r="J43" i="101"/>
  <c r="F42" i="71"/>
  <c r="D131" i="70"/>
  <c r="F44" i="71"/>
  <c r="C255" i="70"/>
  <c r="E42" i="71"/>
  <c r="E140" i="69"/>
  <c r="D86" i="98"/>
  <c r="E71" i="101"/>
  <c r="C26" i="102"/>
  <c r="E40" i="101"/>
  <c r="C44" i="70" l="1"/>
  <c r="D45" i="70" s="1"/>
  <c r="H140" i="69"/>
  <c r="F37" i="101"/>
  <c r="F42" i="101"/>
  <c r="E323" i="98"/>
  <c r="C25" i="102"/>
  <c r="E295" i="98"/>
  <c r="C27" i="102"/>
  <c r="F40" i="101" l="1"/>
  <c r="F71" i="101"/>
  <c r="F38" i="101"/>
  <c r="E324" i="98"/>
  <c r="D84" i="98"/>
  <c r="D85" i="98"/>
  <c r="C24" i="102"/>
  <c r="C28" i="102" s="1"/>
  <c r="E296" i="98"/>
  <c r="E310" i="98" l="1"/>
  <c r="Q294" i="98" l="1"/>
  <c r="Q296" i="98" l="1"/>
  <c r="R294" i="98"/>
  <c r="R296" i="98" l="1"/>
  <c r="Q295" i="98"/>
  <c r="R295" i="98" l="1"/>
  <c r="T294" i="98" l="1"/>
  <c r="S294" i="98" l="1"/>
  <c r="S296" i="98" l="1"/>
  <c r="S295" i="98" l="1"/>
  <c r="T296" i="98"/>
  <c r="D202" i="98"/>
  <c r="E202" i="98"/>
  <c r="D211" i="98" l="1"/>
  <c r="T295" i="98"/>
  <c r="D188" i="98"/>
  <c r="D180" i="98"/>
  <c r="E182" i="98"/>
  <c r="E188" i="98"/>
  <c r="E196" i="98" s="1"/>
  <c r="E180" i="98"/>
  <c r="D29" i="101"/>
  <c r="D31" i="101" s="1"/>
  <c r="C29" i="101"/>
  <c r="C31" i="101" s="1"/>
  <c r="D218" i="98" l="1"/>
  <c r="D226" i="98" s="1"/>
  <c r="D210" i="98"/>
  <c r="E218" i="98"/>
  <c r="D196" i="98"/>
  <c r="D35" i="101"/>
  <c r="E183" i="98"/>
  <c r="E84" i="98" s="1"/>
  <c r="C67" i="101" l="1"/>
  <c r="D37" i="101"/>
  <c r="E43" i="101"/>
  <c r="C35" i="101"/>
  <c r="C37" i="101" l="1"/>
  <c r="D38" i="101" s="1"/>
  <c r="E38" i="101"/>
  <c r="D71" i="101"/>
  <c r="D40" i="101"/>
  <c r="D43" i="101"/>
  <c r="C71" i="101" l="1"/>
  <c r="C70" i="101" s="1"/>
  <c r="C40" i="101"/>
  <c r="C72" i="101" l="1"/>
  <c r="C68" i="101"/>
  <c r="C56" i="102" l="1"/>
  <c r="D150" i="102" l="1"/>
  <c r="D151" i="102" l="1"/>
  <c r="D24" i="102"/>
  <c r="C96" i="101" l="1"/>
  <c r="D25" i="102"/>
  <c r="D96" i="101" l="1"/>
  <c r="E96" i="101" l="1"/>
  <c r="F96" i="101" l="1"/>
  <c r="E204" i="98" l="1"/>
  <c r="E211" i="98" s="1"/>
  <c r="E240" i="98"/>
  <c r="E242" i="98"/>
  <c r="E81" i="98" l="1"/>
  <c r="E91" i="98"/>
  <c r="E243" i="98"/>
  <c r="E86" i="98" s="1"/>
  <c r="E220" i="98"/>
  <c r="E210" i="98"/>
  <c r="E212" i="98"/>
  <c r="E90" i="98" l="1"/>
  <c r="E226" i="98"/>
  <c r="E213" i="98"/>
  <c r="E85" i="98" s="1"/>
  <c r="E93" i="98" l="1"/>
  <c r="D67" i="101"/>
  <c r="D72" i="101" s="1"/>
  <c r="E92" i="98"/>
  <c r="D68" i="101" l="1"/>
  <c r="E72" i="101" l="1"/>
  <c r="F72" i="101" l="1"/>
  <c r="H94" i="98" l="1"/>
  <c r="V170" i="101" l="1"/>
  <c r="U170" i="101" l="1"/>
  <c r="X170" i="101"/>
  <c r="T170" i="101"/>
  <c r="Y170" i="101"/>
  <c r="I140" i="101"/>
  <c r="R170" i="101"/>
  <c r="S170" i="101"/>
  <c r="P170" i="101"/>
  <c r="W170" i="101"/>
  <c r="Q170" i="101"/>
  <c r="P169" i="101" l="1"/>
  <c r="Q169" i="101"/>
  <c r="S169" i="101"/>
  <c r="I141" i="101"/>
  <c r="I143" i="101" s="1"/>
  <c r="R169" i="101"/>
  <c r="T169" i="101" l="1"/>
  <c r="U169" i="101"/>
  <c r="V169" i="101" l="1"/>
  <c r="W169" i="101" l="1"/>
  <c r="X169" i="101" l="1"/>
  <c r="Y169" i="101" l="1"/>
  <c r="D61" i="102" l="1"/>
  <c r="C61" i="102" l="1"/>
  <c r="D282" i="102" l="1"/>
  <c r="D283" i="102" l="1"/>
  <c r="D27" i="102"/>
  <c r="D26" i="102" l="1"/>
  <c r="C60" i="102" l="1"/>
  <c r="D59" i="102"/>
  <c r="C59" i="102"/>
  <c r="D60" i="102"/>
  <c r="F69" i="102" l="1"/>
  <c r="D69" i="102"/>
  <c r="C69" i="102"/>
  <c r="D112" i="102"/>
  <c r="E69" i="102" l="1"/>
  <c r="D23" i="102"/>
  <c r="D28" i="102" s="1"/>
  <c r="D29" i="102" s="1"/>
  <c r="D113" i="102"/>
  <c r="E29" i="102" l="1"/>
  <c r="F29" i="102" l="1"/>
  <c r="D70" i="101" l="1"/>
  <c r="H179" i="96" l="1"/>
  <c r="H257" i="96"/>
  <c r="G122" i="96"/>
  <c r="G123" i="96" s="1"/>
  <c r="G179" i="96"/>
  <c r="G161" i="96"/>
  <c r="G162" i="96" s="1"/>
  <c r="G168" i="96"/>
  <c r="G169" i="96" s="1"/>
  <c r="G294" i="96"/>
  <c r="G295" i="96" s="1"/>
  <c r="G257" i="96"/>
  <c r="H226" i="96" l="1"/>
  <c r="H168" i="96"/>
  <c r="H169" i="96" s="1"/>
  <c r="J72" i="91"/>
  <c r="I72" i="91"/>
  <c r="G217" i="96"/>
  <c r="G218" i="96" s="1"/>
  <c r="G71" i="96"/>
  <c r="G226" i="96"/>
  <c r="G227" i="96" s="1"/>
  <c r="H161" i="96"/>
  <c r="H162" i="96" s="1"/>
  <c r="G69" i="96"/>
  <c r="H217" i="96"/>
  <c r="H218" i="96" s="1"/>
  <c r="H122" i="96"/>
  <c r="H123" i="96" s="1"/>
  <c r="H294" i="96"/>
  <c r="H295" i="96" s="1"/>
  <c r="I168" i="96" l="1"/>
  <c r="I169" i="96" s="1"/>
  <c r="H71" i="96"/>
  <c r="I179" i="96"/>
  <c r="I72" i="66"/>
  <c r="I257" i="96"/>
  <c r="G121" i="70"/>
  <c r="G122" i="70" s="1"/>
  <c r="H69" i="96"/>
  <c r="H121" i="70"/>
  <c r="H122" i="70" s="1"/>
  <c r="G70" i="96"/>
  <c r="I226" i="91"/>
  <c r="J257" i="96"/>
  <c r="I294" i="96"/>
  <c r="I295" i="96" s="1"/>
  <c r="I72" i="68"/>
  <c r="H227" i="96"/>
  <c r="J179" i="96"/>
  <c r="I161" i="96"/>
  <c r="I162" i="96" s="1"/>
  <c r="I72" i="69" l="1"/>
  <c r="K168" i="96"/>
  <c r="I122" i="96"/>
  <c r="I123" i="96" s="1"/>
  <c r="J122" i="96"/>
  <c r="H70" i="96"/>
  <c r="K72" i="68"/>
  <c r="K257" i="96"/>
  <c r="L72" i="91"/>
  <c r="J168" i="96"/>
  <c r="J169" i="96" s="1"/>
  <c r="I217" i="96"/>
  <c r="I218" i="96" s="1"/>
  <c r="G86" i="96"/>
  <c r="G88" i="96"/>
  <c r="J72" i="68"/>
  <c r="I140" i="68"/>
  <c r="J72" i="66"/>
  <c r="K179" i="96"/>
  <c r="I226" i="96"/>
  <c r="I227" i="96" s="1"/>
  <c r="I71" i="96"/>
  <c r="J161" i="96"/>
  <c r="J162" i="96" s="1"/>
  <c r="K72" i="91"/>
  <c r="J72" i="69"/>
  <c r="J294" i="96"/>
  <c r="J295" i="96" s="1"/>
  <c r="J226" i="96"/>
  <c r="G28" i="101"/>
  <c r="G31" i="101" s="1"/>
  <c r="I121" i="70" l="1"/>
  <c r="I122" i="70" s="1"/>
  <c r="J227" i="96"/>
  <c r="J71" i="96"/>
  <c r="I69" i="96"/>
  <c r="I70" i="96" s="1"/>
  <c r="J217" i="96"/>
  <c r="J218" i="96" s="1"/>
  <c r="L72" i="68"/>
  <c r="K169" i="96"/>
  <c r="K122" i="96"/>
  <c r="K123" i="96" s="1"/>
  <c r="J121" i="70"/>
  <c r="J122" i="70" s="1"/>
  <c r="H28" i="101"/>
  <c r="H31" i="101" s="1"/>
  <c r="J69" i="96"/>
  <c r="K294" i="96"/>
  <c r="K295" i="96" s="1"/>
  <c r="I208" i="68"/>
  <c r="G69" i="102"/>
  <c r="G87" i="96"/>
  <c r="K161" i="96"/>
  <c r="K162" i="96" s="1"/>
  <c r="K72" i="66"/>
  <c r="K226" i="96"/>
  <c r="K227" i="96" s="1"/>
  <c r="K217" i="96"/>
  <c r="I28" i="101"/>
  <c r="I31" i="101" s="1"/>
  <c r="J123" i="96"/>
  <c r="K71" i="96"/>
  <c r="L72" i="66" l="1"/>
  <c r="K218" i="96"/>
  <c r="K72" i="69"/>
  <c r="L294" i="96"/>
  <c r="L295" i="96" s="1"/>
  <c r="L257" i="96"/>
  <c r="I208" i="66"/>
  <c r="J28" i="101"/>
  <c r="J31" i="101" s="1"/>
  <c r="G34" i="101"/>
  <c r="L179" i="96"/>
  <c r="L72" i="69"/>
  <c r="M257" i="96"/>
  <c r="J70" i="96"/>
  <c r="M72" i="91"/>
  <c r="K69" i="96"/>
  <c r="K121" i="70" l="1"/>
  <c r="K122" i="70" s="1"/>
  <c r="M161" i="96"/>
  <c r="M72" i="66"/>
  <c r="L161" i="96"/>
  <c r="L162" i="96" s="1"/>
  <c r="O72" i="91"/>
  <c r="L226" i="96"/>
  <c r="L227" i="96" s="1"/>
  <c r="K70" i="96"/>
  <c r="G29" i="102"/>
  <c r="G96" i="101"/>
  <c r="I140" i="66"/>
  <c r="M72" i="68"/>
  <c r="G37" i="101"/>
  <c r="G40" i="101" s="1"/>
  <c r="G42" i="101"/>
  <c r="M226" i="96"/>
  <c r="M227" i="96" s="1"/>
  <c r="N72" i="91"/>
  <c r="M179" i="96"/>
  <c r="L168" i="96"/>
  <c r="L169" i="96" s="1"/>
  <c r="H69" i="102"/>
  <c r="M294" i="96"/>
  <c r="M295" i="96" s="1"/>
  <c r="M122" i="96"/>
  <c r="N72" i="66"/>
  <c r="L217" i="96"/>
  <c r="L218" i="96" s="1"/>
  <c r="M168" i="96"/>
  <c r="L71" i="96"/>
  <c r="L122" i="96"/>
  <c r="L123" i="96" s="1"/>
  <c r="I208" i="69"/>
  <c r="L121" i="70" l="1"/>
  <c r="L122" i="70" s="1"/>
  <c r="N72" i="68"/>
  <c r="L28" i="101" s="1"/>
  <c r="L31" i="101" s="1"/>
  <c r="M169" i="96"/>
  <c r="M162" i="96"/>
  <c r="M71" i="96"/>
  <c r="G71" i="101"/>
  <c r="G38" i="101"/>
  <c r="H29" i="102"/>
  <c r="M72" i="69"/>
  <c r="K28" i="101"/>
  <c r="K31" i="101" s="1"/>
  <c r="M121" i="70"/>
  <c r="M122" i="70" s="1"/>
  <c r="O72" i="68"/>
  <c r="I140" i="69"/>
  <c r="M123" i="96"/>
  <c r="L69" i="96"/>
  <c r="M217" i="96"/>
  <c r="M218" i="96" s="1"/>
  <c r="M69" i="96"/>
  <c r="G72" i="101" l="1"/>
  <c r="L70" i="96"/>
  <c r="M28" i="101"/>
  <c r="M31" i="101" s="1"/>
  <c r="N33" i="70"/>
  <c r="N72" i="69"/>
  <c r="M70" i="96"/>
  <c r="O72" i="69"/>
  <c r="O72" i="66"/>
  <c r="N32" i="70" l="1"/>
  <c r="N34" i="70"/>
  <c r="P33" i="71" l="1"/>
  <c r="N35" i="70"/>
  <c r="P32" i="71"/>
  <c r="N24" i="102"/>
  <c r="N26" i="102"/>
  <c r="P40" i="71" l="1"/>
  <c r="P39" i="71"/>
  <c r="P35" i="71"/>
  <c r="S35" i="71"/>
  <c r="S32" i="71"/>
  <c r="Q33" i="71"/>
  <c r="P36" i="71"/>
  <c r="S33" i="71"/>
  <c r="Q35" i="71"/>
  <c r="Q32" i="71"/>
  <c r="Q39" i="71" l="1"/>
  <c r="Q40" i="71"/>
  <c r="S40" i="71"/>
  <c r="S39" i="71"/>
  <c r="Q36" i="71"/>
  <c r="R32" i="71"/>
  <c r="S36" i="71"/>
  <c r="P34" i="71"/>
  <c r="P37" i="71"/>
  <c r="P43" i="71" s="1"/>
  <c r="P42" i="71" s="1"/>
  <c r="R33" i="71"/>
  <c r="R36" i="71" l="1"/>
  <c r="R40" i="71"/>
  <c r="R39" i="71"/>
  <c r="Q34" i="71"/>
  <c r="Q37" i="71"/>
  <c r="Q43" i="71" s="1"/>
  <c r="Q42" i="71" s="1"/>
  <c r="S37" i="71"/>
  <c r="S43" i="71" s="1"/>
  <c r="S42" i="71" s="1"/>
  <c r="S34" i="71"/>
  <c r="R35" i="71"/>
  <c r="R37" i="71" l="1"/>
  <c r="R43" i="71" s="1"/>
  <c r="R42" i="71" s="1"/>
  <c r="R34" i="71"/>
  <c r="I69" i="102" l="1"/>
  <c r="I29" i="102" l="1"/>
  <c r="J69" i="102" l="1"/>
  <c r="M69" i="102" l="1"/>
  <c r="K69" i="102"/>
  <c r="J29" i="102"/>
  <c r="L69" i="102"/>
  <c r="K29" i="102" l="1"/>
  <c r="L29" i="102" l="1"/>
  <c r="N25" i="102"/>
  <c r="N27" i="102"/>
  <c r="N23" i="102" l="1"/>
  <c r="N28" i="102" l="1"/>
  <c r="M29" i="102"/>
  <c r="J226" i="91" l="1"/>
  <c r="J140" i="68" l="1"/>
  <c r="K226" i="91"/>
  <c r="H88" i="96"/>
  <c r="H86" i="96"/>
  <c r="J208" i="68" l="1"/>
  <c r="H87" i="96"/>
  <c r="I86" i="96"/>
  <c r="I88" i="96"/>
  <c r="L226" i="91"/>
  <c r="K140" i="68"/>
  <c r="K208" i="66"/>
  <c r="M226" i="91" l="1"/>
  <c r="K140" i="66"/>
  <c r="L208" i="66"/>
  <c r="I87" i="96"/>
  <c r="J88" i="96"/>
  <c r="J86" i="96"/>
  <c r="J208" i="66"/>
  <c r="H96" i="101"/>
  <c r="H34" i="101"/>
  <c r="K208" i="68"/>
  <c r="L140" i="68"/>
  <c r="N226" i="91" l="1"/>
  <c r="J87" i="96"/>
  <c r="L208" i="68"/>
  <c r="M140" i="68"/>
  <c r="H37" i="101"/>
  <c r="H42" i="101"/>
  <c r="J140" i="66"/>
  <c r="K208" i="69"/>
  <c r="I34" i="101"/>
  <c r="J208" i="69"/>
  <c r="L140" i="66"/>
  <c r="K86" i="96"/>
  <c r="K88" i="96"/>
  <c r="O226" i="91" l="1"/>
  <c r="J140" i="69"/>
  <c r="K140" i="69"/>
  <c r="J34" i="101"/>
  <c r="N140" i="68"/>
  <c r="H40" i="101"/>
  <c r="H38" i="101"/>
  <c r="H71" i="101"/>
  <c r="N208" i="66"/>
  <c r="K87" i="96"/>
  <c r="I42" i="101"/>
  <c r="I37" i="101"/>
  <c r="M208" i="68"/>
  <c r="L208" i="69"/>
  <c r="L86" i="96"/>
  <c r="L88" i="96"/>
  <c r="I71" i="101" l="1"/>
  <c r="I38" i="101"/>
  <c r="N140" i="66"/>
  <c r="M208" i="66"/>
  <c r="O208" i="66"/>
  <c r="L87" i="96"/>
  <c r="M208" i="69"/>
  <c r="L140" i="69"/>
  <c r="K34" i="101"/>
  <c r="H72" i="101"/>
  <c r="J42" i="101"/>
  <c r="J37" i="101"/>
  <c r="J40" i="101" s="1"/>
  <c r="M86" i="96"/>
  <c r="M88" i="96"/>
  <c r="I40" i="101"/>
  <c r="N208" i="68"/>
  <c r="O140" i="68"/>
  <c r="N208" i="69" l="1"/>
  <c r="M87" i="96"/>
  <c r="O208" i="68"/>
  <c r="L34" i="101"/>
  <c r="O140" i="66"/>
  <c r="J38" i="101"/>
  <c r="J71" i="101"/>
  <c r="N34" i="101"/>
  <c r="K37" i="101"/>
  <c r="K40" i="101" s="1"/>
  <c r="K42" i="101"/>
  <c r="N67" i="101"/>
  <c r="M140" i="69"/>
  <c r="M140" i="66"/>
  <c r="I72" i="101"/>
  <c r="N37" i="101" l="1"/>
  <c r="K71" i="101"/>
  <c r="K38" i="101"/>
  <c r="L42" i="101"/>
  <c r="L37" i="101"/>
  <c r="N140" i="69"/>
  <c r="J72" i="101"/>
  <c r="O208" i="69"/>
  <c r="N41" i="70"/>
  <c r="M34" i="101"/>
  <c r="N43" i="70" l="1"/>
  <c r="O140" i="69"/>
  <c r="M37" i="101"/>
  <c r="M42" i="101"/>
  <c r="N42" i="70"/>
  <c r="L40" i="101"/>
  <c r="L71" i="101"/>
  <c r="L38" i="101"/>
  <c r="K72" i="101"/>
  <c r="N71" i="101" l="1"/>
  <c r="L72" i="101"/>
  <c r="N72" i="101" s="1"/>
  <c r="N68" i="101"/>
  <c r="M38" i="101"/>
  <c r="M71" i="101"/>
  <c r="M40" i="101"/>
  <c r="M72" i="101" l="1"/>
  <c r="N44" i="70"/>
  <c r="J96" i="101" l="1"/>
  <c r="L96" i="101" l="1"/>
  <c r="K96" i="101"/>
  <c r="I96" i="101"/>
  <c r="M96" i="101" l="1"/>
  <c r="N69" i="101" l="1"/>
  <c r="N70" i="101"/>
</calcChain>
</file>

<file path=xl/comments1.xml><?xml version="1.0" encoding="utf-8"?>
<comments xmlns="http://schemas.openxmlformats.org/spreadsheetml/2006/main">
  <authors>
    <author>John Lively</author>
  </authors>
  <commentList>
    <comment ref="D13" authorId="0">
      <text>
        <r>
          <rPr>
            <b/>
            <sz val="9"/>
            <color indexed="81"/>
            <rFont val="Tahoma"/>
            <family val="2"/>
          </rPr>
          <t>Includes GBIC, certain SFF modules, and 'Other' which are no longer being produced.</t>
        </r>
      </text>
    </comment>
    <comment ref="D23" authorId="0">
      <text>
        <r>
          <rPr>
            <b/>
            <sz val="9"/>
            <color indexed="81"/>
            <rFont val="Tahoma"/>
            <family val="2"/>
          </rPr>
          <t xml:space="preserve">Includes XENPAK, X2, and 'Other' which are no longer being produced.
</t>
        </r>
      </text>
    </comment>
  </commentList>
</comments>
</file>

<file path=xl/sharedStrings.xml><?xml version="1.0" encoding="utf-8"?>
<sst xmlns="http://schemas.openxmlformats.org/spreadsheetml/2006/main" count="1466" uniqueCount="503">
  <si>
    <t>Forecast Methodology</t>
  </si>
  <si>
    <t xml:space="preserve">LightCounting has no vested interest in the transceiver market and does not participate in any vendor specific projects and/or consultations. </t>
  </si>
  <si>
    <t>LightCounting forecasting involves combining forecasts from more than one source and uses various methods.</t>
  </si>
  <si>
    <t>Trend extrapolation</t>
  </si>
  <si>
    <t>Forecast methodology is based on extrapolation of historical transceiver sales using product life-cycle model (S-curve methodology) for individual products. Information on historical sales of transceivers is obtained by means of LightCounting market surveys conducted on a semi-annual basis.</t>
  </si>
  <si>
    <t>Expert Opinions</t>
  </si>
  <si>
    <t>LightCounting forecasting highly involves industry expert opinions as well as discussions with transceiver vendors, their suppliers and customers. It is through the synthesis of these opinions that a final forecast is obtained.</t>
  </si>
  <si>
    <t>Cross-impact Analysis</t>
  </si>
  <si>
    <t>Relationships often exist between legacy and new products that may not be revealed by any forecasting techniques. LightCounting forecasting recognizes that the occurrence of an event can, in turn, affect the likelihoods of other events such as the impact of 40-Gbps sales on 10-Gbps sales, and expects similar penetration rates for new product introductions.</t>
  </si>
  <si>
    <t>Scenario Analysis</t>
  </si>
  <si>
    <t xml:space="preserve">Scenarios consider developments such as new data rates, form factors or possible growth rates. Expert opinions are often used to evaluate and compare different scenarios and pick the most possible one.  </t>
  </si>
  <si>
    <t>Financial Analysis</t>
  </si>
  <si>
    <t xml:space="preserve">LightCounting makes global economic and financial analysis of specific companies, use publicly available information such as SEC filings, company presentations or other market researches as input to its forecasting. </t>
  </si>
  <si>
    <t>Total</t>
  </si>
  <si>
    <t>Revenues</t>
  </si>
  <si>
    <t>Definition of forecast segments</t>
  </si>
  <si>
    <t>Units are devices or modules</t>
  </si>
  <si>
    <t>Shipments (devices)</t>
  </si>
  <si>
    <t>Average Selling Prices</t>
  </si>
  <si>
    <t xml:space="preserve">Total Devices </t>
  </si>
  <si>
    <t>ASPs</t>
  </si>
  <si>
    <t xml:space="preserve">The LightCounting optical interconnect forecast begins with historical shipment data derived from our proprietary vendor shipments database. </t>
  </si>
  <si>
    <t xml:space="preserve">are based on the results of interviews with leading vendors and other industry experts. Several 'sanity checks' are then performed to assess </t>
  </si>
  <si>
    <t>the results of the forecast, and feedback is provided from several industry participants. Final adjustments are made.</t>
  </si>
  <si>
    <t>The historical trends are extrapolated using the life-cycle model described below. The specific assumptions for each product</t>
  </si>
  <si>
    <t>Model developed by: John Lively</t>
  </si>
  <si>
    <t>Revenues ($ million)</t>
  </si>
  <si>
    <t>A.S.P. ($)</t>
  </si>
  <si>
    <t>Abstract</t>
  </si>
  <si>
    <t>Reach</t>
  </si>
  <si>
    <t>Data Rate</t>
  </si>
  <si>
    <t>Form Factor</t>
  </si>
  <si>
    <t>100 m</t>
  </si>
  <si>
    <t>X2</t>
  </si>
  <si>
    <t>XFP</t>
  </si>
  <si>
    <t>CFP</t>
  </si>
  <si>
    <t>QSFP28</t>
  </si>
  <si>
    <t>300 m</t>
  </si>
  <si>
    <t>all</t>
  </si>
  <si>
    <t>SFP+</t>
  </si>
  <si>
    <t>500 m</t>
  </si>
  <si>
    <t>SFP</t>
  </si>
  <si>
    <t>2 km</t>
  </si>
  <si>
    <t>All</t>
  </si>
  <si>
    <t>10 km</t>
  </si>
  <si>
    <t>40 km</t>
  </si>
  <si>
    <t>80 km</t>
  </si>
  <si>
    <t>10G</t>
  </si>
  <si>
    <t>100G</t>
  </si>
  <si>
    <t>&lt;== was listed under 10 km</t>
  </si>
  <si>
    <t xml:space="preserve">Application </t>
  </si>
  <si>
    <t>total new forecast</t>
  </si>
  <si>
    <t xml:space="preserve">Summary </t>
  </si>
  <si>
    <t>all reaches &amp; speeds</t>
  </si>
  <si>
    <t>Annual growth rate</t>
  </si>
  <si>
    <t>Product forecast</t>
  </si>
  <si>
    <t>GbE</t>
  </si>
  <si>
    <t>10GbE</t>
  </si>
  <si>
    <t>&lt;== includes XFP and others</t>
  </si>
  <si>
    <t>QSFP+</t>
  </si>
  <si>
    <t/>
  </si>
  <si>
    <t>40 GbE PSM4</t>
  </si>
  <si>
    <t>Telecom</t>
  </si>
  <si>
    <t>Product forecast - Telecom segment</t>
  </si>
  <si>
    <t>MMF</t>
  </si>
  <si>
    <t>SMF</t>
  </si>
  <si>
    <t>Product forecast - Datacenter Enterprise sub-segment</t>
  </si>
  <si>
    <t>Comparison of segments</t>
  </si>
  <si>
    <t>&lt;= unit growth rate (combined total)</t>
  </si>
  <si>
    <t>Percentage splits</t>
  </si>
  <si>
    <t>Index</t>
  </si>
  <si>
    <t>Press CTRL-TAB to switch to the segment Allocation table</t>
  </si>
  <si>
    <t>(Both spreadsheets must be open)</t>
  </si>
  <si>
    <t>220 m</t>
  </si>
  <si>
    <t>CAGR (%)</t>
  </si>
  <si>
    <t>Enterprise</t>
  </si>
  <si>
    <t>100 Gbps</t>
  </si>
  <si>
    <t>growth rate</t>
  </si>
  <si>
    <t>&lt;== renamed from '4xSR' in June 2015</t>
  </si>
  <si>
    <t>40GbE MM duplex</t>
  </si>
  <si>
    <t>SFP28</t>
  </si>
  <si>
    <t>6-yr total</t>
  </si>
  <si>
    <t>&lt;== includes 40GbE SR4 compliant modules; also proprietary bi-di modules in 2015 and earlier.</t>
  </si>
  <si>
    <t>Standard</t>
  </si>
  <si>
    <t>Non-standard</t>
  </si>
  <si>
    <t>400G</t>
  </si>
  <si>
    <t>40GbE</t>
  </si>
  <si>
    <t>Application segments</t>
  </si>
  <si>
    <t xml:space="preserve">The Telecom segment is composed of traditional fixed and mobile telecommunications companies, such as AT&amp;T, BT, China Mobile, DT, Orange, NTT, Softbank, Sprint, and Verizon. </t>
  </si>
  <si>
    <t xml:space="preserve">This definition is considerably more narrow than the 'DCI' definition used by other analyst firms, which includes ALL connections between ANY datacenter and any other entity.  </t>
  </si>
  <si>
    <t>Rest of DWDM</t>
  </si>
  <si>
    <t>Mega-DCI DWDM</t>
  </si>
  <si>
    <t>Product segments included in this forecast are listed below, with some notes/comments</t>
  </si>
  <si>
    <t>10GbE LRM</t>
  </si>
  <si>
    <t>40GbE eSR</t>
  </si>
  <si>
    <t>40GbE (FR)</t>
  </si>
  <si>
    <t>40GbE (LR4 subspec)</t>
  </si>
  <si>
    <t>25GbE SR</t>
  </si>
  <si>
    <t>25GbE LR</t>
  </si>
  <si>
    <t>`</t>
  </si>
  <si>
    <t>200G</t>
  </si>
  <si>
    <t>200 Gbps</t>
  </si>
  <si>
    <t>40G MMF</t>
  </si>
  <si>
    <t>100G SMF 0.5-10km</t>
  </si>
  <si>
    <t>100-300m</t>
  </si>
  <si>
    <t xml:space="preserve"> 0.5-10km</t>
  </si>
  <si>
    <t>100G SMF</t>
  </si>
  <si>
    <t>40G SMF</t>
  </si>
  <si>
    <t>CFP2/4</t>
  </si>
  <si>
    <t>&lt;== CFP2 and CFP4 now combined into single line item; CPAK was also included, through July 2014 forecast.. Then removed from subsequent forecasts</t>
  </si>
  <si>
    <t>40G datacenter total</t>
  </si>
  <si>
    <t>0.1-10km</t>
  </si>
  <si>
    <t>Cloud</t>
  </si>
  <si>
    <t>DWDM ports (telecom only)</t>
  </si>
  <si>
    <t>200/400G</t>
  </si>
  <si>
    <t>100G client / 100G line</t>
  </si>
  <si>
    <t>200&amp;400G client / 400G line</t>
  </si>
  <si>
    <t xml:space="preserve">LightCounting divides the overall Ethernet transceiver market into three segments, based on customers: Telecom, Cloud, and Enterprise. </t>
  </si>
  <si>
    <t xml:space="preserve">The Enterprise Datacenter segment is composed of all other enterprises, excluding those falling into the Cloud category. </t>
  </si>
  <si>
    <t>Product forecast - Cloud segment</t>
  </si>
  <si>
    <t>DWDM</t>
  </si>
  <si>
    <t>CWDM</t>
  </si>
  <si>
    <t xml:space="preserve">up to 10 Gbps </t>
  </si>
  <si>
    <t>Enterprise segment Sales ($M)</t>
  </si>
  <si>
    <t>aggregated</t>
  </si>
  <si>
    <t>annual bandwidth</t>
  </si>
  <si>
    <t>Telecom segment Sales ($M)</t>
  </si>
  <si>
    <t>Cloud segment Sales ($M)</t>
  </si>
  <si>
    <t>ASPs per ports</t>
  </si>
  <si>
    <t>Cloud (DCI)</t>
  </si>
  <si>
    <t>Growth in Aggregated bandwidth</t>
  </si>
  <si>
    <t>Summary</t>
  </si>
  <si>
    <t>DWDM Network Bandwidth Growth by segment</t>
  </si>
  <si>
    <t>DWDM Cloud segment</t>
  </si>
  <si>
    <t>MMF/SMF</t>
  </si>
  <si>
    <t>Std/Non-Std</t>
  </si>
  <si>
    <t>25GbE ER</t>
  </si>
  <si>
    <t>Mix</t>
  </si>
  <si>
    <t>10-20 km</t>
  </si>
  <si>
    <t>GbE &amp; Fast Ethernet</t>
  </si>
  <si>
    <t>Various</t>
  </si>
  <si>
    <t>Legacy/discontinued</t>
  </si>
  <si>
    <t>&lt;== includes Fast Ethernet 2km and 15km, and GbE in GBIC, 1x9, 2x9, and other discontinued form factors</t>
  </si>
  <si>
    <t>&lt;== includes X2, XENPAK, and some X2 form factor products that are no longer shipping</t>
  </si>
  <si>
    <t>Forecast by data rate</t>
  </si>
  <si>
    <t>Interactive dashboard showing segment splits</t>
  </si>
  <si>
    <t>Select Product to Display in Cell Below</t>
  </si>
  <si>
    <t>OC-48 (2.5 G)</t>
  </si>
  <si>
    <t>OC-192 (10G)</t>
  </si>
  <si>
    <t>OC-768 (40G)</t>
  </si>
  <si>
    <t>&lt;== added June 2015; includes 40GbE bidi and other MMF duplex solutions (e.g. VCSEL-based S-WDM)</t>
  </si>
  <si>
    <t>CFP8 = for core router applications (CSP segment)</t>
  </si>
  <si>
    <t>QSFP-DD = double-density QSFP28</t>
  </si>
  <si>
    <t xml:space="preserve">New form factors for 400GbE:  </t>
  </si>
  <si>
    <t>OSFP= for datacenter applications</t>
  </si>
  <si>
    <t>100-300 m</t>
  </si>
  <si>
    <t>µQSFP28  = not much industry support now</t>
  </si>
  <si>
    <t>Lane Speed</t>
  </si>
  <si>
    <t>Type</t>
  </si>
  <si>
    <t>Lanes</t>
  </si>
  <si>
    <t>AOC</t>
  </si>
  <si>
    <t>Single</t>
  </si>
  <si>
    <t>AOC/XCVR</t>
  </si>
  <si>
    <t>Multi-</t>
  </si>
  <si>
    <t>EOM</t>
  </si>
  <si>
    <t>QSFP56</t>
  </si>
  <si>
    <t>TBD</t>
  </si>
  <si>
    <t xml:space="preserve">Ethernet </t>
  </si>
  <si>
    <t>Ethernet share of total</t>
  </si>
  <si>
    <t>Annual growth rate - Ethernet</t>
  </si>
  <si>
    <t>Annual growth rate - DWDM</t>
  </si>
  <si>
    <t>Annual growth rate - AOCs</t>
  </si>
  <si>
    <t>All other</t>
  </si>
  <si>
    <t>% Cloud</t>
  </si>
  <si>
    <t>Sum of total Ethernet, DWDM, AOC/EOMs</t>
  </si>
  <si>
    <t>Cloud segment - Shipments</t>
  </si>
  <si>
    <t>Cloud segment - Revenues</t>
  </si>
  <si>
    <t>AOC/EOM</t>
  </si>
  <si>
    <t>Units</t>
  </si>
  <si>
    <t>Figures used in the report</t>
  </si>
  <si>
    <t>Revenues ($ millions)</t>
  </si>
  <si>
    <t>Ethernet products - Split by major market segment</t>
  </si>
  <si>
    <t xml:space="preserve">Figure E-1: Sales of Optics to the Cloud </t>
  </si>
  <si>
    <t>Figure E-2: Sales to the Cloud segment vs. all others — Ethernet, DWDM and AOCs/EOMs optical modules</t>
  </si>
  <si>
    <t>Figure E-3: Schematic of Networking Infrastructure</t>
  </si>
  <si>
    <t>Sourced from Coriant</t>
  </si>
  <si>
    <t>Figure 3-3: Infrastructure spending by market segment</t>
  </si>
  <si>
    <t>Figure 3-4: Projected growth of infrastructure spending by segment</t>
  </si>
  <si>
    <t>Figure 3-7</t>
  </si>
  <si>
    <t>Figure 3-6 in the report</t>
  </si>
  <si>
    <t>Figure 3-1 and 3-2: Powerpoint diagrams showing market segmentation used in the report; created by LightCounting</t>
  </si>
  <si>
    <t>Figure 3-8: Growth rates of Internet traffic and DWDM network bandwidth</t>
  </si>
  <si>
    <t>Figures in chapters 1 and 2 are all diagrams or photos sourced from third parties</t>
  </si>
  <si>
    <t>Enterprise IT (traditional)</t>
  </si>
  <si>
    <t>Internet traffic growth</t>
  </si>
  <si>
    <t>DWDM network bandwidth growth</t>
  </si>
  <si>
    <r>
      <rPr>
        <sz val="10"/>
        <rFont val="Calibri"/>
        <family val="2"/>
      </rPr>
      <t xml:space="preserve">≤ </t>
    </r>
    <r>
      <rPr>
        <sz val="10"/>
        <rFont val="Calibri"/>
        <family val="2"/>
        <scheme val="minor"/>
      </rPr>
      <t>40 km</t>
    </r>
  </si>
  <si>
    <t>Cloud - All Other</t>
  </si>
  <si>
    <t>Chapter 5: Ethernet segment forecast</t>
  </si>
  <si>
    <t>Chapter 4: DWDM market forecast</t>
  </si>
  <si>
    <t>Chapter 3: Segmentation, spending, and bandwidth growth</t>
  </si>
  <si>
    <t>Executive Summary</t>
  </si>
  <si>
    <t xml:space="preserve">Figure 5-1: Global Sales of Ethernet transceivers by application. </t>
  </si>
  <si>
    <t>Figure 5-1</t>
  </si>
  <si>
    <t>Figure 5-2: Sales of 100GbE transceivers by market segment</t>
  </si>
  <si>
    <t>Figure 5-2</t>
  </si>
  <si>
    <t>Figure 5-3: Sales of 40GbE transceivers by market segment</t>
  </si>
  <si>
    <t>Figure 5-3</t>
  </si>
  <si>
    <t>Figure 5-4: Projected sales of 200GbE transceivers</t>
  </si>
  <si>
    <t>Figure 5-4</t>
  </si>
  <si>
    <t>Figure 5-5: Projected sales of 400GbE transceivers</t>
  </si>
  <si>
    <t>Figure 5-5</t>
  </si>
  <si>
    <t>Figure 5-6</t>
  </si>
  <si>
    <t>Figures 4-1 through 4-5: Photos and diagrams sourced from third parties</t>
  </si>
  <si>
    <t>Figure 3-9</t>
  </si>
  <si>
    <t>Figure 4-6</t>
  </si>
  <si>
    <t>LightCounting Mega Datacenter Report Database</t>
  </si>
  <si>
    <t>Device shipments: AOCs</t>
  </si>
  <si>
    <t>High Performance Computing (HPC)</t>
  </si>
  <si>
    <t>Core Routing</t>
  </si>
  <si>
    <t xml:space="preserve">Cloud </t>
  </si>
  <si>
    <t>Device shipments: EOMs</t>
  </si>
  <si>
    <t>&lt;== Starts as 2x25 and morphs into serial 50Gbps devices over forecast period</t>
  </si>
  <si>
    <t>&lt;== Uses FEC on host card to extend reach.</t>
  </si>
  <si>
    <t>OSFP</t>
  </si>
  <si>
    <t>Ethernet revenues by segment: All speeds</t>
  </si>
  <si>
    <t>Ethernet shipments by segment: All speeds</t>
  </si>
  <si>
    <t>20 km</t>
  </si>
  <si>
    <t>SR4, SR2 split into separate categories May30, 2018</t>
  </si>
  <si>
    <t>SR4, SR2 split into separate categories May30, 2019</t>
  </si>
  <si>
    <t xml:space="preserve"> CWDM4, FR split into separate categories May30, 2018</t>
  </si>
  <si>
    <t xml:space="preserve"> CWDM4, FR split into separate categories May30, 2019</t>
  </si>
  <si>
    <t xml:space="preserve"> LR4, 4WDM10 split into separate categories May30, 2018</t>
  </si>
  <si>
    <t xml:space="preserve"> LR4, 4WDM10 split into separate categories May30, 2019</t>
  </si>
  <si>
    <t>PSM4, DR split into separate categories May30, 2018</t>
  </si>
  <si>
    <t xml:space="preserve"> TBD</t>
  </si>
  <si>
    <t>TOTAL DWDM transceivers</t>
  </si>
  <si>
    <t>Cloud segment shipments</t>
  </si>
  <si>
    <t>Telecom segment transceivers</t>
  </si>
  <si>
    <t>Enterprise segment transceivers</t>
  </si>
  <si>
    <t>Calculated from above</t>
  </si>
  <si>
    <t>Transceivers - annual shipments by market segment</t>
  </si>
  <si>
    <t>Forecast detail - transceivers</t>
  </si>
  <si>
    <t>Forecast detail - ports</t>
  </si>
  <si>
    <t>TOTAL DWDM ports</t>
  </si>
  <si>
    <t>Shipments of 100/200/400G transceivers by segment</t>
  </si>
  <si>
    <t>Sales of 100/200/400G transceivers by segment</t>
  </si>
  <si>
    <t>The Cloud segment is composed of the largest internet content and commerce companies such as Alibaba, Amazon, Apple, Baidu, Facebook, Google, Microsoft, and Tencent.</t>
  </si>
  <si>
    <t xml:space="preserve">In addition, we also include here a forecast for DWDM optics used for interconnecting the datacenters of the mega-datacenter operators. We call this segment 'Mega-DCI'. </t>
  </si>
  <si>
    <t>Split by reach (percentage)</t>
  </si>
  <si>
    <t>High-speed Cloud transceivers, split by reach</t>
  </si>
  <si>
    <t>High-speed transceivers by reach (Cloud)</t>
  </si>
  <si>
    <t>High-speed transceivers by speed (Cloud)</t>
  </si>
  <si>
    <t>Linked to rows 101-103 above</t>
  </si>
  <si>
    <t>ICP spending reflects extraordinary Q1 spending and assumes it is 25% annual total for 2018 (convervative vs. historical seasonality)</t>
  </si>
  <si>
    <t>All Other Cloud</t>
  </si>
  <si>
    <t>Figure E-4: Sales of Ethernet Transceivers to Alibaba, Amazon, Facebook, Google and Microsoft</t>
  </si>
  <si>
    <t>Top 5 in Cloud</t>
  </si>
  <si>
    <t>Top 5 Cloud</t>
  </si>
  <si>
    <t>Figure X: Top 5 Cloud companies vs. all other Cloud Ethernet transceiver purchases</t>
  </si>
  <si>
    <t>Telecom segment ports</t>
  </si>
  <si>
    <t>Enterprise segment ports</t>
  </si>
  <si>
    <t>Cloud segment ports</t>
  </si>
  <si>
    <t>Cloud - Top 5</t>
  </si>
  <si>
    <t>Figure 5-7: Sales of Ethernet Transceivers to the Top 5 ICPs.</t>
  </si>
  <si>
    <t>Figure 5-6: Cloud Consumption by Product Type</t>
  </si>
  <si>
    <t>100 - 300 m</t>
  </si>
  <si>
    <t>40G SR4</t>
  </si>
  <si>
    <t xml:space="preserve">50G </t>
  </si>
  <si>
    <t>SFP-DD, DSFP</t>
  </si>
  <si>
    <t>200G SR4</t>
  </si>
  <si>
    <t>2x200 (400G-SR8)</t>
  </si>
  <si>
    <t>OSFP, QSFP-DD</t>
  </si>
  <si>
    <t>200G FR4</t>
  </si>
  <si>
    <t>2x200G FR4</t>
  </si>
  <si>
    <t>400G DR4</t>
  </si>
  <si>
    <t>400G FR4, FR8</t>
  </si>
  <si>
    <t>(future product)</t>
  </si>
  <si>
    <t>100G CWDM4-Subspec</t>
  </si>
  <si>
    <t>10G (100m Sub-spec)</t>
  </si>
  <si>
    <t>10G LRM</t>
  </si>
  <si>
    <t>10G (2km Sub-spec)</t>
  </si>
  <si>
    <t>25G SR</t>
  </si>
  <si>
    <t>25G LR</t>
  </si>
  <si>
    <t>25G ER</t>
  </si>
  <si>
    <t>40G MM duplex</t>
  </si>
  <si>
    <t>40G eSR</t>
  </si>
  <si>
    <t xml:space="preserve">40G PSM4 </t>
  </si>
  <si>
    <t>40G (FR)</t>
  </si>
  <si>
    <t>40G (LR4 subspec)</t>
  </si>
  <si>
    <t>40G</t>
  </si>
  <si>
    <t>100G SR4</t>
  </si>
  <si>
    <t>100G SR2</t>
  </si>
  <si>
    <t>100G MM Duplex</t>
  </si>
  <si>
    <t>100G eSR</t>
  </si>
  <si>
    <t>100G PSM4</t>
  </si>
  <si>
    <t>100G DR</t>
  </si>
  <si>
    <t>100G CWDM4</t>
  </si>
  <si>
    <t>100G FR</t>
  </si>
  <si>
    <t>100G LR4</t>
  </si>
  <si>
    <t>100G 4WDM10</t>
  </si>
  <si>
    <t>100G 4WDM20</t>
  </si>
  <si>
    <t>2x200G</t>
  </si>
  <si>
    <t>Top 5 % of Cloud total</t>
  </si>
  <si>
    <t>Calculated as Total less Cloud less Enterprise</t>
  </si>
  <si>
    <t>Shipments to the Cloud</t>
  </si>
  <si>
    <t>Google</t>
  </si>
  <si>
    <t xml:space="preserve">Bandwidth of optical connectivity </t>
  </si>
  <si>
    <t>annual</t>
  </si>
  <si>
    <t>Growth rate</t>
  </si>
  <si>
    <t>Facebook</t>
  </si>
  <si>
    <t>100G CWDM4 Sub-spec</t>
  </si>
  <si>
    <t>200G FR4 and SR4</t>
  </si>
  <si>
    <t>Amazon</t>
  </si>
  <si>
    <t>100G PSM4 only</t>
  </si>
  <si>
    <t>100G DR and FR</t>
  </si>
  <si>
    <t>Microsoft</t>
  </si>
  <si>
    <t>Alibaba</t>
  </si>
  <si>
    <t>Top 5 Cloud players individual forecasts (units consumed and bandwidth installed)</t>
  </si>
  <si>
    <t>Cumulative optical bandwidth installed</t>
  </si>
  <si>
    <t>Total high-speed transceiver consumption by Top 5 Cloud companies</t>
  </si>
  <si>
    <t>Cumulative optical bandwidth installed by Top 5 Cloud companies</t>
  </si>
  <si>
    <t>accumulated bandwidth installed based on ports</t>
  </si>
  <si>
    <t>Sum of above</t>
  </si>
  <si>
    <t>Year-over-year growth</t>
  </si>
  <si>
    <t>Cloud consumption by product type</t>
  </si>
  <si>
    <t>100G and above transceivers vs ports</t>
  </si>
  <si>
    <t>1G</t>
  </si>
  <si>
    <t>1G &amp; Fast Ethernet</t>
  </si>
  <si>
    <t>2x400G, 800G</t>
  </si>
  <si>
    <t>2x400G, 800G products</t>
  </si>
  <si>
    <t>G</t>
  </si>
  <si>
    <t>10 G</t>
  </si>
  <si>
    <t>25 G</t>
  </si>
  <si>
    <t>40 G</t>
  </si>
  <si>
    <t>50G</t>
  </si>
  <si>
    <t>Annual growth rate 25G and above</t>
  </si>
  <si>
    <t xml:space="preserve">25G at various reaches </t>
  </si>
  <si>
    <t>25G products</t>
  </si>
  <si>
    <t>40G at various reaches and form factors</t>
  </si>
  <si>
    <t>40G by reach</t>
  </si>
  <si>
    <t>40G by form factor</t>
  </si>
  <si>
    <t>50G products</t>
  </si>
  <si>
    <t>100 G at various reaches and form factors</t>
  </si>
  <si>
    <t>100G by reach</t>
  </si>
  <si>
    <t>100G by form factor</t>
  </si>
  <si>
    <t>200G by product</t>
  </si>
  <si>
    <t>400G products</t>
  </si>
  <si>
    <t>Ethernet revenues by segment: 40G</t>
  </si>
  <si>
    <t>Ethernet shipments by segment: 100G</t>
  </si>
  <si>
    <t>Ethernet revenues by segment: 100G</t>
  </si>
  <si>
    <t>Ethernet shipments by segment: 200G</t>
  </si>
  <si>
    <t>Ethernet shipments by segment: 40G</t>
  </si>
  <si>
    <t>Ethernet revenues by segment: 200G</t>
  </si>
  <si>
    <t>Ethernet shipments by segment: 2x400G, 800G</t>
  </si>
  <si>
    <t>Ethernet revenues by segment: 2x400G, 800G</t>
  </si>
  <si>
    <t>Figure 5-X</t>
  </si>
  <si>
    <t>2x400G SR8</t>
  </si>
  <si>
    <t>50 m</t>
  </si>
  <si>
    <t>800G DR4</t>
  </si>
  <si>
    <t>2x400G FR8</t>
  </si>
  <si>
    <r>
      <t>100/200/</t>
    </r>
    <r>
      <rPr>
        <b/>
        <sz val="12"/>
        <color theme="1"/>
        <rFont val="Calibri"/>
        <family val="2"/>
      </rPr>
      <t>≥</t>
    </r>
    <r>
      <rPr>
        <b/>
        <sz val="12"/>
        <color theme="1"/>
        <rFont val="Calibri"/>
        <family val="2"/>
        <scheme val="minor"/>
      </rPr>
      <t>400G shipments</t>
    </r>
  </si>
  <si>
    <r>
      <t>100/200/</t>
    </r>
    <r>
      <rPr>
        <b/>
        <sz val="12"/>
        <color theme="1"/>
        <rFont val="Calibri"/>
        <family val="2"/>
      </rPr>
      <t>≥</t>
    </r>
    <r>
      <rPr>
        <b/>
        <sz val="12"/>
        <color theme="1"/>
        <rFont val="Calibri"/>
        <family val="2"/>
        <scheme val="minor"/>
      </rPr>
      <t>400G Sales</t>
    </r>
  </si>
  <si>
    <t>Agg. Speed</t>
  </si>
  <si>
    <t>AOC/EOM forecast by segment</t>
  </si>
  <si>
    <t>100G SR4, eSR4</t>
  </si>
  <si>
    <t>400G FR4, FR8, LR4, LR8</t>
  </si>
  <si>
    <t>100G CWDM4, LR4, 4WDM10, 4WDM20</t>
  </si>
  <si>
    <r>
      <t>DWDM by type (</t>
    </r>
    <r>
      <rPr>
        <sz val="10"/>
        <color theme="1"/>
        <rFont val="Calibri"/>
        <family val="2"/>
      </rPr>
      <t>≥</t>
    </r>
    <r>
      <rPr>
        <sz val="10"/>
        <color theme="1"/>
        <rFont val="Calibri"/>
        <family val="2"/>
        <scheme val="minor"/>
      </rPr>
      <t>100G)</t>
    </r>
  </si>
  <si>
    <t>Total consumption by Top 5 cloud companies</t>
  </si>
  <si>
    <t>400G ZR</t>
  </si>
  <si>
    <t>400G ZR+</t>
  </si>
  <si>
    <t>CWDM/DWDM</t>
  </si>
  <si>
    <t>≤ 80 km</t>
  </si>
  <si>
    <t>&gt; 80 km</t>
  </si>
  <si>
    <t>5x</t>
  </si>
  <si>
    <t>3x</t>
  </si>
  <si>
    <t>9x</t>
  </si>
  <si>
    <t>6x</t>
  </si>
  <si>
    <t>100G and above transceivers vs ports Cloud only</t>
  </si>
  <si>
    <t>100G and above transceivers vs ports Total Market</t>
  </si>
  <si>
    <t>Shipments of 200GbE product to all other Cloud Companies (Excluding the TOP5)</t>
  </si>
  <si>
    <t>Data source:  Ethernet forecast Cloud Splits, All Other table</t>
  </si>
  <si>
    <t>Note: No 50G Ethernet products are expected to be commercially successful, so our forecast is zero.</t>
  </si>
  <si>
    <r>
      <t xml:space="preserve">Companion Report: </t>
    </r>
    <r>
      <rPr>
        <b/>
        <sz val="12"/>
        <color theme="3"/>
        <rFont val="Arial"/>
        <family val="2"/>
      </rPr>
      <t>Mega Datacenter Optics</t>
    </r>
    <r>
      <rPr>
        <sz val="12"/>
        <color theme="3"/>
        <rFont val="Arial"/>
        <family val="2"/>
      </rPr>
      <t>, July 2021 by Devan Adams, Vladimir Kozlov</t>
    </r>
  </si>
  <si>
    <t>Analysis and assumptions: Devan Adams, Vladimir Kozlov, John Lively</t>
  </si>
  <si>
    <t>CPO</t>
  </si>
  <si>
    <t>AOC-EOM-CPO</t>
  </si>
  <si>
    <t>100G 4WDM20_20 km_QSFP28</t>
  </si>
  <si>
    <t>100G ER4-Lite</t>
  </si>
  <si>
    <t>30 km</t>
  </si>
  <si>
    <t>100G ER4</t>
  </si>
  <si>
    <t>100G ZR4</t>
  </si>
  <si>
    <t>400G Open ROADM</t>
  </si>
  <si>
    <t>600/800G on-board &amp; new</t>
  </si>
  <si>
    <t>400 Gbps</t>
  </si>
  <si>
    <t>600 Gbps and above</t>
  </si>
  <si>
    <t>Figure 3-5: Cloud Segment Dominates Ethernet market in 2016-2020</t>
  </si>
  <si>
    <t>Ethernet shipments by data rate</t>
  </si>
  <si>
    <t>Ethernet revenues by data rate</t>
  </si>
  <si>
    <t xml:space="preserve">        </t>
  </si>
  <si>
    <t>Transceiver units 100G and above</t>
  </si>
  <si>
    <t>Updated 7/15/2021 by JSL</t>
  </si>
  <si>
    <t>800G</t>
  </si>
  <si>
    <t>25G</t>
  </si>
  <si>
    <t>All of above</t>
  </si>
  <si>
    <t>≥600G</t>
  </si>
  <si>
    <t xml:space="preserve">growth of infrastructure spending by segment </t>
  </si>
  <si>
    <t>Other</t>
  </si>
  <si>
    <t>Figure 3-13: Growth rate in bandwidth of Ethernet connections deployed by Top 4 and All other Cloud companies</t>
  </si>
  <si>
    <t>Figure 3-12: Growth rates in bandwidth of Ethernet connections by application</t>
  </si>
  <si>
    <t>Figure 3-10</t>
  </si>
  <si>
    <t>Deployments of 100/200/400G DWDM modules by Cloud companies (excluding 600G and above)</t>
  </si>
  <si>
    <t>Figure 4-7: Shipments of 100G/200G/400G DWDM ports by market segment</t>
  </si>
  <si>
    <t>Figure 4-8: Shipments of 100G/200/400G DWDM optics to Cloud customers sorted by reach</t>
  </si>
  <si>
    <t>100/200G</t>
  </si>
  <si>
    <t>600/800G</t>
  </si>
  <si>
    <t>Sales ($M)</t>
  </si>
  <si>
    <t>Figure 4-11:  Transceivers vs total DWDM ports</t>
  </si>
  <si>
    <t>Total DWDM ports</t>
  </si>
  <si>
    <t>Total Transceivers</t>
  </si>
  <si>
    <t>Ratio</t>
  </si>
  <si>
    <t>Total Market</t>
  </si>
  <si>
    <t>Cloud segment only</t>
  </si>
  <si>
    <t>Figure 4-9 and 4-10: Shipments  and Sales of 600/800G DWDM transceivers to Cloud companies, in comparison with lower speed modules (Historical Data and Forecast)</t>
  </si>
  <si>
    <t>annual (Pbps)</t>
  </si>
  <si>
    <t>aggregated (Pbps)</t>
  </si>
  <si>
    <t>800G SR8</t>
  </si>
  <si>
    <t>2x200G SR8 FR4x2</t>
  </si>
  <si>
    <t>Figure 3-14:  Growth rate in bandwidth of optical connectivity in mega datacenters, calculated from shipments of optical transceivers.</t>
  </si>
  <si>
    <t>2x200G, 400G</t>
  </si>
  <si>
    <t>(includes 2x200G)</t>
  </si>
  <si>
    <t>2x200G, 400G products</t>
  </si>
  <si>
    <t>Ethernet shipments by segment: 2x200G, 400G</t>
  </si>
  <si>
    <t>Ethernet revenues by segment: 2x200G, 400G</t>
  </si>
  <si>
    <t>Cloud Top 5</t>
  </si>
  <si>
    <t>Cloud All Other</t>
  </si>
  <si>
    <t>Cloud total</t>
  </si>
  <si>
    <t>Cloud, Telecom, and Enterprise</t>
  </si>
  <si>
    <t>Telecom &amp; Enterprise</t>
  </si>
  <si>
    <t>Ethernet transceivers</t>
  </si>
  <si>
    <t>Co-packaged optics</t>
  </si>
  <si>
    <t>AOCs &amp; EOMs</t>
  </si>
  <si>
    <t>Figure 5-20:  Forecast for 400/800G AOCs and 800G CPO with up to 30 meter reach (Total market)</t>
  </si>
  <si>
    <t>Figure 5-19: Forecast of 800G Ethernet Transceivers compared to sales of 800G CPO w/ 100m and greater reach (Total market)</t>
  </si>
  <si>
    <t>≤10G</t>
  </si>
  <si>
    <t>4:1</t>
  </si>
  <si>
    <t>QSFP+/SFP+</t>
  </si>
  <si>
    <t>≤12.5G</t>
  </si>
  <si>
    <t>150G</t>
  </si>
  <si>
    <t>CXP</t>
  </si>
  <si>
    <t>XCVR - CXP</t>
  </si>
  <si>
    <t>12-14G</t>
  </si>
  <si>
    <t>56G</t>
  </si>
  <si>
    <t>12G</t>
  </si>
  <si>
    <t>48G</t>
  </si>
  <si>
    <t>Mini-SAS HD</t>
  </si>
  <si>
    <t>25-28G</t>
  </si>
  <si>
    <t>25-28G, 50G, 100G</t>
  </si>
  <si>
    <t>1, 2, or 4</t>
  </si>
  <si>
    <t>QSFP28, SFP-DD, SFP112</t>
  </si>
  <si>
    <t>QSFP28/SFP28</t>
  </si>
  <si>
    <t>24G</t>
  </si>
  <si>
    <t>96G</t>
  </si>
  <si>
    <t>300G</t>
  </si>
  <si>
    <t>CXP28</t>
  </si>
  <si>
    <t>100G-600G</t>
  </si>
  <si>
    <t>4,8,12,16,24</t>
  </si>
  <si>
    <t>XCVR</t>
  </si>
  <si>
    <t>XCVR - CXP28</t>
  </si>
  <si>
    <t>50-56G</t>
  </si>
  <si>
    <t>SFP56</t>
  </si>
  <si>
    <t>50-56G, 100G</t>
  </si>
  <si>
    <t>200G - 3.2T</t>
  </si>
  <si>
    <t>8,12,16,24</t>
  </si>
  <si>
    <t>400G, 2x200G</t>
  </si>
  <si>
    <t>4 or 8</t>
  </si>
  <si>
    <t>QSFP-DD, OSFP, QSFP112</t>
  </si>
  <si>
    <t>4:1 or 8:1</t>
  </si>
  <si>
    <t>8:1</t>
  </si>
  <si>
    <t xml:space="preserve">QSFP-DD800, OSFP </t>
  </si>
  <si>
    <t>800 Gbps</t>
  </si>
  <si>
    <t>30m</t>
  </si>
  <si>
    <t>1.6 Tbps</t>
  </si>
  <si>
    <t>10G all reaches &amp; form factors</t>
  </si>
  <si>
    <t>% consumed by Google</t>
  </si>
  <si>
    <t>40G SR4, eSR4</t>
  </si>
  <si>
    <t>40G LR4 subspec</t>
  </si>
  <si>
    <t>100G SR4 &amp; eSR4</t>
  </si>
  <si>
    <t>2x200G SR8</t>
  </si>
  <si>
    <t>2x200G 2xFR4</t>
  </si>
  <si>
    <t>800G DR8</t>
  </si>
  <si>
    <t>2x400G FR4</t>
  </si>
  <si>
    <t>% consumed by Facebook</t>
  </si>
  <si>
    <t xml:space="preserve">200G FR4 </t>
  </si>
  <si>
    <t>% consumed by Amazon</t>
  </si>
  <si>
    <t>40G PSM4 only</t>
  </si>
  <si>
    <t>% consumed by Microsoft</t>
  </si>
  <si>
    <t>ColorZ shipments</t>
  </si>
  <si>
    <t>% consumed by Alibaba</t>
  </si>
  <si>
    <t>400G SR4.2 SR</t>
  </si>
  <si>
    <t xml:space="preserve">This forecast presents historical sales from 2010 to 2020 and a forecast through 2026 for Ethernet, DWDM, and AOC/EOM optical modules.  The historical data accounts for more than 30 optical component and module vendors, including 25 that shared confidential data with LightCounting. The market forecast is based on a combination of historical trend extrapolation, expert opinion (based on numerous in-depth interviews with leading vendors), and life-cycle models based on past experience in this segment. </t>
  </si>
  <si>
    <t>Sample template for Mega DC report spreadsheet published 20 July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</si>
</sst>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_(&quot;$&quot;* #,##0.0_);_(&quot;$&quot;* \(#,##0.0\);_(&quot;$&quot;* &quot;-&quot;??_);_(@_)"/>
    <numFmt numFmtId="167" formatCode="0.0%"/>
    <numFmt numFmtId="168" formatCode="_(* #,##0.0_);_(* \(#,##0.0\);_(* &quot;-&quot;??_);_(@_)"/>
    <numFmt numFmtId="169" formatCode="_(&quot;$&quot;* #,##0.0000000_);_(&quot;$&quot;* \(#,##0.0000000\);_(&quot;$&quot;* &quot;-&quot;??_);_(@_)"/>
    <numFmt numFmtId="170" formatCode="0.0"/>
    <numFmt numFmtId="171" formatCode="_(* #,##0.0000_);_(* \(#,##0.0000\);_(* &quot;-&quot;??_);_(@_)"/>
    <numFmt numFmtId="172" formatCode="General_)"/>
    <numFmt numFmtId="173" formatCode="0.00_)"/>
    <numFmt numFmtId="174" formatCode="[&gt;9.9]0;[&gt;0]0.0;\-;"/>
  </numFmts>
  <fonts count="93">
    <font>
      <sz val="10"/>
      <color theme="1"/>
      <name val="Arial"/>
      <family val="2"/>
    </font>
    <font>
      <sz val="10"/>
      <color theme="1"/>
      <name val="Calibri"/>
      <family val="2"/>
    </font>
    <font>
      <sz val="10"/>
      <color theme="1"/>
      <name val="Calibri"/>
      <family val="2"/>
    </font>
    <font>
      <sz val="11"/>
      <color theme="1"/>
      <name val="Calibri"/>
      <family val="2"/>
      <scheme val="minor"/>
    </font>
    <font>
      <sz val="10"/>
      <color theme="1"/>
      <name val="Calibri"/>
      <family val="2"/>
    </font>
    <font>
      <sz val="11"/>
      <color theme="1"/>
      <name val="Calibri"/>
      <family val="2"/>
      <scheme val="minor"/>
    </font>
    <font>
      <sz val="11"/>
      <color theme="1"/>
      <name val="Calibri"/>
      <family val="2"/>
      <scheme val="minor"/>
    </font>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indexed="8"/>
      <name val="Arial"/>
      <family val="2"/>
    </font>
    <font>
      <sz val="10"/>
      <name val="Arial"/>
      <family val="2"/>
    </font>
    <font>
      <b/>
      <sz val="9"/>
      <color indexed="81"/>
      <name val="Tahoma"/>
      <family val="2"/>
    </font>
    <font>
      <sz val="10"/>
      <color theme="1"/>
      <name val="Arial"/>
      <family val="2"/>
    </font>
    <font>
      <sz val="11"/>
      <color theme="1"/>
      <name val="Calibri"/>
      <family val="2"/>
      <scheme val="minor"/>
    </font>
    <font>
      <b/>
      <sz val="10"/>
      <color theme="1"/>
      <name val="Arial"/>
      <family val="2"/>
    </font>
    <font>
      <sz val="10"/>
      <color rgb="FFFF0000"/>
      <name val="Arial"/>
      <family val="2"/>
    </font>
    <font>
      <b/>
      <sz val="14"/>
      <color theme="1"/>
      <name val="Arial"/>
      <family val="2"/>
    </font>
    <font>
      <b/>
      <sz val="12"/>
      <color theme="1"/>
      <name val="Arial"/>
      <family val="2"/>
    </font>
    <font>
      <u/>
      <sz val="10"/>
      <color theme="11"/>
      <name val="Arial"/>
      <family val="2"/>
    </font>
    <font>
      <b/>
      <sz val="10"/>
      <color theme="1"/>
      <name val="Calibri"/>
      <family val="2"/>
      <scheme val="minor"/>
    </font>
    <font>
      <sz val="12"/>
      <color theme="1"/>
      <name val="Calibri"/>
      <family val="2"/>
      <scheme val="minor"/>
    </font>
    <font>
      <b/>
      <sz val="14"/>
      <color theme="1"/>
      <name val="Calibri"/>
      <family val="2"/>
      <scheme val="minor"/>
    </font>
    <font>
      <sz val="10"/>
      <name val="Calibri"/>
      <family val="2"/>
      <scheme val="minor"/>
    </font>
    <font>
      <sz val="10"/>
      <color theme="3"/>
      <name val="Calibri"/>
      <family val="2"/>
      <scheme val="minor"/>
    </font>
    <font>
      <b/>
      <sz val="14"/>
      <color theme="3"/>
      <name val="Arial"/>
      <family val="2"/>
    </font>
    <font>
      <b/>
      <sz val="18"/>
      <color theme="1"/>
      <name val="Calibri"/>
      <family val="2"/>
      <scheme val="minor"/>
    </font>
    <font>
      <sz val="10"/>
      <color rgb="FFFF0000"/>
      <name val="Calibri"/>
      <family val="2"/>
      <scheme val="minor"/>
    </font>
    <font>
      <b/>
      <sz val="10"/>
      <name val="Calibri"/>
      <family val="2"/>
      <scheme val="minor"/>
    </font>
    <font>
      <b/>
      <sz val="16"/>
      <color theme="1"/>
      <name val="Calibri"/>
      <family val="2"/>
      <scheme val="minor"/>
    </font>
    <font>
      <b/>
      <sz val="16"/>
      <color rgb="FF1F487C"/>
      <name val="Calibri"/>
      <family val="2"/>
      <scheme val="minor"/>
    </font>
    <font>
      <b/>
      <sz val="11"/>
      <color theme="1"/>
      <name val="Calibri"/>
      <family val="2"/>
      <scheme val="minor"/>
    </font>
    <font>
      <b/>
      <sz val="10"/>
      <name val="Arial"/>
      <family val="2"/>
    </font>
    <font>
      <sz val="14"/>
      <color theme="1"/>
      <name val="Calibri"/>
      <family val="2"/>
      <scheme val="minor"/>
    </font>
    <font>
      <sz val="12"/>
      <color rgb="FFFF0000"/>
      <name val="Calibri"/>
      <family val="2"/>
      <scheme val="minor"/>
    </font>
    <font>
      <sz val="12"/>
      <color theme="1"/>
      <name val="Arial"/>
      <family val="2"/>
    </font>
    <font>
      <sz val="11"/>
      <color theme="1"/>
      <name val="Arial"/>
      <family val="2"/>
    </font>
    <font>
      <sz val="12"/>
      <color theme="3"/>
      <name val="Calibri"/>
      <family val="2"/>
      <scheme val="minor"/>
    </font>
    <font>
      <sz val="11"/>
      <color rgb="FFFF0000"/>
      <name val="Calibri"/>
      <family val="2"/>
      <scheme val="minor"/>
    </font>
    <font>
      <b/>
      <sz val="11"/>
      <color theme="0"/>
      <name val="Arial"/>
      <family val="2"/>
    </font>
    <font>
      <b/>
      <sz val="12"/>
      <name val="Arial"/>
      <family val="2"/>
    </font>
    <font>
      <b/>
      <sz val="12"/>
      <color theme="1"/>
      <name val="Calibri"/>
      <family val="2"/>
      <scheme val="minor"/>
    </font>
    <font>
      <b/>
      <sz val="16"/>
      <color theme="3"/>
      <name val="Calibri"/>
      <family val="2"/>
      <scheme val="minor"/>
    </font>
    <font>
      <sz val="16"/>
      <color theme="1"/>
      <name val="Calibri"/>
      <family val="2"/>
      <scheme val="minor"/>
    </font>
    <font>
      <b/>
      <sz val="11"/>
      <color theme="3"/>
      <name val="Calibri"/>
      <family val="2"/>
      <scheme val="minor"/>
    </font>
    <font>
      <sz val="10"/>
      <color rgb="FF00B050"/>
      <name val="Calibri"/>
      <family val="2"/>
      <scheme val="minor"/>
    </font>
    <font>
      <b/>
      <sz val="11"/>
      <name val="Calibri"/>
      <family val="2"/>
      <scheme val="minor"/>
    </font>
    <font>
      <sz val="10"/>
      <color theme="0"/>
      <name val="Calibri"/>
      <family val="2"/>
      <scheme val="minor"/>
    </font>
    <font>
      <u/>
      <sz val="10"/>
      <color theme="10"/>
      <name val="Arial"/>
      <family val="2"/>
    </font>
    <font>
      <sz val="10"/>
      <color rgb="FF000000"/>
      <name val="Calibri"/>
      <family val="2"/>
      <scheme val="minor"/>
    </font>
    <font>
      <b/>
      <sz val="20"/>
      <color theme="3"/>
      <name val="Calibri"/>
      <family val="2"/>
      <scheme val="minor"/>
    </font>
    <font>
      <b/>
      <sz val="12"/>
      <color rgb="FF000000"/>
      <name val="Calibri"/>
      <family val="2"/>
      <scheme val="minor"/>
    </font>
    <font>
      <b/>
      <sz val="12"/>
      <color rgb="FFFF0000"/>
      <name val="Arial"/>
      <family val="2"/>
    </font>
    <font>
      <b/>
      <sz val="12"/>
      <color rgb="FF00B050"/>
      <name val="Arial"/>
      <family val="2"/>
    </font>
    <font>
      <sz val="12"/>
      <color theme="0" tint="-0.34998626667073579"/>
      <name val="Calibri"/>
      <family val="2"/>
      <scheme val="minor"/>
    </font>
    <font>
      <sz val="12"/>
      <color rgb="FFFF0000"/>
      <name val="Arial"/>
      <family val="2"/>
    </font>
    <font>
      <b/>
      <sz val="12"/>
      <color theme="0"/>
      <name val="Arial"/>
      <family val="2"/>
    </font>
    <font>
      <sz val="10"/>
      <name val="Helvetica"/>
      <family val="2"/>
    </font>
    <font>
      <sz val="10"/>
      <name val="Helvetica"/>
      <family val="2"/>
    </font>
    <font>
      <sz val="10"/>
      <color indexed="8"/>
      <name val="Helvetica"/>
      <family val="2"/>
    </font>
    <font>
      <b/>
      <sz val="12"/>
      <color indexed="8"/>
      <name val="Helvetica"/>
      <family val="2"/>
    </font>
    <font>
      <b/>
      <sz val="10"/>
      <color indexed="8"/>
      <name val="Helvetica"/>
      <family val="2"/>
    </font>
    <font>
      <b/>
      <i/>
      <sz val="16"/>
      <name val="Helv"/>
    </font>
    <font>
      <sz val="10"/>
      <name val="Geneva"/>
      <family val="2"/>
    </font>
    <font>
      <sz val="12"/>
      <color theme="3"/>
      <name val="Arial"/>
      <family val="2"/>
    </font>
    <font>
      <b/>
      <sz val="12"/>
      <color theme="3"/>
      <name val="Arial"/>
      <family val="2"/>
    </font>
    <font>
      <sz val="14"/>
      <color rgb="FF000000"/>
      <name val="Calibri"/>
      <family val="2"/>
      <scheme val="minor"/>
    </font>
    <font>
      <b/>
      <sz val="11"/>
      <color theme="1"/>
      <name val="Calibri"/>
      <family val="2"/>
    </font>
    <font>
      <b/>
      <sz val="12"/>
      <name val="Calibri"/>
      <family val="2"/>
    </font>
    <font>
      <b/>
      <sz val="12"/>
      <color theme="1"/>
      <name val="Calibri"/>
      <family val="2"/>
    </font>
    <font>
      <sz val="10"/>
      <name val="Calibri"/>
      <family val="2"/>
    </font>
    <font>
      <b/>
      <sz val="14"/>
      <name val="Calibri"/>
      <family val="2"/>
      <scheme val="minor"/>
    </font>
    <font>
      <sz val="12"/>
      <color rgb="FF00B050"/>
      <name val="Calibri"/>
      <family val="2"/>
      <scheme val="minor"/>
    </font>
    <font>
      <sz val="10"/>
      <color theme="3"/>
      <name val="Arial"/>
      <family val="2"/>
    </font>
    <font>
      <sz val="12"/>
      <name val="Calibri"/>
      <family val="2"/>
      <scheme val="minor"/>
    </font>
    <font>
      <sz val="10"/>
      <color theme="4"/>
      <name val="Calibri"/>
      <family val="2"/>
      <scheme val="minor"/>
    </font>
    <font>
      <sz val="10"/>
      <color rgb="FF3244F2"/>
      <name val="Calibri"/>
      <family val="2"/>
      <scheme val="minor"/>
    </font>
    <font>
      <b/>
      <sz val="16"/>
      <color rgb="FF000000"/>
      <name val="Arial"/>
      <family val="2"/>
    </font>
    <font>
      <sz val="10"/>
      <color rgb="FF92D050"/>
      <name val="Calibri"/>
      <family val="2"/>
      <scheme val="minor"/>
    </font>
    <font>
      <sz val="9"/>
      <color rgb="FF3244F2"/>
      <name val="Calibri"/>
      <family val="2"/>
      <scheme val="minor"/>
    </font>
    <font>
      <b/>
      <sz val="10"/>
      <color rgb="FFAEAAAA"/>
      <name val="Arial"/>
      <family val="2"/>
    </font>
    <font>
      <b/>
      <sz val="12"/>
      <color theme="1"/>
      <name val="Calibri (Body)"/>
    </font>
    <font>
      <sz val="14"/>
      <color theme="3"/>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6" tint="0.59999389629810485"/>
        <bgColor indexed="64"/>
      </patternFill>
    </fill>
    <fill>
      <patternFill patternType="solid">
        <fgColor rgb="FFFFFFCC"/>
        <bgColor indexed="64"/>
      </patternFill>
    </fill>
    <fill>
      <patternFill patternType="solid">
        <fgColor theme="3" tint="0.39997558519241921"/>
        <bgColor indexed="64"/>
      </patternFill>
    </fill>
    <fill>
      <patternFill patternType="solid">
        <fgColor rgb="FFE6FEF6"/>
        <bgColor indexed="64"/>
      </patternFill>
    </fill>
    <fill>
      <patternFill patternType="solid">
        <fgColor rgb="FFFFFF00"/>
        <bgColor rgb="FF000000"/>
      </patternFill>
    </fill>
  </fills>
  <borders count="27">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top style="thin">
        <color auto="1"/>
      </top>
      <bottom style="thin">
        <color auto="1"/>
      </bottom>
      <diagonal/>
    </border>
    <border>
      <left/>
      <right/>
      <top/>
      <bottom style="thin">
        <color auto="1"/>
      </bottom>
      <diagonal/>
    </border>
    <border>
      <left style="thin">
        <color auto="1"/>
      </left>
      <right/>
      <top/>
      <bottom/>
      <diagonal/>
    </border>
    <border>
      <left/>
      <right/>
      <top style="thin">
        <color auto="1"/>
      </top>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medium">
        <color auto="1"/>
      </right>
      <top/>
      <bottom/>
      <diagonal/>
    </border>
    <border>
      <left style="thin">
        <color auto="1"/>
      </left>
      <right style="thin">
        <color auto="1"/>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right/>
      <top/>
      <bottom style="dashed">
        <color indexed="64"/>
      </bottom>
      <diagonal/>
    </border>
    <border>
      <left/>
      <right style="thin">
        <color auto="1"/>
      </right>
      <top/>
      <bottom style="dashed">
        <color indexed="64"/>
      </bottom>
      <diagonal/>
    </border>
    <border>
      <left style="thin">
        <color auto="1"/>
      </left>
      <right/>
      <top/>
      <bottom style="dashed">
        <color auto="1"/>
      </bottom>
      <diagonal/>
    </border>
    <border>
      <left/>
      <right/>
      <top style="dashed">
        <color indexed="64"/>
      </top>
      <bottom/>
      <diagonal/>
    </border>
    <border>
      <left style="thin">
        <color auto="1"/>
      </left>
      <right/>
      <top style="dashed">
        <color indexed="64"/>
      </top>
      <bottom/>
      <diagonal/>
    </border>
    <border>
      <left/>
      <right style="thin">
        <color auto="1"/>
      </right>
      <top style="medium">
        <color auto="1"/>
      </top>
      <bottom/>
      <diagonal/>
    </border>
    <border>
      <left style="thin">
        <color auto="1"/>
      </left>
      <right style="thin">
        <color auto="1"/>
      </right>
      <top style="medium">
        <color auto="1"/>
      </top>
      <bottom style="thin">
        <color auto="1"/>
      </bottom>
      <diagonal/>
    </border>
  </borders>
  <cellStyleXfs count="440">
    <xf numFmtId="0" fontId="0" fillId="0" borderId="0"/>
    <xf numFmtId="43" fontId="2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4" fontId="23" fillId="0" borderId="0" applyFont="0" applyFill="0" applyBorder="0" applyAlignment="0" applyProtection="0"/>
    <xf numFmtId="44" fontId="20" fillId="0" borderId="0" applyFont="0" applyFill="0" applyBorder="0" applyAlignment="0" applyProtection="0"/>
    <xf numFmtId="0" fontId="20" fillId="0" borderId="0"/>
    <xf numFmtId="9" fontId="23" fillId="0" borderId="0" applyFont="0" applyFill="0" applyBorder="0" applyAlignment="0" applyProtection="0"/>
    <xf numFmtId="9" fontId="20"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19" fillId="0" borderId="0"/>
    <xf numFmtId="43" fontId="19" fillId="0" borderId="0" applyFont="0" applyFill="0" applyBorder="0" applyAlignment="0" applyProtection="0"/>
    <xf numFmtId="44" fontId="19" fillId="0" borderId="0" applyFont="0" applyFill="0" applyBorder="0" applyAlignment="0" applyProtection="0"/>
    <xf numFmtId="0" fontId="31" fillId="0" borderId="0"/>
    <xf numFmtId="43" fontId="31" fillId="0" borderId="0" applyFont="0" applyFill="0" applyBorder="0" applyAlignment="0" applyProtection="0"/>
    <xf numFmtId="0" fontId="18" fillId="0" borderId="0"/>
    <xf numFmtId="43" fontId="18" fillId="0" borderId="0" applyFont="0" applyFill="0" applyBorder="0" applyAlignment="0" applyProtection="0"/>
    <xf numFmtId="44" fontId="18" fillId="0" borderId="0" applyFont="0" applyFill="0" applyBorder="0" applyAlignment="0" applyProtection="0"/>
    <xf numFmtId="0" fontId="14" fillId="0" borderId="0"/>
    <xf numFmtId="0" fontId="14" fillId="0" borderId="0"/>
    <xf numFmtId="43" fontId="11" fillId="0" borderId="0" applyFont="0" applyFill="0" applyBorder="0" applyAlignment="0" applyProtection="0"/>
    <xf numFmtId="43" fontId="11" fillId="0" borderId="0" applyFont="0" applyFill="0" applyBorder="0" applyAlignment="0" applyProtection="0"/>
    <xf numFmtId="0" fontId="10"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12" fillId="0" borderId="0"/>
    <xf numFmtId="0" fontId="8" fillId="0" borderId="0"/>
    <xf numFmtId="9" fontId="8"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58"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7" fillId="0" borderId="0"/>
    <xf numFmtId="0" fontId="29"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 fillId="0" borderId="0"/>
    <xf numFmtId="43" fontId="5" fillId="0" borderId="0" applyFont="0" applyFill="0" applyBorder="0" applyAlignment="0" applyProtection="0"/>
    <xf numFmtId="43" fontId="7"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 fillId="0" borderId="0"/>
    <xf numFmtId="9" fontId="3" fillId="0" borderId="0" applyFont="0" applyFill="0" applyBorder="0" applyAlignment="0" applyProtection="0"/>
    <xf numFmtId="0" fontId="67" fillId="0" borderId="0"/>
    <xf numFmtId="43" fontId="7"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5" fontId="69" fillId="0" borderId="0" applyFont="0" applyFill="0" applyBorder="0" applyAlignment="0" applyProtection="0">
      <protection locked="0"/>
    </xf>
    <xf numFmtId="172" fontId="70" fillId="0" borderId="0" applyNumberFormat="0" applyFill="0" applyBorder="0" applyAlignment="0" applyProtection="0">
      <protection locked="0"/>
    </xf>
    <xf numFmtId="172" fontId="71" fillId="0" borderId="0" applyNumberFormat="0" applyFill="0" applyBorder="0" applyAlignment="0" applyProtection="0">
      <protection locked="0"/>
    </xf>
    <xf numFmtId="173" fontId="72" fillId="0" borderId="0"/>
    <xf numFmtId="0" fontId="7" fillId="0" borderId="0"/>
    <xf numFmtId="0" fontId="7" fillId="0" borderId="0"/>
    <xf numFmtId="0" fontId="3" fillId="0" borderId="0"/>
    <xf numFmtId="9" fontId="3" fillId="0" borderId="0" applyFont="0" applyFill="0" applyBorder="0" applyAlignment="0" applyProtection="0"/>
    <xf numFmtId="0" fontId="21" fillId="0" borderId="0"/>
    <xf numFmtId="174" fontId="73" fillId="0" borderId="13" applyBorder="0" applyAlignment="0">
      <alignment horizontal="center"/>
    </xf>
  </cellStyleXfs>
  <cellXfs count="671">
    <xf numFmtId="0" fontId="0" fillId="0" borderId="0" xfId="0"/>
    <xf numFmtId="0" fontId="0" fillId="3" borderId="0" xfId="0" applyFill="1" applyProtection="1">
      <protection locked="0"/>
    </xf>
    <xf numFmtId="0" fontId="0" fillId="3" borderId="0" xfId="0" applyFill="1"/>
    <xf numFmtId="0" fontId="0" fillId="0" borderId="0" xfId="0"/>
    <xf numFmtId="0" fontId="19" fillId="0" borderId="0" xfId="117"/>
    <xf numFmtId="0" fontId="27" fillId="3" borderId="0" xfId="0" applyFont="1" applyFill="1"/>
    <xf numFmtId="0" fontId="27" fillId="3" borderId="0" xfId="0" applyFont="1" applyFill="1" applyProtection="1">
      <protection locked="0"/>
    </xf>
    <xf numFmtId="0" fontId="26" fillId="0" borderId="0" xfId="0" applyFont="1" applyAlignment="1"/>
    <xf numFmtId="0" fontId="26" fillId="3" borderId="0" xfId="0" applyFont="1" applyFill="1" applyProtection="1">
      <protection locked="0"/>
    </xf>
    <xf numFmtId="0" fontId="26" fillId="3" borderId="0" xfId="0" applyFont="1" applyFill="1" applyAlignment="1" applyProtection="1">
      <alignment wrapText="1"/>
      <protection locked="0"/>
    </xf>
    <xf numFmtId="0" fontId="26" fillId="0" borderId="0" xfId="0" applyFont="1"/>
    <xf numFmtId="17" fontId="35" fillId="3" borderId="0" xfId="0" quotePrefix="1" applyNumberFormat="1" applyFont="1" applyFill="1" applyAlignment="1">
      <alignment horizontal="left"/>
    </xf>
    <xf numFmtId="0" fontId="36" fillId="0" borderId="0" xfId="0" applyFont="1" applyAlignment="1">
      <alignment horizontal="center"/>
    </xf>
    <xf numFmtId="0" fontId="34" fillId="0" borderId="0" xfId="0" applyFont="1"/>
    <xf numFmtId="0" fontId="40" fillId="0" borderId="0" xfId="0" applyFont="1"/>
    <xf numFmtId="0" fontId="40" fillId="0" borderId="0" xfId="0" applyFont="1" applyFill="1" applyAlignment="1">
      <alignment horizontal="left" vertical="center"/>
    </xf>
    <xf numFmtId="164" fontId="0" fillId="0" borderId="0" xfId="0" applyNumberFormat="1"/>
    <xf numFmtId="9" fontId="0" fillId="0" borderId="0" xfId="8" applyFont="1"/>
    <xf numFmtId="0" fontId="0" fillId="0" borderId="0" xfId="0" applyBorder="1" applyAlignment="1">
      <alignment horizontal="right"/>
    </xf>
    <xf numFmtId="0" fontId="0" fillId="0" borderId="0" xfId="0" applyBorder="1"/>
    <xf numFmtId="9" fontId="0" fillId="0" borderId="0" xfId="8" applyFont="1" applyBorder="1"/>
    <xf numFmtId="164" fontId="33" fillId="0" borderId="0" xfId="1" applyNumberFormat="1" applyFont="1" applyFill="1" applyBorder="1"/>
    <xf numFmtId="0" fontId="21" fillId="3" borderId="0" xfId="0" applyFont="1" applyFill="1" applyProtection="1">
      <protection locked="0"/>
    </xf>
    <xf numFmtId="0" fontId="42" fillId="3" borderId="0" xfId="0" applyFont="1" applyFill="1" applyProtection="1">
      <protection locked="0"/>
    </xf>
    <xf numFmtId="0" fontId="26" fillId="3" borderId="0" xfId="0" applyFont="1" applyFill="1" applyAlignment="1" applyProtection="1">
      <protection locked="0"/>
    </xf>
    <xf numFmtId="0" fontId="21" fillId="3" borderId="0" xfId="0" applyFont="1" applyFill="1" applyAlignment="1" applyProtection="1">
      <protection locked="0"/>
    </xf>
    <xf numFmtId="9" fontId="0" fillId="0" borderId="0" xfId="0" applyNumberFormat="1" applyBorder="1"/>
    <xf numFmtId="9" fontId="26" fillId="0" borderId="0" xfId="8" applyFont="1" applyBorder="1"/>
    <xf numFmtId="0" fontId="42" fillId="3" borderId="0" xfId="0" applyFont="1" applyFill="1" applyAlignment="1" applyProtection="1">
      <protection locked="0"/>
    </xf>
    <xf numFmtId="0" fontId="0" fillId="0" borderId="10" xfId="0" applyBorder="1"/>
    <xf numFmtId="0" fontId="45" fillId="3" borderId="0" xfId="0" applyFont="1" applyFill="1"/>
    <xf numFmtId="0" fontId="45" fillId="0" borderId="0" xfId="0" applyFont="1"/>
    <xf numFmtId="0" fontId="39" fillId="4" borderId="15" xfId="117" applyFont="1" applyFill="1" applyBorder="1" applyAlignment="1">
      <alignment vertical="center"/>
    </xf>
    <xf numFmtId="0" fontId="28" fillId="0" borderId="9" xfId="117" applyFont="1" applyBorder="1"/>
    <xf numFmtId="0" fontId="28" fillId="0" borderId="1" xfId="117" applyFont="1" applyBorder="1"/>
    <xf numFmtId="0" fontId="28" fillId="0" borderId="3" xfId="117" applyFont="1" applyBorder="1"/>
    <xf numFmtId="0" fontId="31" fillId="0" borderId="0" xfId="117" applyFont="1"/>
    <xf numFmtId="0" fontId="38" fillId="0" borderId="2" xfId="0" applyFont="1" applyBorder="1"/>
    <xf numFmtId="0" fontId="38" fillId="0" borderId="7" xfId="0" applyFont="1" applyBorder="1"/>
    <xf numFmtId="0" fontId="38" fillId="0" borderId="11" xfId="0" applyFont="1" applyBorder="1"/>
    <xf numFmtId="0" fontId="21" fillId="0" borderId="15" xfId="0" applyFont="1" applyFill="1" applyBorder="1" applyAlignment="1">
      <alignment horizontal="center" vertical="center"/>
    </xf>
    <xf numFmtId="0" fontId="0" fillId="0" borderId="12" xfId="0" applyBorder="1"/>
    <xf numFmtId="0" fontId="0" fillId="0" borderId="5" xfId="0" applyBorder="1"/>
    <xf numFmtId="0" fontId="0" fillId="0" borderId="8" xfId="0" applyBorder="1"/>
    <xf numFmtId="0" fontId="0" fillId="0" borderId="14" xfId="0" applyBorder="1"/>
    <xf numFmtId="0" fontId="37" fillId="0" borderId="0" xfId="0" applyFont="1"/>
    <xf numFmtId="0" fontId="33" fillId="0" borderId="9" xfId="0" applyFont="1" applyFill="1" applyBorder="1" applyAlignment="1"/>
    <xf numFmtId="0" fontId="33" fillId="0" borderId="0" xfId="0" applyFont="1" applyFill="1" applyBorder="1" applyAlignment="1"/>
    <xf numFmtId="0" fontId="33" fillId="0" borderId="13" xfId="0" applyFont="1" applyFill="1" applyBorder="1" applyAlignment="1"/>
    <xf numFmtId="0" fontId="33" fillId="0" borderId="5" xfId="0" applyFont="1" applyFill="1" applyBorder="1" applyAlignment="1"/>
    <xf numFmtId="0" fontId="33" fillId="0" borderId="8" xfId="0" applyFont="1" applyFill="1" applyBorder="1" applyAlignment="1"/>
    <xf numFmtId="0" fontId="33" fillId="0" borderId="14" xfId="0" applyFont="1" applyFill="1" applyBorder="1" applyAlignment="1"/>
    <xf numFmtId="0" fontId="47" fillId="0" borderId="0" xfId="117" applyFont="1"/>
    <xf numFmtId="164" fontId="33" fillId="0" borderId="8" xfId="1" applyNumberFormat="1" applyFont="1" applyFill="1" applyBorder="1"/>
    <xf numFmtId="164" fontId="33" fillId="0" borderId="9" xfId="1" applyNumberFormat="1" applyFont="1" applyFill="1" applyBorder="1"/>
    <xf numFmtId="0" fontId="32" fillId="3" borderId="0" xfId="0" applyFont="1" applyFill="1"/>
    <xf numFmtId="0" fontId="24" fillId="0" borderId="0" xfId="122" applyFont="1" applyFill="1" applyBorder="1" applyAlignment="1">
      <alignment horizontal="right"/>
    </xf>
    <xf numFmtId="164" fontId="37" fillId="0" borderId="0" xfId="0" applyNumberFormat="1" applyFont="1"/>
    <xf numFmtId="0" fontId="24" fillId="0" borderId="10" xfId="122" applyFont="1" applyFill="1" applyBorder="1" applyAlignment="1">
      <alignment horizontal="right"/>
    </xf>
    <xf numFmtId="0" fontId="24" fillId="0" borderId="0" xfId="122" applyFont="1" applyBorder="1"/>
    <xf numFmtId="166" fontId="48" fillId="0" borderId="0" xfId="5" applyNumberFormat="1" applyFont="1" applyFill="1" applyBorder="1"/>
    <xf numFmtId="0" fontId="0" fillId="0" borderId="9" xfId="0" applyBorder="1"/>
    <xf numFmtId="164" fontId="37" fillId="0" borderId="0" xfId="1" applyNumberFormat="1" applyFont="1" applyBorder="1"/>
    <xf numFmtId="164" fontId="37" fillId="0" borderId="0" xfId="0" applyNumberFormat="1" applyFont="1" applyFill="1" applyBorder="1"/>
    <xf numFmtId="0" fontId="28" fillId="0" borderId="9" xfId="117" applyFont="1" applyFill="1" applyBorder="1"/>
    <xf numFmtId="0" fontId="28" fillId="0" borderId="1" xfId="117" applyFont="1" applyFill="1" applyBorder="1"/>
    <xf numFmtId="0" fontId="19" fillId="0" borderId="0" xfId="117" applyFill="1"/>
    <xf numFmtId="167" fontId="25" fillId="0" borderId="0" xfId="8" applyNumberFormat="1" applyFont="1" applyFill="1" applyBorder="1" applyAlignment="1">
      <alignment vertical="center"/>
    </xf>
    <xf numFmtId="0" fontId="16" fillId="0" borderId="0" xfId="0" applyFont="1"/>
    <xf numFmtId="9" fontId="16" fillId="0" borderId="0" xfId="8" applyFont="1"/>
    <xf numFmtId="0" fontId="16" fillId="0" borderId="0" xfId="117" applyFont="1" applyFill="1" applyBorder="1" applyAlignment="1">
      <alignment horizontal="left" vertical="center"/>
    </xf>
    <xf numFmtId="0" fontId="16" fillId="0" borderId="8" xfId="0" applyFont="1" applyFill="1" applyBorder="1"/>
    <xf numFmtId="164" fontId="16" fillId="0" borderId="10" xfId="1" applyNumberFormat="1" applyFont="1" applyBorder="1"/>
    <xf numFmtId="0" fontId="16" fillId="0" borderId="0" xfId="0" applyFont="1" applyBorder="1"/>
    <xf numFmtId="164" fontId="33" fillId="0" borderId="13" xfId="1" applyNumberFormat="1" applyFont="1" applyFill="1" applyBorder="1"/>
    <xf numFmtId="164" fontId="33" fillId="0" borderId="7" xfId="1" applyNumberFormat="1" applyFont="1" applyFill="1" applyBorder="1"/>
    <xf numFmtId="0" fontId="16" fillId="0" borderId="0" xfId="0" applyFont="1" applyFill="1" applyBorder="1"/>
    <xf numFmtId="165" fontId="16" fillId="0" borderId="8" xfId="5" applyNumberFormat="1" applyFont="1" applyBorder="1"/>
    <xf numFmtId="165" fontId="16" fillId="0" borderId="0" xfId="5" applyNumberFormat="1" applyFont="1" applyBorder="1"/>
    <xf numFmtId="165" fontId="33" fillId="0" borderId="7" xfId="5" applyNumberFormat="1" applyFont="1" applyFill="1" applyBorder="1"/>
    <xf numFmtId="166" fontId="16" fillId="0" borderId="8" xfId="5" applyNumberFormat="1" applyFont="1" applyBorder="1"/>
    <xf numFmtId="166" fontId="16" fillId="0" borderId="0" xfId="5" applyNumberFormat="1" applyFont="1" applyBorder="1"/>
    <xf numFmtId="0" fontId="51" fillId="0" borderId="0" xfId="0" applyFont="1" applyAlignment="1">
      <alignment horizontal="left"/>
    </xf>
    <xf numFmtId="164" fontId="15" fillId="0" borderId="0" xfId="0" applyNumberFormat="1" applyFont="1"/>
    <xf numFmtId="0" fontId="15" fillId="0" borderId="0" xfId="0" applyFont="1"/>
    <xf numFmtId="165" fontId="15" fillId="0" borderId="0" xfId="5" applyNumberFormat="1" applyFont="1"/>
    <xf numFmtId="0" fontId="15" fillId="0" borderId="0" xfId="0" applyFont="1" applyAlignment="1">
      <alignment horizontal="right"/>
    </xf>
    <xf numFmtId="164" fontId="15" fillId="0" borderId="0" xfId="0" applyNumberFormat="1" applyFont="1" applyFill="1" applyBorder="1"/>
    <xf numFmtId="164" fontId="15" fillId="0" borderId="10" xfId="0" applyNumberFormat="1" applyFont="1" applyFill="1" applyBorder="1"/>
    <xf numFmtId="0" fontId="15" fillId="0" borderId="10" xfId="0" applyFont="1" applyFill="1" applyBorder="1"/>
    <xf numFmtId="0" fontId="15" fillId="0" borderId="2" xfId="0" applyFont="1" applyBorder="1"/>
    <xf numFmtId="165" fontId="15" fillId="0" borderId="10" xfId="5" applyNumberFormat="1" applyFont="1" applyFill="1" applyBorder="1"/>
    <xf numFmtId="165" fontId="15" fillId="0" borderId="0" xfId="5" applyNumberFormat="1" applyFont="1" applyFill="1" applyBorder="1"/>
    <xf numFmtId="0" fontId="52" fillId="0" borderId="0" xfId="0" applyFont="1" applyAlignment="1">
      <alignment horizontal="left"/>
    </xf>
    <xf numFmtId="0" fontId="43" fillId="0" borderId="0" xfId="0" applyFont="1"/>
    <xf numFmtId="164" fontId="15" fillId="0" borderId="7" xfId="0" applyNumberFormat="1" applyFont="1" applyFill="1" applyBorder="1"/>
    <xf numFmtId="165" fontId="15" fillId="0" borderId="7" xfId="5" applyNumberFormat="1" applyFont="1" applyFill="1" applyBorder="1"/>
    <xf numFmtId="0" fontId="17" fillId="0" borderId="7" xfId="0" applyFont="1" applyBorder="1"/>
    <xf numFmtId="164" fontId="33" fillId="0" borderId="10" xfId="0" applyNumberFormat="1" applyFont="1" applyFill="1" applyBorder="1"/>
    <xf numFmtId="164" fontId="33" fillId="0" borderId="0" xfId="0" applyNumberFormat="1" applyFont="1" applyFill="1" applyBorder="1"/>
    <xf numFmtId="164" fontId="33" fillId="0" borderId="8" xfId="0" applyNumberFormat="1" applyFont="1" applyFill="1" applyBorder="1"/>
    <xf numFmtId="164" fontId="33" fillId="0" borderId="7" xfId="0" applyNumberFormat="1" applyFont="1" applyFill="1" applyBorder="1"/>
    <xf numFmtId="165" fontId="33" fillId="0" borderId="8" xfId="5" applyNumberFormat="1" applyFont="1" applyFill="1" applyBorder="1"/>
    <xf numFmtId="165" fontId="33" fillId="0" borderId="10" xfId="5" applyNumberFormat="1" applyFont="1" applyFill="1" applyBorder="1"/>
    <xf numFmtId="165" fontId="33" fillId="0" borderId="0" xfId="5" applyNumberFormat="1" applyFont="1" applyFill="1" applyBorder="1"/>
    <xf numFmtId="0" fontId="13" fillId="0" borderId="0" xfId="0" applyFont="1" applyAlignment="1">
      <alignment horizontal="right"/>
    </xf>
    <xf numFmtId="9" fontId="13" fillId="0" borderId="0" xfId="8" applyFont="1"/>
    <xf numFmtId="0" fontId="33" fillId="0" borderId="0" xfId="0" applyFont="1" applyFill="1" applyBorder="1" applyAlignment="1">
      <alignment horizontal="center"/>
    </xf>
    <xf numFmtId="0" fontId="17" fillId="0" borderId="13" xfId="117" applyFont="1" applyFill="1" applyBorder="1" applyAlignment="1"/>
    <xf numFmtId="0" fontId="41" fillId="0" borderId="2" xfId="122" applyFont="1" applyBorder="1" applyAlignment="1"/>
    <xf numFmtId="0" fontId="41" fillId="0" borderId="7" xfId="122" applyFont="1" applyBorder="1" applyAlignment="1"/>
    <xf numFmtId="0" fontId="24" fillId="0" borderId="6" xfId="122" applyFont="1" applyFill="1" applyBorder="1" applyAlignment="1">
      <alignment horizontal="right"/>
    </xf>
    <xf numFmtId="0" fontId="28" fillId="0" borderId="3" xfId="117" applyFont="1" applyFill="1" applyBorder="1"/>
    <xf numFmtId="0" fontId="0" fillId="0" borderId="13" xfId="0" applyBorder="1"/>
    <xf numFmtId="0" fontId="24" fillId="0" borderId="9" xfId="122" applyFont="1" applyFill="1" applyBorder="1" applyAlignment="1">
      <alignment horizontal="right"/>
    </xf>
    <xf numFmtId="0" fontId="0" fillId="0" borderId="6" xfId="0" applyBorder="1"/>
    <xf numFmtId="0" fontId="41" fillId="0" borderId="7" xfId="122" applyFont="1" applyFill="1" applyBorder="1"/>
    <xf numFmtId="9" fontId="54" fillId="7" borderId="7" xfId="8" applyNumberFormat="1" applyFont="1" applyFill="1" applyBorder="1" applyAlignment="1">
      <alignment vertical="center"/>
    </xf>
    <xf numFmtId="0" fontId="12" fillId="0" borderId="0" xfId="0" applyFont="1"/>
    <xf numFmtId="0" fontId="31" fillId="0" borderId="0" xfId="0" applyFont="1"/>
    <xf numFmtId="0" fontId="12" fillId="0" borderId="6" xfId="0" applyFont="1" applyBorder="1"/>
    <xf numFmtId="0" fontId="12" fillId="0" borderId="9" xfId="0" applyFont="1" applyBorder="1"/>
    <xf numFmtId="17" fontId="53" fillId="0" borderId="0" xfId="0" quotePrefix="1" applyNumberFormat="1" applyFont="1" applyAlignment="1">
      <alignment horizontal="left"/>
    </xf>
    <xf numFmtId="0" fontId="15" fillId="0" borderId="7" xfId="0" applyFont="1" applyFill="1" applyBorder="1"/>
    <xf numFmtId="0" fontId="12" fillId="0" borderId="0" xfId="0" applyFont="1" applyAlignment="1">
      <alignment horizontal="right"/>
    </xf>
    <xf numFmtId="0" fontId="12" fillId="0" borderId="1" xfId="0" applyFont="1" applyBorder="1"/>
    <xf numFmtId="0" fontId="12" fillId="0" borderId="4" xfId="0" applyFont="1" applyBorder="1"/>
    <xf numFmtId="0" fontId="55" fillId="0" borderId="0" xfId="0" applyFont="1"/>
    <xf numFmtId="43" fontId="37" fillId="0" borderId="0" xfId="1" applyFont="1"/>
    <xf numFmtId="164" fontId="15" fillId="0" borderId="8" xfId="0" applyNumberFormat="1" applyFont="1" applyFill="1" applyBorder="1"/>
    <xf numFmtId="0" fontId="21" fillId="0" borderId="12" xfId="0" applyFont="1" applyBorder="1" applyAlignment="1">
      <alignment horizontal="right"/>
    </xf>
    <xf numFmtId="0" fontId="21" fillId="0" borderId="13" xfId="0" applyFont="1" applyBorder="1" applyAlignment="1">
      <alignment horizontal="right"/>
    </xf>
    <xf numFmtId="0" fontId="21" fillId="0" borderId="14" xfId="0" applyFont="1" applyBorder="1" applyAlignment="1">
      <alignment horizontal="right"/>
    </xf>
    <xf numFmtId="0" fontId="21" fillId="0" borderId="12" xfId="0" applyFont="1" applyBorder="1" applyAlignment="1">
      <alignment horizontal="center"/>
    </xf>
    <xf numFmtId="17" fontId="21" fillId="0" borderId="13" xfId="0" applyNumberFormat="1" applyFont="1" applyBorder="1" applyAlignment="1">
      <alignment horizontal="center"/>
    </xf>
    <xf numFmtId="0" fontId="49" fillId="6" borderId="11" xfId="0" quotePrefix="1" applyFont="1" applyFill="1" applyBorder="1" applyAlignment="1">
      <alignment horizontal="left" vertical="center"/>
    </xf>
    <xf numFmtId="165" fontId="0" fillId="0" borderId="0" xfId="5" applyNumberFormat="1" applyFont="1" applyBorder="1"/>
    <xf numFmtId="165" fontId="0" fillId="0" borderId="8" xfId="5" applyNumberFormat="1" applyFont="1" applyBorder="1"/>
    <xf numFmtId="17" fontId="21" fillId="0" borderId="14" xfId="0" applyNumberFormat="1" applyFont="1" applyBorder="1" applyAlignment="1">
      <alignment horizontal="center"/>
    </xf>
    <xf numFmtId="0" fontId="0" fillId="0" borderId="12" xfId="0" applyBorder="1" applyAlignment="1">
      <alignment horizontal="right"/>
    </xf>
    <xf numFmtId="0" fontId="0" fillId="0" borderId="13" xfId="0" applyBorder="1" applyAlignment="1">
      <alignment horizontal="right"/>
    </xf>
    <xf numFmtId="0" fontId="0" fillId="0" borderId="14" xfId="0" applyBorder="1" applyAlignment="1">
      <alignment horizontal="right"/>
    </xf>
    <xf numFmtId="167" fontId="46" fillId="0" borderId="15" xfId="8" applyNumberFormat="1" applyFont="1" applyFill="1" applyBorder="1" applyAlignment="1">
      <alignment horizontal="center" vertical="center"/>
    </xf>
    <xf numFmtId="0" fontId="9" fillId="0" borderId="15" xfId="0" applyFont="1" applyBorder="1" applyAlignment="1">
      <alignment horizontal="center" vertical="center"/>
    </xf>
    <xf numFmtId="164" fontId="0" fillId="0" borderId="10" xfId="1" applyNumberFormat="1" applyFont="1" applyBorder="1"/>
    <xf numFmtId="0" fontId="46" fillId="0" borderId="0" xfId="0" quotePrefix="1" applyFont="1"/>
    <xf numFmtId="0" fontId="41" fillId="0" borderId="11" xfId="122" applyFont="1" applyFill="1" applyBorder="1"/>
    <xf numFmtId="0" fontId="28" fillId="0" borderId="13" xfId="117" applyFont="1" applyBorder="1"/>
    <xf numFmtId="0" fontId="33" fillId="0" borderId="12" xfId="0" applyFont="1" applyFill="1" applyBorder="1" applyAlignment="1"/>
    <xf numFmtId="0" fontId="33" fillId="0" borderId="10" xfId="0" applyFont="1" applyFill="1" applyBorder="1" applyAlignment="1"/>
    <xf numFmtId="0" fontId="33" fillId="0" borderId="6" xfId="0" applyFont="1" applyFill="1" applyBorder="1" applyAlignment="1"/>
    <xf numFmtId="169" fontId="16" fillId="0" borderId="0" xfId="0" applyNumberFormat="1" applyFont="1"/>
    <xf numFmtId="0" fontId="37" fillId="0" borderId="0" xfId="0" applyFont="1" applyFill="1"/>
    <xf numFmtId="0" fontId="55" fillId="0" borderId="0" xfId="0" applyFont="1" applyFill="1"/>
    <xf numFmtId="0" fontId="16" fillId="0" borderId="6" xfId="117" applyFont="1" applyFill="1" applyBorder="1" applyAlignment="1"/>
    <xf numFmtId="0" fontId="16" fillId="0" borderId="10" xfId="117" applyFont="1" applyFill="1" applyBorder="1" applyAlignment="1"/>
    <xf numFmtId="0" fontId="16" fillId="0" borderId="12" xfId="117" applyFont="1" applyFill="1" applyBorder="1" applyAlignment="1"/>
    <xf numFmtId="0" fontId="16" fillId="0" borderId="9" xfId="117" applyFont="1" applyFill="1" applyBorder="1" applyAlignment="1"/>
    <xf numFmtId="0" fontId="16" fillId="0" borderId="0" xfId="117" applyFont="1" applyFill="1" applyBorder="1" applyAlignment="1"/>
    <xf numFmtId="0" fontId="16" fillId="0" borderId="13" xfId="117" applyFont="1" applyFill="1" applyBorder="1" applyAlignment="1"/>
    <xf numFmtId="0" fontId="16" fillId="0" borderId="5" xfId="117" applyFont="1" applyFill="1" applyBorder="1" applyAlignment="1"/>
    <xf numFmtId="0" fontId="16" fillId="0" borderId="8" xfId="117" applyFont="1" applyFill="1" applyBorder="1" applyAlignment="1"/>
    <xf numFmtId="0" fontId="16" fillId="0" borderId="14" xfId="117" applyFont="1" applyFill="1" applyBorder="1" applyAlignment="1"/>
    <xf numFmtId="164" fontId="16" fillId="0" borderId="0" xfId="1" applyNumberFormat="1" applyFont="1"/>
    <xf numFmtId="164" fontId="16" fillId="0" borderId="0" xfId="0" applyNumberFormat="1" applyFont="1"/>
    <xf numFmtId="0" fontId="19" fillId="0" borderId="9" xfId="117" applyBorder="1"/>
    <xf numFmtId="0" fontId="19" fillId="0" borderId="0" xfId="117" applyBorder="1"/>
    <xf numFmtId="0" fontId="19" fillId="0" borderId="13" xfId="117" applyBorder="1"/>
    <xf numFmtId="0" fontId="43" fillId="0" borderId="9" xfId="117" applyFont="1" applyBorder="1"/>
    <xf numFmtId="0" fontId="19" fillId="0" borderId="5" xfId="117" applyBorder="1"/>
    <xf numFmtId="0" fontId="19" fillId="0" borderId="8" xfId="117" applyBorder="1"/>
    <xf numFmtId="0" fontId="19" fillId="0" borderId="14" xfId="117" applyBorder="1"/>
    <xf numFmtId="0" fontId="17" fillId="0" borderId="2" xfId="117" applyFont="1" applyFill="1" applyBorder="1" applyAlignment="1">
      <alignment horizontal="left" vertical="center"/>
    </xf>
    <xf numFmtId="0" fontId="17" fillId="0" borderId="7" xfId="117" applyFont="1" applyFill="1" applyBorder="1" applyAlignment="1">
      <alignment horizontal="left" vertical="center"/>
    </xf>
    <xf numFmtId="0" fontId="17" fillId="0" borderId="11" xfId="117" applyFont="1" applyFill="1" applyBorder="1" applyAlignment="1">
      <alignment horizontal="left" vertical="center"/>
    </xf>
    <xf numFmtId="0" fontId="12" fillId="0" borderId="0" xfId="117" applyFont="1"/>
    <xf numFmtId="0" fontId="57" fillId="0" borderId="0" xfId="117" applyFont="1"/>
    <xf numFmtId="0" fontId="39" fillId="0" borderId="0" xfId="117" applyFont="1" applyFill="1" applyBorder="1" applyAlignment="1">
      <alignment vertical="center"/>
    </xf>
    <xf numFmtId="0" fontId="34" fillId="0" borderId="0" xfId="0" applyFont="1" applyBorder="1"/>
    <xf numFmtId="0" fontId="28" fillId="0" borderId="3" xfId="133" applyFont="1" applyFill="1" applyBorder="1"/>
    <xf numFmtId="0" fontId="33" fillId="0" borderId="0" xfId="0" quotePrefix="1" applyFont="1" applyFill="1" applyBorder="1" applyAlignment="1"/>
    <xf numFmtId="0" fontId="7" fillId="0" borderId="0" xfId="0" applyFont="1"/>
    <xf numFmtId="9" fontId="7" fillId="0" borderId="0" xfId="8" applyFont="1"/>
    <xf numFmtId="0" fontId="7" fillId="0" borderId="2" xfId="0" applyFont="1" applyBorder="1"/>
    <xf numFmtId="0" fontId="7" fillId="0" borderId="6" xfId="0" applyFont="1" applyBorder="1"/>
    <xf numFmtId="0" fontId="7" fillId="0" borderId="9" xfId="0" applyFont="1" applyBorder="1"/>
    <xf numFmtId="0" fontId="7" fillId="0" borderId="0" xfId="0" applyFont="1" applyBorder="1"/>
    <xf numFmtId="164" fontId="7" fillId="0" borderId="0" xfId="1" applyNumberFormat="1" applyFont="1"/>
    <xf numFmtId="165" fontId="7" fillId="0" borderId="0" xfId="5" applyNumberFormat="1" applyFont="1" applyBorder="1"/>
    <xf numFmtId="165" fontId="7" fillId="0" borderId="0" xfId="5" applyNumberFormat="1" applyFont="1" applyFill="1" applyBorder="1"/>
    <xf numFmtId="165" fontId="7" fillId="0" borderId="0" xfId="5" applyNumberFormat="1" applyFont="1"/>
    <xf numFmtId="166" fontId="7" fillId="0" borderId="0" xfId="5" applyNumberFormat="1" applyFont="1" applyFill="1" applyBorder="1"/>
    <xf numFmtId="9" fontId="37" fillId="0" borderId="0" xfId="8" applyFont="1"/>
    <xf numFmtId="0" fontId="7" fillId="0" borderId="3" xfId="0" applyFont="1" applyBorder="1"/>
    <xf numFmtId="0" fontId="7" fillId="0" borderId="15" xfId="0" applyFont="1" applyBorder="1" applyAlignment="1">
      <alignment horizontal="center"/>
    </xf>
    <xf numFmtId="0" fontId="7" fillId="2" borderId="15" xfId="0" applyFont="1" applyFill="1" applyBorder="1" applyAlignment="1">
      <alignment horizontal="center"/>
    </xf>
    <xf numFmtId="0" fontId="60" fillId="0" borderId="0" xfId="0" applyFont="1"/>
    <xf numFmtId="0" fontId="59" fillId="8" borderId="11" xfId="0" applyFont="1" applyFill="1" applyBorder="1" applyAlignment="1">
      <alignment horizontal="center"/>
    </xf>
    <xf numFmtId="0" fontId="7" fillId="0" borderId="0" xfId="0" applyFont="1" applyFill="1"/>
    <xf numFmtId="164" fontId="7" fillId="0" borderId="0" xfId="0" applyNumberFormat="1" applyFont="1"/>
    <xf numFmtId="0" fontId="7" fillId="0" borderId="16" xfId="0" applyFont="1" applyBorder="1"/>
    <xf numFmtId="0" fontId="59" fillId="8" borderId="11" xfId="0" applyFont="1" applyFill="1" applyBorder="1" applyAlignment="1">
      <alignment horizontal="center" vertical="center"/>
    </xf>
    <xf numFmtId="0" fontId="41" fillId="2" borderId="7" xfId="0" applyFont="1" applyFill="1" applyBorder="1"/>
    <xf numFmtId="9" fontId="7" fillId="0" borderId="0" xfId="8" applyFont="1" applyFill="1"/>
    <xf numFmtId="170" fontId="7" fillId="0" borderId="0" xfId="0" applyNumberFormat="1" applyFont="1"/>
    <xf numFmtId="0" fontId="7" fillId="0" borderId="10" xfId="0" applyFont="1" applyFill="1" applyBorder="1" applyAlignment="1">
      <alignment horizontal="center"/>
    </xf>
    <xf numFmtId="0" fontId="30" fillId="2" borderId="11" xfId="0" applyFont="1" applyFill="1" applyBorder="1"/>
    <xf numFmtId="0" fontId="7" fillId="0" borderId="15" xfId="0" applyFont="1" applyBorder="1"/>
    <xf numFmtId="0" fontId="41" fillId="2" borderId="2" xfId="0" applyFont="1" applyFill="1" applyBorder="1"/>
    <xf numFmtId="0" fontId="59" fillId="8" borderId="15" xfId="0" applyFont="1" applyFill="1" applyBorder="1" applyAlignment="1">
      <alignment horizontal="center" vertical="center"/>
    </xf>
    <xf numFmtId="0" fontId="61" fillId="0" borderId="0" xfId="0" applyFont="1" applyAlignment="1">
      <alignment horizontal="left" vertical="center"/>
    </xf>
    <xf numFmtId="0" fontId="31" fillId="0" borderId="14" xfId="0" applyFont="1" applyBorder="1"/>
    <xf numFmtId="0" fontId="7" fillId="0" borderId="5" xfId="0" applyFont="1" applyBorder="1"/>
    <xf numFmtId="0" fontId="31" fillId="0" borderId="13" xfId="0" applyFont="1" applyBorder="1"/>
    <xf numFmtId="0" fontId="31" fillId="0" borderId="12" xfId="0" applyFont="1" applyBorder="1"/>
    <xf numFmtId="9" fontId="7" fillId="0" borderId="8" xfId="0" applyNumberFormat="1" applyFont="1" applyBorder="1"/>
    <xf numFmtId="0" fontId="7" fillId="0" borderId="8" xfId="0" applyFont="1" applyBorder="1"/>
    <xf numFmtId="9" fontId="7" fillId="0" borderId="0" xfId="0" applyNumberFormat="1" applyFont="1"/>
    <xf numFmtId="0" fontId="7" fillId="0" borderId="13" xfId="0" applyFont="1" applyBorder="1"/>
    <xf numFmtId="164" fontId="7" fillId="0" borderId="8" xfId="0" applyNumberFormat="1" applyFont="1" applyBorder="1"/>
    <xf numFmtId="0" fontId="51" fillId="2" borderId="2" xfId="0" applyFont="1" applyFill="1" applyBorder="1"/>
    <xf numFmtId="0" fontId="53" fillId="0" borderId="0" xfId="0" applyFont="1"/>
    <xf numFmtId="0" fontId="63" fillId="0" borderId="4" xfId="0" applyFont="1" applyBorder="1" applyAlignment="1">
      <alignment horizontal="center"/>
    </xf>
    <xf numFmtId="0" fontId="28" fillId="0" borderId="4" xfId="117" applyFont="1" applyFill="1" applyBorder="1"/>
    <xf numFmtId="0" fontId="28" fillId="0" borderId="1" xfId="133" applyFont="1" applyFill="1" applyBorder="1"/>
    <xf numFmtId="0" fontId="28" fillId="0" borderId="13" xfId="133" applyFont="1" applyFill="1" applyBorder="1"/>
    <xf numFmtId="0" fontId="28" fillId="0" borderId="14" xfId="133" applyFont="1" applyFill="1" applyBorder="1"/>
    <xf numFmtId="0" fontId="28" fillId="0" borderId="4" xfId="133" applyFont="1" applyFill="1" applyBorder="1"/>
    <xf numFmtId="0" fontId="28" fillId="0" borderId="9" xfId="133" applyFont="1" applyFill="1" applyBorder="1"/>
    <xf numFmtId="0" fontId="12" fillId="0" borderId="0" xfId="133" applyFill="1" applyAlignment="1">
      <alignment horizontal="center"/>
    </xf>
    <xf numFmtId="0" fontId="28" fillId="0" borderId="6" xfId="133" applyFont="1" applyFill="1" applyBorder="1"/>
    <xf numFmtId="0" fontId="28" fillId="0" borderId="5" xfId="133" applyFont="1" applyFill="1" applyBorder="1"/>
    <xf numFmtId="0" fontId="28" fillId="0" borderId="5" xfId="117" applyFont="1" applyFill="1" applyBorder="1"/>
    <xf numFmtId="0" fontId="64" fillId="0" borderId="0" xfId="133" applyFont="1"/>
    <xf numFmtId="0" fontId="64" fillId="0" borderId="0" xfId="117" applyFont="1"/>
    <xf numFmtId="0" fontId="62" fillId="0" borderId="3" xfId="117" applyFont="1" applyFill="1" applyBorder="1"/>
    <xf numFmtId="0" fontId="7" fillId="0" borderId="8" xfId="117" applyFont="1" applyFill="1" applyBorder="1" applyAlignment="1"/>
    <xf numFmtId="0" fontId="7" fillId="0" borderId="0" xfId="0" applyFont="1" applyAlignment="1">
      <alignment horizontal="right"/>
    </xf>
    <xf numFmtId="0" fontId="7" fillId="0" borderId="5" xfId="117" applyFont="1" applyFill="1" applyBorder="1" applyAlignment="1"/>
    <xf numFmtId="0" fontId="7" fillId="0" borderId="14" xfId="117" applyFont="1" applyFill="1" applyBorder="1" applyAlignment="1"/>
    <xf numFmtId="0" fontId="63" fillId="0" borderId="0" xfId="0" applyFont="1" applyBorder="1" applyAlignment="1">
      <alignment horizontal="center"/>
    </xf>
    <xf numFmtId="0" fontId="63" fillId="0" borderId="0" xfId="0" applyFont="1" applyFill="1" applyAlignment="1">
      <alignment horizontal="center"/>
    </xf>
    <xf numFmtId="0" fontId="62" fillId="0" borderId="10" xfId="0" applyFont="1" applyBorder="1" applyAlignment="1">
      <alignment horizontal="center"/>
    </xf>
    <xf numFmtId="0" fontId="47" fillId="0" borderId="0" xfId="133" applyFont="1"/>
    <xf numFmtId="44" fontId="16" fillId="0" borderId="0" xfId="0" applyNumberFormat="1" applyFont="1"/>
    <xf numFmtId="0" fontId="16" fillId="0" borderId="10" xfId="0" applyFont="1" applyBorder="1"/>
    <xf numFmtId="168" fontId="37" fillId="0" borderId="10" xfId="1" applyNumberFormat="1" applyFont="1" applyBorder="1"/>
    <xf numFmtId="171" fontId="37" fillId="0" borderId="0" xfId="1" applyNumberFormat="1" applyFont="1" applyBorder="1"/>
    <xf numFmtId="166" fontId="37" fillId="0" borderId="0" xfId="0" applyNumberFormat="1" applyFont="1" applyBorder="1"/>
    <xf numFmtId="0" fontId="7" fillId="0" borderId="1" xfId="0" applyFont="1" applyBorder="1"/>
    <xf numFmtId="0" fontId="7" fillId="0" borderId="4" xfId="0" applyFont="1" applyBorder="1"/>
    <xf numFmtId="0" fontId="7" fillId="0" borderId="5" xfId="0" applyFont="1" applyFill="1" applyBorder="1"/>
    <xf numFmtId="164" fontId="7" fillId="0" borderId="7" xfId="0" applyNumberFormat="1" applyFont="1" applyFill="1" applyBorder="1"/>
    <xf numFmtId="0" fontId="7" fillId="0" borderId="2" xfId="0" applyFont="1" applyFill="1" applyBorder="1"/>
    <xf numFmtId="0" fontId="7" fillId="0" borderId="7" xfId="0" applyFont="1" applyFill="1" applyBorder="1"/>
    <xf numFmtId="164" fontId="7" fillId="0" borderId="8" xfId="0" applyNumberFormat="1" applyFont="1" applyFill="1" applyBorder="1"/>
    <xf numFmtId="164" fontId="7" fillId="0" borderId="0" xfId="1" quotePrefix="1" applyNumberFormat="1" applyFont="1" applyAlignment="1">
      <alignment horizontal="right"/>
    </xf>
    <xf numFmtId="0" fontId="7" fillId="0" borderId="10" xfId="0" applyFont="1" applyFill="1" applyBorder="1"/>
    <xf numFmtId="164" fontId="7" fillId="0" borderId="10" xfId="0" applyNumberFormat="1" applyFont="1" applyFill="1" applyBorder="1"/>
    <xf numFmtId="164" fontId="7" fillId="0" borderId="0" xfId="0" applyNumberFormat="1" applyFont="1" applyFill="1" applyBorder="1"/>
    <xf numFmtId="165" fontId="7" fillId="0" borderId="10" xfId="5" applyNumberFormat="1" applyFont="1" applyFill="1" applyBorder="1"/>
    <xf numFmtId="165" fontId="7" fillId="0" borderId="8" xfId="5" applyNumberFormat="1" applyFont="1" applyFill="1" applyBorder="1"/>
    <xf numFmtId="0" fontId="52" fillId="0" borderId="0" xfId="0" applyFont="1"/>
    <xf numFmtId="0" fontId="32" fillId="0" borderId="0" xfId="0" applyFont="1" applyFill="1"/>
    <xf numFmtId="14" fontId="0" fillId="3" borderId="0" xfId="0" applyNumberFormat="1" applyFill="1"/>
    <xf numFmtId="0" fontId="26" fillId="3" borderId="0" xfId="0" applyFont="1" applyFill="1"/>
    <xf numFmtId="0" fontId="65" fillId="3" borderId="0" xfId="0" applyFont="1" applyFill="1"/>
    <xf numFmtId="0" fontId="0" fillId="0" borderId="15" xfId="0" applyFill="1" applyBorder="1" applyAlignment="1">
      <alignment horizontal="center" vertical="center"/>
    </xf>
    <xf numFmtId="0" fontId="0" fillId="0" borderId="1" xfId="0" applyBorder="1" applyAlignment="1">
      <alignment horizontal="center" vertical="center"/>
    </xf>
    <xf numFmtId="0" fontId="21" fillId="0" borderId="1" xfId="0" applyFont="1" applyBorder="1" applyAlignment="1">
      <alignment horizontal="center" vertical="center"/>
    </xf>
    <xf numFmtId="165" fontId="7" fillId="0" borderId="0" xfId="0" applyNumberFormat="1" applyFont="1" applyBorder="1"/>
    <xf numFmtId="165" fontId="7" fillId="0" borderId="10" xfId="0" applyNumberFormat="1" applyFont="1" applyBorder="1"/>
    <xf numFmtId="165" fontId="7" fillId="0" borderId="5" xfId="0" applyNumberFormat="1" applyFont="1" applyBorder="1"/>
    <xf numFmtId="165" fontId="7" fillId="0" borderId="8" xfId="0" applyNumberFormat="1" applyFont="1" applyBorder="1"/>
    <xf numFmtId="0" fontId="7" fillId="2" borderId="7" xfId="0" applyFont="1" applyFill="1" applyBorder="1"/>
    <xf numFmtId="0" fontId="59" fillId="8" borderId="7" xfId="0" applyFont="1" applyFill="1" applyBorder="1" applyAlignment="1">
      <alignment horizontal="center"/>
    </xf>
    <xf numFmtId="0" fontId="7" fillId="2" borderId="7" xfId="0" applyFont="1" applyFill="1" applyBorder="1" applyAlignment="1">
      <alignment horizontal="center"/>
    </xf>
    <xf numFmtId="0" fontId="7" fillId="2" borderId="11" xfId="0" applyFont="1" applyFill="1" applyBorder="1" applyAlignment="1">
      <alignment horizontal="center"/>
    </xf>
    <xf numFmtId="0" fontId="0" fillId="0" borderId="11" xfId="0" applyBorder="1"/>
    <xf numFmtId="0" fontId="38" fillId="0" borderId="6" xfId="117" applyFont="1" applyBorder="1"/>
    <xf numFmtId="0" fontId="19" fillId="0" borderId="10" xfId="117" applyBorder="1"/>
    <xf numFmtId="0" fontId="19" fillId="0" borderId="12" xfId="117" applyBorder="1"/>
    <xf numFmtId="0" fontId="33" fillId="0" borderId="9" xfId="117" applyFont="1" applyBorder="1"/>
    <xf numFmtId="0" fontId="63" fillId="0" borderId="4" xfId="0" applyFont="1" applyFill="1" applyBorder="1" applyAlignment="1">
      <alignment horizontal="center"/>
    </xf>
    <xf numFmtId="0" fontId="62" fillId="0" borderId="0" xfId="0" applyFont="1" applyFill="1" applyAlignment="1">
      <alignment horizontal="center"/>
    </xf>
    <xf numFmtId="0" fontId="63" fillId="0" borderId="3" xfId="0" applyFont="1" applyFill="1" applyBorder="1" applyAlignment="1">
      <alignment horizontal="center"/>
    </xf>
    <xf numFmtId="0" fontId="62" fillId="0" borderId="1" xfId="0" applyFont="1" applyFill="1" applyBorder="1" applyAlignment="1">
      <alignment horizontal="center"/>
    </xf>
    <xf numFmtId="0" fontId="28" fillId="0" borderId="14" xfId="117" applyFont="1" applyFill="1" applyBorder="1"/>
    <xf numFmtId="0" fontId="63" fillId="0" borderId="8" xfId="0" applyFont="1" applyFill="1" applyBorder="1" applyAlignment="1">
      <alignment horizontal="center"/>
    </xf>
    <xf numFmtId="0" fontId="28" fillId="0" borderId="3" xfId="0" applyFont="1" applyFill="1" applyBorder="1" applyAlignment="1">
      <alignment horizontal="left" vertical="center"/>
    </xf>
    <xf numFmtId="0" fontId="28" fillId="0" borderId="13" xfId="117" applyFont="1" applyFill="1" applyBorder="1"/>
    <xf numFmtId="0" fontId="28" fillId="0" borderId="12" xfId="117" applyFont="1" applyBorder="1"/>
    <xf numFmtId="0" fontId="4" fillId="0" borderId="5" xfId="117" applyFont="1" applyBorder="1"/>
    <xf numFmtId="0" fontId="12" fillId="0" borderId="3" xfId="0" applyFont="1" applyBorder="1"/>
    <xf numFmtId="165" fontId="15" fillId="0" borderId="8" xfId="5" applyNumberFormat="1" applyFont="1" applyFill="1" applyBorder="1"/>
    <xf numFmtId="0" fontId="40" fillId="0" borderId="0" xfId="0" applyFont="1" applyFill="1" applyAlignment="1">
      <alignment horizontal="right" vertical="center"/>
    </xf>
    <xf numFmtId="0" fontId="3" fillId="0" borderId="6" xfId="0" applyFont="1" applyBorder="1"/>
    <xf numFmtId="0" fontId="3" fillId="0" borderId="9" xfId="0" applyFont="1" applyBorder="1"/>
    <xf numFmtId="0" fontId="3" fillId="0" borderId="5" xfId="0" applyFont="1" applyBorder="1"/>
    <xf numFmtId="0" fontId="0" fillId="0" borderId="0" xfId="0" applyFill="1" applyBorder="1" applyAlignment="1">
      <alignment horizontal="center" vertical="center"/>
    </xf>
    <xf numFmtId="0" fontId="21" fillId="0" borderId="0" xfId="0" applyFont="1" applyFill="1" applyBorder="1" applyAlignment="1">
      <alignment horizontal="center" vertical="center"/>
    </xf>
    <xf numFmtId="0" fontId="7" fillId="0" borderId="11" xfId="0" applyFont="1" applyBorder="1"/>
    <xf numFmtId="164" fontId="7" fillId="0" borderId="7" xfId="0" applyNumberFormat="1" applyFont="1" applyBorder="1"/>
    <xf numFmtId="0" fontId="7" fillId="0" borderId="6" xfId="0" applyFont="1" applyBorder="1" applyAlignment="1">
      <alignment horizontal="center"/>
    </xf>
    <xf numFmtId="0" fontId="7" fillId="0" borderId="10" xfId="0" applyFont="1" applyBorder="1" applyAlignment="1">
      <alignment horizontal="center"/>
    </xf>
    <xf numFmtId="0" fontId="7" fillId="0" borderId="12" xfId="0" applyFont="1" applyBorder="1" applyAlignment="1">
      <alignment horizontal="center"/>
    </xf>
    <xf numFmtId="0" fontId="7" fillId="0" borderId="10" xfId="0" applyFont="1" applyBorder="1"/>
    <xf numFmtId="0" fontId="33" fillId="0" borderId="6" xfId="0" applyFont="1" applyFill="1" applyBorder="1" applyAlignment="1">
      <alignment horizontal="center"/>
    </xf>
    <xf numFmtId="0" fontId="33" fillId="0" borderId="10" xfId="0" applyFont="1" applyFill="1" applyBorder="1" applyAlignment="1">
      <alignment horizontal="center"/>
    </xf>
    <xf numFmtId="0" fontId="33" fillId="0" borderId="12" xfId="0" applyFont="1" applyFill="1" applyBorder="1" applyAlignment="1">
      <alignment horizontal="center"/>
    </xf>
    <xf numFmtId="0" fontId="33" fillId="0" borderId="9" xfId="0" applyFont="1" applyFill="1" applyBorder="1" applyAlignment="1">
      <alignment horizontal="center"/>
    </xf>
    <xf numFmtId="0" fontId="33" fillId="0" borderId="13" xfId="0" applyFont="1" applyFill="1" applyBorder="1" applyAlignment="1">
      <alignment horizontal="center"/>
    </xf>
    <xf numFmtId="164" fontId="7" fillId="0" borderId="0" xfId="1" applyNumberFormat="1" applyFont="1" applyBorder="1"/>
    <xf numFmtId="0" fontId="7" fillId="0" borderId="7" xfId="0" applyFont="1" applyBorder="1" applyAlignment="1">
      <alignment horizontal="center"/>
    </xf>
    <xf numFmtId="0" fontId="7" fillId="0" borderId="7" xfId="0" applyFont="1" applyBorder="1"/>
    <xf numFmtId="164" fontId="7" fillId="0" borderId="0" xfId="1" applyNumberFormat="1" applyFont="1" applyFill="1" applyBorder="1"/>
    <xf numFmtId="0" fontId="7" fillId="0" borderId="9" xfId="0" applyFont="1" applyBorder="1" applyAlignment="1">
      <alignment horizontal="center"/>
    </xf>
    <xf numFmtId="0" fontId="7" fillId="0" borderId="0" xfId="0" applyFont="1" applyBorder="1" applyAlignment="1">
      <alignment horizontal="center"/>
    </xf>
    <xf numFmtId="0" fontId="7" fillId="0" borderId="13" xfId="0" applyFont="1" applyBorder="1" applyAlignment="1">
      <alignment horizontal="center"/>
    </xf>
    <xf numFmtId="0" fontId="7" fillId="0" borderId="2" xfId="0" applyFont="1" applyBorder="1" applyAlignment="1">
      <alignment horizontal="center"/>
    </xf>
    <xf numFmtId="0" fontId="7" fillId="0" borderId="11" xfId="0" applyFont="1" applyBorder="1" applyAlignment="1">
      <alignment horizontal="center"/>
    </xf>
    <xf numFmtId="0" fontId="74" fillId="3" borderId="0" xfId="0" applyFont="1" applyFill="1"/>
    <xf numFmtId="17" fontId="31" fillId="0" borderId="0" xfId="164" quotePrefix="1" applyNumberFormat="1" applyFont="1"/>
    <xf numFmtId="164" fontId="7" fillId="0" borderId="15" xfId="1" applyNumberFormat="1" applyFont="1" applyFill="1" applyBorder="1"/>
    <xf numFmtId="0" fontId="7" fillId="0" borderId="0" xfId="0" applyFont="1" applyAlignment="1">
      <alignment horizontal="center"/>
    </xf>
    <xf numFmtId="9" fontId="7" fillId="0" borderId="0" xfId="8" applyFont="1" applyAlignment="1">
      <alignment horizontal="center"/>
    </xf>
    <xf numFmtId="165" fontId="7" fillId="0" borderId="0" xfId="0" applyNumberFormat="1" applyFont="1"/>
    <xf numFmtId="165" fontId="7" fillId="0" borderId="8" xfId="5" applyNumberFormat="1" applyFont="1" applyBorder="1"/>
    <xf numFmtId="164" fontId="7" fillId="0" borderId="7" xfId="1" applyNumberFormat="1" applyFont="1" applyBorder="1"/>
    <xf numFmtId="164" fontId="7" fillId="0" borderId="11" xfId="1" applyNumberFormat="1" applyFont="1" applyBorder="1"/>
    <xf numFmtId="0" fontId="31" fillId="0" borderId="0" xfId="0" applyFont="1" applyFill="1"/>
    <xf numFmtId="165" fontId="7" fillId="0" borderId="0" xfId="5" applyNumberFormat="1" applyFont="1" applyFill="1"/>
    <xf numFmtId="17" fontId="31" fillId="3" borderId="0" xfId="0" applyNumberFormat="1" applyFont="1" applyFill="1" applyProtection="1">
      <protection locked="0"/>
    </xf>
    <xf numFmtId="0" fontId="32" fillId="0" borderId="0" xfId="0" applyFont="1"/>
    <xf numFmtId="0" fontId="39" fillId="3" borderId="0" xfId="0" applyFont="1" applyFill="1"/>
    <xf numFmtId="0" fontId="39" fillId="0" borderId="0" xfId="0" applyFont="1" applyFill="1"/>
    <xf numFmtId="0" fontId="56" fillId="0" borderId="0" xfId="0" applyFont="1"/>
    <xf numFmtId="0" fontId="78" fillId="0" borderId="0" xfId="0" applyFont="1" applyAlignment="1">
      <alignment horizontal="left" vertical="center"/>
    </xf>
    <xf numFmtId="0" fontId="77" fillId="0" borderId="0" xfId="0" applyFont="1" applyAlignment="1">
      <alignment horizontal="left"/>
    </xf>
    <xf numFmtId="0" fontId="79" fillId="0" borderId="0" xfId="0" applyFont="1" applyAlignment="1">
      <alignment horizontal="left" vertical="center"/>
    </xf>
    <xf numFmtId="0" fontId="7" fillId="0" borderId="1" xfId="0" applyFont="1" applyBorder="1" applyAlignment="1">
      <alignment horizontal="center" wrapText="1"/>
    </xf>
    <xf numFmtId="0" fontId="7" fillId="0" borderId="3" xfId="0" applyFont="1" applyBorder="1" applyAlignment="1">
      <alignment horizontal="center"/>
    </xf>
    <xf numFmtId="0" fontId="7" fillId="0" borderId="4" xfId="0" applyFont="1" applyBorder="1" applyAlignment="1">
      <alignment horizontal="left"/>
    </xf>
    <xf numFmtId="0" fontId="0" fillId="0" borderId="1" xfId="0" applyBorder="1" applyAlignment="1">
      <alignment horizontal="right"/>
    </xf>
    <xf numFmtId="0" fontId="0" fillId="0" borderId="4" xfId="0" applyBorder="1" applyAlignment="1">
      <alignment horizontal="right"/>
    </xf>
    <xf numFmtId="0" fontId="0" fillId="0" borderId="2" xfId="0" applyBorder="1"/>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81" fillId="0" borderId="0" xfId="0" applyFont="1"/>
    <xf numFmtId="0" fontId="51" fillId="0" borderId="0" xfId="0" applyFont="1"/>
    <xf numFmtId="0" fontId="44" fillId="0" borderId="0" xfId="0" applyFont="1"/>
    <xf numFmtId="0" fontId="7" fillId="0" borderId="0" xfId="117" applyFont="1"/>
    <xf numFmtId="0" fontId="62" fillId="0" borderId="6" xfId="0" applyFont="1" applyFill="1" applyBorder="1" applyAlignment="1">
      <alignment horizontal="center"/>
    </xf>
    <xf numFmtId="0" fontId="63" fillId="0" borderId="9" xfId="0" applyFont="1" applyFill="1" applyBorder="1" applyAlignment="1">
      <alignment horizontal="center"/>
    </xf>
    <xf numFmtId="0" fontId="62" fillId="0" borderId="3" xfId="133" applyFont="1" applyFill="1" applyBorder="1"/>
    <xf numFmtId="0" fontId="63" fillId="0" borderId="5" xfId="0" applyFont="1" applyFill="1" applyBorder="1" applyAlignment="1">
      <alignment horizontal="center"/>
    </xf>
    <xf numFmtId="165" fontId="7" fillId="0" borderId="6" xfId="5" applyNumberFormat="1" applyFont="1" applyBorder="1"/>
    <xf numFmtId="165" fontId="7" fillId="0" borderId="7" xfId="0" applyNumberFormat="1" applyFont="1" applyBorder="1"/>
    <xf numFmtId="165" fontId="7" fillId="0" borderId="7" xfId="0" applyNumberFormat="1" applyFont="1" applyFill="1" applyBorder="1"/>
    <xf numFmtId="165" fontId="7" fillId="0" borderId="11" xfId="0" applyNumberFormat="1" applyFont="1" applyFill="1" applyBorder="1"/>
    <xf numFmtId="0" fontId="82" fillId="0" borderId="0" xfId="0" applyFont="1" applyAlignment="1">
      <alignment horizontal="left"/>
    </xf>
    <xf numFmtId="0" fontId="82" fillId="0" borderId="0" xfId="0" applyFont="1"/>
    <xf numFmtId="165" fontId="34" fillId="5" borderId="10" xfId="5" applyNumberFormat="1" applyFont="1" applyFill="1" applyBorder="1"/>
    <xf numFmtId="165" fontId="34" fillId="5" borderId="0" xfId="5" applyNumberFormat="1" applyFont="1" applyFill="1" applyBorder="1"/>
    <xf numFmtId="0" fontId="7" fillId="0" borderId="3" xfId="0" applyFont="1" applyBorder="1" applyAlignment="1">
      <alignment horizontal="center" wrapText="1"/>
    </xf>
    <xf numFmtId="165" fontId="34" fillId="5" borderId="0" xfId="0" applyNumberFormat="1" applyFont="1" applyFill="1" applyBorder="1"/>
    <xf numFmtId="165" fontId="34" fillId="5" borderId="8" xfId="0" applyNumberFormat="1" applyFont="1" applyFill="1" applyBorder="1"/>
    <xf numFmtId="9" fontId="83" fillId="5" borderId="6" xfId="8" applyFont="1" applyFill="1" applyBorder="1"/>
    <xf numFmtId="9" fontId="83" fillId="5" borderId="10" xfId="8" applyFont="1" applyFill="1" applyBorder="1"/>
    <xf numFmtId="9" fontId="83" fillId="5" borderId="9" xfId="0" applyNumberFormat="1" applyFont="1" applyFill="1" applyBorder="1"/>
    <xf numFmtId="9" fontId="83" fillId="5" borderId="0" xfId="0" applyNumberFormat="1" applyFont="1" applyFill="1" applyBorder="1"/>
    <xf numFmtId="9" fontId="83" fillId="5" borderId="13" xfId="0" applyNumberFormat="1" applyFont="1" applyFill="1" applyBorder="1"/>
    <xf numFmtId="9" fontId="83" fillId="5" borderId="5" xfId="0" applyNumberFormat="1" applyFont="1" applyFill="1" applyBorder="1"/>
    <xf numFmtId="9" fontId="83" fillId="5" borderId="8" xfId="0" applyNumberFormat="1" applyFont="1" applyFill="1" applyBorder="1"/>
    <xf numFmtId="9" fontId="83" fillId="5" borderId="14" xfId="0" applyNumberFormat="1" applyFont="1" applyFill="1" applyBorder="1"/>
    <xf numFmtId="0" fontId="7" fillId="0" borderId="6" xfId="0" applyFont="1" applyFill="1" applyBorder="1" applyAlignment="1">
      <alignment horizontal="center"/>
    </xf>
    <xf numFmtId="9" fontId="34" fillId="5" borderId="6" xfId="8" applyFont="1" applyFill="1" applyBorder="1"/>
    <xf numFmtId="9" fontId="34" fillId="5" borderId="10" xfId="8" applyFont="1" applyFill="1" applyBorder="1"/>
    <xf numFmtId="9" fontId="34" fillId="5" borderId="5" xfId="8" applyFont="1" applyFill="1" applyBorder="1"/>
    <xf numFmtId="9" fontId="34" fillId="5" borderId="8" xfId="8" applyFont="1" applyFill="1" applyBorder="1"/>
    <xf numFmtId="9" fontId="34" fillId="5" borderId="14" xfId="8" applyFont="1" applyFill="1" applyBorder="1"/>
    <xf numFmtId="164" fontId="34" fillId="5" borderId="8" xfId="1" applyNumberFormat="1" applyFont="1" applyFill="1" applyBorder="1"/>
    <xf numFmtId="164" fontId="33" fillId="0" borderId="10" xfId="1" applyNumberFormat="1" applyFont="1" applyBorder="1"/>
    <xf numFmtId="164" fontId="33" fillId="0" borderId="10" xfId="1" applyNumberFormat="1" applyFont="1" applyFill="1" applyBorder="1"/>
    <xf numFmtId="164" fontId="33" fillId="0" borderId="0" xfId="1" applyNumberFormat="1" applyFont="1" applyBorder="1"/>
    <xf numFmtId="0" fontId="7" fillId="0" borderId="6" xfId="0" applyFont="1" applyFill="1" applyBorder="1" applyAlignment="1"/>
    <xf numFmtId="0" fontId="7" fillId="0" borderId="10" xfId="0" applyFont="1" applyFill="1" applyBorder="1" applyAlignment="1"/>
    <xf numFmtId="0" fontId="7" fillId="0" borderId="9" xfId="0" applyFont="1" applyFill="1" applyBorder="1" applyAlignment="1"/>
    <xf numFmtId="0" fontId="7" fillId="0" borderId="0" xfId="0" applyFont="1" applyFill="1" applyBorder="1" applyAlignment="1"/>
    <xf numFmtId="0" fontId="7" fillId="0" borderId="5" xfId="0" applyFont="1" applyFill="1" applyBorder="1" applyAlignment="1">
      <alignment horizontal="left"/>
    </xf>
    <xf numFmtId="0" fontId="7" fillId="0" borderId="8" xfId="0" applyFont="1" applyFill="1" applyBorder="1" applyAlignment="1"/>
    <xf numFmtId="0" fontId="30" fillId="0" borderId="2" xfId="0" applyFont="1" applyFill="1" applyBorder="1" applyAlignment="1"/>
    <xf numFmtId="0" fontId="30" fillId="0" borderId="7" xfId="0" applyFont="1" applyFill="1" applyBorder="1" applyAlignment="1"/>
    <xf numFmtId="164" fontId="34" fillId="5" borderId="10" xfId="0" applyNumberFormat="1" applyFont="1" applyFill="1" applyBorder="1"/>
    <xf numFmtId="164" fontId="34" fillId="5" borderId="0" xfId="0" applyNumberFormat="1" applyFont="1" applyFill="1" applyBorder="1"/>
    <xf numFmtId="164" fontId="34" fillId="5" borderId="8" xfId="0" applyNumberFormat="1" applyFont="1" applyFill="1" applyBorder="1"/>
    <xf numFmtId="0" fontId="30" fillId="0" borderId="6" xfId="0" applyFont="1" applyFill="1" applyBorder="1" applyAlignment="1"/>
    <xf numFmtId="0" fontId="30" fillId="0" borderId="10" xfId="0" applyFont="1" applyFill="1" applyBorder="1" applyAlignment="1"/>
    <xf numFmtId="0" fontId="0" fillId="0" borderId="8" xfId="0" applyFill="1" applyBorder="1"/>
    <xf numFmtId="165" fontId="7" fillId="0" borderId="10" xfId="5" applyNumberFormat="1" applyFont="1" applyBorder="1"/>
    <xf numFmtId="0" fontId="50" fillId="0" borderId="3" xfId="133" applyFont="1" applyFill="1" applyBorder="1"/>
    <xf numFmtId="0" fontId="62" fillId="0" borderId="9" xfId="0" applyFont="1" applyFill="1" applyBorder="1" applyAlignment="1">
      <alignment horizontal="center"/>
    </xf>
    <xf numFmtId="0" fontId="45" fillId="0" borderId="0" xfId="0" applyFont="1" applyFill="1"/>
    <xf numFmtId="0" fontId="16" fillId="0" borderId="0" xfId="0" applyFont="1" applyFill="1"/>
    <xf numFmtId="0" fontId="24" fillId="0" borderId="0" xfId="0" applyFont="1" applyFill="1"/>
    <xf numFmtId="0" fontId="40" fillId="0" borderId="0" xfId="0" applyFont="1" applyFill="1"/>
    <xf numFmtId="0" fontId="38" fillId="0" borderId="5" xfId="0" applyFont="1" applyFill="1" applyBorder="1"/>
    <xf numFmtId="0" fontId="38" fillId="0" borderId="8" xfId="0" applyFont="1" applyFill="1" applyBorder="1"/>
    <xf numFmtId="0" fontId="38" fillId="0" borderId="14" xfId="0" applyFont="1" applyFill="1" applyBorder="1"/>
    <xf numFmtId="0" fontId="38" fillId="0" borderId="2" xfId="0" applyFont="1" applyFill="1" applyBorder="1"/>
    <xf numFmtId="0" fontId="38" fillId="0" borderId="7" xfId="0" applyFont="1" applyFill="1" applyBorder="1"/>
    <xf numFmtId="0" fontId="40" fillId="0" borderId="0" xfId="0" applyFont="1" applyFill="1" applyAlignment="1">
      <alignment vertical="center"/>
    </xf>
    <xf numFmtId="0" fontId="38" fillId="0" borderId="11" xfId="0" applyFont="1" applyFill="1" applyBorder="1"/>
    <xf numFmtId="0" fontId="7" fillId="0" borderId="9" xfId="117" applyFont="1" applyFill="1" applyBorder="1" applyAlignment="1"/>
    <xf numFmtId="0" fontId="7" fillId="0" borderId="0" xfId="117" applyFont="1" applyFill="1" applyBorder="1" applyAlignment="1"/>
    <xf numFmtId="0" fontId="12" fillId="0" borderId="9" xfId="117" applyFont="1" applyFill="1" applyBorder="1" applyAlignment="1"/>
    <xf numFmtId="0" fontId="16" fillId="0" borderId="6" xfId="0" applyFont="1" applyFill="1" applyBorder="1"/>
    <xf numFmtId="0" fontId="16" fillId="0" borderId="10" xfId="0" applyFont="1" applyFill="1" applyBorder="1"/>
    <xf numFmtId="0" fontId="37" fillId="0" borderId="10" xfId="0" applyFont="1" applyFill="1" applyBorder="1" applyAlignment="1">
      <alignment horizontal="right"/>
    </xf>
    <xf numFmtId="0" fontId="16" fillId="0" borderId="9" xfId="0" applyFont="1" applyFill="1" applyBorder="1"/>
    <xf numFmtId="0" fontId="37" fillId="0" borderId="0" xfId="0" applyFont="1" applyFill="1" applyBorder="1" applyAlignment="1">
      <alignment horizontal="right"/>
    </xf>
    <xf numFmtId="0" fontId="33" fillId="0" borderId="5" xfId="0" applyFont="1" applyFill="1" applyBorder="1"/>
    <xf numFmtId="0" fontId="33" fillId="0" borderId="8" xfId="0" applyFont="1" applyFill="1" applyBorder="1"/>
    <xf numFmtId="0" fontId="33" fillId="0" borderId="14" xfId="0" applyFont="1" applyFill="1" applyBorder="1"/>
    <xf numFmtId="0" fontId="40" fillId="0" borderId="0" xfId="0" applyFont="1" applyFill="1" applyAlignment="1">
      <alignment horizontal="center" vertical="center"/>
    </xf>
    <xf numFmtId="0" fontId="84" fillId="0" borderId="0" xfId="133" applyFont="1"/>
    <xf numFmtId="0" fontId="33" fillId="0" borderId="6" xfId="117" applyFont="1" applyFill="1" applyBorder="1" applyAlignment="1"/>
    <xf numFmtId="0" fontId="33" fillId="0" borderId="10" xfId="117" applyFont="1" applyFill="1" applyBorder="1" applyAlignment="1"/>
    <xf numFmtId="0" fontId="33" fillId="0" borderId="12" xfId="117" applyFont="1" applyFill="1" applyBorder="1" applyAlignment="1"/>
    <xf numFmtId="0" fontId="33" fillId="0" borderId="9" xfId="117" applyFont="1" applyFill="1" applyBorder="1" applyAlignment="1"/>
    <xf numFmtId="0" fontId="33" fillId="0" borderId="0" xfId="117" applyFont="1" applyFill="1" applyBorder="1" applyAlignment="1"/>
    <xf numFmtId="0" fontId="33" fillId="0" borderId="13" xfId="117" applyFont="1" applyFill="1" applyBorder="1" applyAlignment="1"/>
    <xf numFmtId="0" fontId="33" fillId="0" borderId="5" xfId="117" applyFont="1" applyFill="1" applyBorder="1" applyAlignment="1"/>
    <xf numFmtId="0" fontId="33" fillId="0" borderId="8" xfId="117" applyFont="1" applyFill="1" applyBorder="1" applyAlignment="1"/>
    <xf numFmtId="0" fontId="33" fillId="0" borderId="14" xfId="117" applyFont="1" applyFill="1" applyBorder="1" applyAlignment="1"/>
    <xf numFmtId="164" fontId="33" fillId="0" borderId="8" xfId="1" applyNumberFormat="1" applyFont="1" applyBorder="1"/>
    <xf numFmtId="165" fontId="7" fillId="0" borderId="7" xfId="5" applyNumberFormat="1" applyFont="1" applyFill="1" applyBorder="1"/>
    <xf numFmtId="166" fontId="7" fillId="0" borderId="10" xfId="5" applyNumberFormat="1" applyFont="1" applyBorder="1"/>
    <xf numFmtId="166" fontId="7" fillId="0" borderId="0" xfId="5" applyNumberFormat="1" applyFont="1" applyBorder="1"/>
    <xf numFmtId="166" fontId="7" fillId="0" borderId="8" xfId="5" applyNumberFormat="1" applyFont="1" applyBorder="1"/>
    <xf numFmtId="164" fontId="34" fillId="0" borderId="10" xfId="1" applyNumberFormat="1" applyFont="1" applyBorder="1"/>
    <xf numFmtId="164" fontId="34" fillId="0" borderId="0" xfId="1" applyNumberFormat="1" applyFont="1" applyBorder="1"/>
    <xf numFmtId="164" fontId="34" fillId="0" borderId="10" xfId="1" applyNumberFormat="1" applyFont="1" applyFill="1" applyBorder="1"/>
    <xf numFmtId="164" fontId="34" fillId="0" borderId="0" xfId="1" applyNumberFormat="1" applyFont="1" applyFill="1" applyBorder="1"/>
    <xf numFmtId="164" fontId="34" fillId="0" borderId="8" xfId="1" applyNumberFormat="1" applyFont="1" applyFill="1" applyBorder="1"/>
    <xf numFmtId="164" fontId="34" fillId="0" borderId="8" xfId="1" applyNumberFormat="1" applyFont="1" applyBorder="1"/>
    <xf numFmtId="164" fontId="34" fillId="0" borderId="5" xfId="1" applyNumberFormat="1" applyFont="1" applyBorder="1"/>
    <xf numFmtId="166" fontId="34" fillId="0" borderId="0" xfId="5" applyNumberFormat="1" applyFont="1" applyBorder="1"/>
    <xf numFmtId="166" fontId="34" fillId="0" borderId="8" xfId="5" applyNumberFormat="1" applyFont="1" applyBorder="1"/>
    <xf numFmtId="166" fontId="34" fillId="0" borderId="10" xfId="5" applyNumberFormat="1" applyFont="1" applyBorder="1"/>
    <xf numFmtId="166" fontId="34" fillId="0" borderId="0" xfId="5" applyNumberFormat="1" applyFont="1" applyFill="1" applyBorder="1"/>
    <xf numFmtId="0" fontId="40" fillId="0" borderId="0" xfId="0" applyFont="1" applyFill="1" applyBorder="1" applyAlignment="1">
      <alignment horizontal="left" vertical="center"/>
    </xf>
    <xf numFmtId="170" fontId="7" fillId="0" borderId="10" xfId="0" applyNumberFormat="1" applyFont="1" applyBorder="1"/>
    <xf numFmtId="170" fontId="7" fillId="0" borderId="0" xfId="0" applyNumberFormat="1" applyFont="1" applyBorder="1"/>
    <xf numFmtId="9" fontId="7" fillId="0" borderId="8" xfId="8" applyFont="1" applyBorder="1"/>
    <xf numFmtId="9" fontId="7" fillId="0" borderId="8" xfId="8" applyFont="1" applyFill="1" applyBorder="1"/>
    <xf numFmtId="0" fontId="80" fillId="0" borderId="13" xfId="0" applyFont="1" applyBorder="1" applyAlignment="1">
      <alignment horizontal="center" vertical="center"/>
    </xf>
    <xf numFmtId="0" fontId="33" fillId="0" borderId="12" xfId="0" applyFont="1" applyBorder="1" applyAlignment="1">
      <alignment horizontal="center" vertical="center"/>
    </xf>
    <xf numFmtId="0" fontId="7" fillId="0" borderId="17" xfId="0" applyFont="1" applyBorder="1" applyAlignment="1">
      <alignment horizontal="center"/>
    </xf>
    <xf numFmtId="164" fontId="7" fillId="0" borderId="4" xfId="1" applyNumberFormat="1" applyFont="1" applyFill="1" applyBorder="1"/>
    <xf numFmtId="164" fontId="7" fillId="0" borderId="17" xfId="1" applyNumberFormat="1" applyFont="1" applyFill="1" applyBorder="1"/>
    <xf numFmtId="42" fontId="34" fillId="0" borderId="0" xfId="5" applyNumberFormat="1" applyFont="1" applyBorder="1"/>
    <xf numFmtId="164" fontId="33" fillId="0" borderId="15" xfId="1" applyNumberFormat="1" applyFont="1" applyFill="1" applyBorder="1"/>
    <xf numFmtId="0" fontId="84" fillId="0" borderId="0" xfId="0" applyFont="1"/>
    <xf numFmtId="165" fontId="85" fillId="5" borderId="0" xfId="0" applyNumberFormat="1" applyFont="1" applyFill="1"/>
    <xf numFmtId="165" fontId="85" fillId="5" borderId="8" xfId="5" applyNumberFormat="1" applyFont="1" applyFill="1" applyBorder="1"/>
    <xf numFmtId="0" fontId="0" fillId="0" borderId="0" xfId="0" applyAlignment="1">
      <alignment horizontal="center"/>
    </xf>
    <xf numFmtId="0" fontId="7" fillId="0" borderId="9" xfId="164" applyFont="1" applyBorder="1" applyAlignment="1"/>
    <xf numFmtId="0" fontId="7" fillId="0" borderId="0" xfId="164" applyFont="1" applyBorder="1" applyAlignment="1"/>
    <xf numFmtId="0" fontId="7" fillId="0" borderId="13" xfId="164" applyFont="1" applyBorder="1" applyAlignment="1"/>
    <xf numFmtId="0" fontId="7" fillId="0" borderId="6" xfId="164" applyFont="1" applyBorder="1" applyAlignment="1"/>
    <xf numFmtId="0" fontId="7" fillId="0" borderId="10" xfId="164" applyFont="1" applyBorder="1" applyAlignment="1"/>
    <xf numFmtId="0" fontId="7" fillId="0" borderId="12" xfId="164" applyFont="1" applyBorder="1" applyAlignment="1"/>
    <xf numFmtId="0" fontId="7" fillId="0" borderId="5" xfId="164" applyFont="1" applyBorder="1" applyAlignment="1"/>
    <xf numFmtId="0" fontId="7" fillId="0" borderId="8" xfId="164" applyFont="1" applyBorder="1" applyAlignment="1"/>
    <xf numFmtId="0" fontId="7" fillId="0" borderId="14" xfId="164" applyFont="1" applyBorder="1" applyAlignment="1"/>
    <xf numFmtId="164" fontId="7" fillId="0" borderId="8" xfId="1" applyNumberFormat="1" applyFont="1" applyBorder="1"/>
    <xf numFmtId="164" fontId="7" fillId="0" borderId="8" xfId="1" applyNumberFormat="1" applyFont="1" applyFill="1" applyBorder="1"/>
    <xf numFmtId="0" fontId="16" fillId="3" borderId="0" xfId="0" applyFont="1" applyFill="1"/>
    <xf numFmtId="0" fontId="38" fillId="3" borderId="2" xfId="0" applyFont="1" applyFill="1" applyBorder="1"/>
    <xf numFmtId="0" fontId="38" fillId="3" borderId="7" xfId="0" applyFont="1" applyFill="1" applyBorder="1"/>
    <xf numFmtId="165" fontId="7" fillId="3" borderId="7" xfId="5" applyNumberFormat="1" applyFont="1" applyFill="1" applyBorder="1"/>
    <xf numFmtId="0" fontId="62" fillId="0" borderId="3" xfId="0" applyFont="1" applyFill="1" applyBorder="1" applyAlignment="1">
      <alignment horizontal="center"/>
    </xf>
    <xf numFmtId="0" fontId="62" fillId="0" borderId="13" xfId="133" applyFont="1" applyFill="1" applyBorder="1"/>
    <xf numFmtId="0" fontId="30" fillId="0" borderId="6" xfId="164" applyFont="1" applyBorder="1" applyAlignment="1"/>
    <xf numFmtId="0" fontId="30" fillId="0" borderId="12" xfId="164" applyFont="1" applyBorder="1" applyAlignment="1"/>
    <xf numFmtId="0" fontId="30" fillId="0" borderId="1" xfId="164" applyFont="1" applyBorder="1" applyAlignment="1"/>
    <xf numFmtId="0" fontId="7" fillId="0" borderId="4" xfId="164" applyFont="1" applyBorder="1" applyAlignment="1"/>
    <xf numFmtId="0" fontId="62" fillId="0" borderId="10" xfId="0" applyFont="1" applyFill="1" applyBorder="1" applyAlignment="1">
      <alignment horizontal="center"/>
    </xf>
    <xf numFmtId="0" fontId="62" fillId="0" borderId="0" xfId="0" applyFont="1" applyFill="1" applyBorder="1" applyAlignment="1">
      <alignment horizontal="center"/>
    </xf>
    <xf numFmtId="0" fontId="28" fillId="0" borderId="6" xfId="117" applyFont="1" applyFill="1" applyBorder="1"/>
    <xf numFmtId="0" fontId="28" fillId="0" borderId="1" xfId="0" applyFont="1" applyFill="1" applyBorder="1" applyAlignment="1">
      <alignment horizontal="left" vertical="center"/>
    </xf>
    <xf numFmtId="0" fontId="28" fillId="0" borderId="12" xfId="117" applyFont="1" applyFill="1" applyBorder="1"/>
    <xf numFmtId="0" fontId="62" fillId="0" borderId="12" xfId="0" applyFont="1" applyFill="1" applyBorder="1" applyAlignment="1">
      <alignment horizontal="center"/>
    </xf>
    <xf numFmtId="0" fontId="62" fillId="0" borderId="13" xfId="0" applyFont="1" applyFill="1" applyBorder="1" applyAlignment="1">
      <alignment horizontal="center"/>
    </xf>
    <xf numFmtId="0" fontId="62" fillId="0" borderId="3" xfId="0" applyFont="1" applyBorder="1" applyAlignment="1">
      <alignment horizontal="center"/>
    </xf>
    <xf numFmtId="0" fontId="63" fillId="0" borderId="13" xfId="0" applyFont="1" applyFill="1" applyBorder="1" applyAlignment="1">
      <alignment horizontal="center"/>
    </xf>
    <xf numFmtId="0" fontId="63" fillId="0" borderId="13" xfId="0" applyFont="1" applyBorder="1" applyAlignment="1">
      <alignment horizontal="center"/>
    </xf>
    <xf numFmtId="0" fontId="63" fillId="0" borderId="14" xfId="0" applyFont="1" applyFill="1" applyBorder="1" applyAlignment="1">
      <alignment horizontal="center"/>
    </xf>
    <xf numFmtId="43" fontId="33" fillId="0" borderId="0" xfId="1" applyFont="1" applyFill="1"/>
    <xf numFmtId="164" fontId="37" fillId="0" borderId="0" xfId="0" applyNumberFormat="1" applyFont="1" applyBorder="1"/>
    <xf numFmtId="3" fontId="34" fillId="5" borderId="15" xfId="8" applyNumberFormat="1" applyFont="1" applyFill="1" applyBorder="1"/>
    <xf numFmtId="165" fontId="34" fillId="5" borderId="15" xfId="5" applyNumberFormat="1" applyFont="1" applyFill="1" applyBorder="1"/>
    <xf numFmtId="165" fontId="7" fillId="0" borderId="15" xfId="5" applyNumberFormat="1" applyFont="1" applyBorder="1"/>
    <xf numFmtId="0" fontId="30" fillId="2" borderId="15" xfId="0" applyFont="1" applyFill="1" applyBorder="1"/>
    <xf numFmtId="164" fontId="7" fillId="0" borderId="15" xfId="0" applyNumberFormat="1" applyFont="1" applyBorder="1"/>
    <xf numFmtId="164" fontId="7" fillId="0" borderId="15" xfId="1" applyNumberFormat="1" applyFont="1" applyBorder="1"/>
    <xf numFmtId="43" fontId="7" fillId="0" borderId="15" xfId="0" applyNumberFormat="1" applyFont="1" applyBorder="1"/>
    <xf numFmtId="9" fontId="7" fillId="0" borderId="15" xfId="8" applyFont="1" applyBorder="1"/>
    <xf numFmtId="0" fontId="3" fillId="0" borderId="2" xfId="0" applyFont="1" applyBorder="1"/>
    <xf numFmtId="0" fontId="3" fillId="0" borderId="0" xfId="0" applyFont="1" applyFill="1" applyBorder="1"/>
    <xf numFmtId="0" fontId="3" fillId="0" borderId="2" xfId="0" applyFont="1" applyFill="1" applyBorder="1"/>
    <xf numFmtId="0" fontId="32" fillId="0" borderId="0" xfId="0" applyFont="1" applyFill="1" applyBorder="1"/>
    <xf numFmtId="1" fontId="7" fillId="0" borderId="0" xfId="0" applyNumberFormat="1" applyFont="1"/>
    <xf numFmtId="0" fontId="87" fillId="0" borderId="0" xfId="0" applyFont="1" applyAlignment="1">
      <alignment horizontal="center" vertical="center" readingOrder="1"/>
    </xf>
    <xf numFmtId="0" fontId="74" fillId="0" borderId="0" xfId="0" quotePrefix="1" applyFont="1"/>
    <xf numFmtId="0" fontId="7" fillId="0" borderId="6" xfId="0" applyFont="1" applyFill="1" applyBorder="1"/>
    <xf numFmtId="164" fontId="7" fillId="0" borderId="6" xfId="0" applyNumberFormat="1" applyFont="1" applyFill="1" applyBorder="1"/>
    <xf numFmtId="164" fontId="7" fillId="0" borderId="9" xfId="0" applyNumberFormat="1" applyFont="1" applyFill="1" applyBorder="1"/>
    <xf numFmtId="164" fontId="7" fillId="0" borderId="5" xfId="0" applyNumberFormat="1" applyFont="1" applyFill="1" applyBorder="1"/>
    <xf numFmtId="165" fontId="7" fillId="0" borderId="6" xfId="5" applyNumberFormat="1" applyFont="1" applyFill="1" applyBorder="1"/>
    <xf numFmtId="165" fontId="7" fillId="0" borderId="9" xfId="5" applyNumberFormat="1" applyFont="1" applyFill="1" applyBorder="1"/>
    <xf numFmtId="166" fontId="7" fillId="0" borderId="9" xfId="5" applyNumberFormat="1" applyFont="1" applyFill="1" applyBorder="1"/>
    <xf numFmtId="165" fontId="7" fillId="0" borderId="5" xfId="5" applyNumberFormat="1" applyFont="1" applyFill="1" applyBorder="1"/>
    <xf numFmtId="164" fontId="33" fillId="0" borderId="6" xfId="0" applyNumberFormat="1" applyFont="1" applyFill="1" applyBorder="1"/>
    <xf numFmtId="164" fontId="33" fillId="0" borderId="9" xfId="0" applyNumberFormat="1" applyFont="1" applyFill="1" applyBorder="1"/>
    <xf numFmtId="164" fontId="7" fillId="0" borderId="2" xfId="0" applyNumberFormat="1" applyFont="1" applyFill="1" applyBorder="1"/>
    <xf numFmtId="164" fontId="33" fillId="0" borderId="5" xfId="0" applyNumberFormat="1" applyFont="1" applyFill="1" applyBorder="1"/>
    <xf numFmtId="164" fontId="33" fillId="0" borderId="2" xfId="0" applyNumberFormat="1" applyFont="1" applyFill="1" applyBorder="1"/>
    <xf numFmtId="0" fontId="9" fillId="0" borderId="0" xfId="0" applyFont="1" applyBorder="1" applyAlignment="1">
      <alignment horizontal="center" vertical="center"/>
    </xf>
    <xf numFmtId="0" fontId="79" fillId="0" borderId="0" xfId="0" applyFont="1" applyFill="1" applyAlignment="1">
      <alignment horizontal="left" vertical="center"/>
    </xf>
    <xf numFmtId="0" fontId="15" fillId="0" borderId="0" xfId="0" applyFont="1" applyFill="1"/>
    <xf numFmtId="0" fontId="15" fillId="0" borderId="6" xfId="0" applyFont="1" applyFill="1" applyBorder="1"/>
    <xf numFmtId="164" fontId="15" fillId="0" borderId="2" xfId="0" applyNumberFormat="1" applyFont="1" applyFill="1" applyBorder="1"/>
    <xf numFmtId="164" fontId="15" fillId="0" borderId="6" xfId="0" applyNumberFormat="1" applyFont="1" applyFill="1" applyBorder="1"/>
    <xf numFmtId="164" fontId="15" fillId="0" borderId="9" xfId="0" applyNumberFormat="1" applyFont="1" applyFill="1" applyBorder="1"/>
    <xf numFmtId="165" fontId="15" fillId="0" borderId="6" xfId="5" applyNumberFormat="1" applyFont="1" applyFill="1" applyBorder="1"/>
    <xf numFmtId="165" fontId="15" fillId="0" borderId="9" xfId="5" applyNumberFormat="1" applyFont="1" applyFill="1" applyBorder="1"/>
    <xf numFmtId="165" fontId="15" fillId="0" borderId="2" xfId="5" applyNumberFormat="1" applyFont="1" applyFill="1" applyBorder="1"/>
    <xf numFmtId="0" fontId="12" fillId="0" borderId="5" xfId="0" applyFont="1" applyBorder="1"/>
    <xf numFmtId="165" fontId="33" fillId="0" borderId="6" xfId="5" applyNumberFormat="1" applyFont="1" applyFill="1" applyBorder="1"/>
    <xf numFmtId="165" fontId="33" fillId="0" borderId="9" xfId="5" applyNumberFormat="1" applyFont="1" applyFill="1" applyBorder="1"/>
    <xf numFmtId="165" fontId="33" fillId="0" borderId="5" xfId="5" applyNumberFormat="1" applyFont="1" applyFill="1" applyBorder="1"/>
    <xf numFmtId="164" fontId="15" fillId="0" borderId="5" xfId="0" applyNumberFormat="1" applyFont="1" applyFill="1" applyBorder="1"/>
    <xf numFmtId="165" fontId="15" fillId="0" borderId="5" xfId="5" applyNumberFormat="1" applyFont="1" applyFill="1" applyBorder="1"/>
    <xf numFmtId="0" fontId="15" fillId="0" borderId="2" xfId="0" applyFont="1" applyFill="1" applyBorder="1"/>
    <xf numFmtId="165" fontId="37" fillId="0" borderId="0" xfId="8" applyNumberFormat="1" applyFont="1"/>
    <xf numFmtId="0" fontId="30" fillId="0" borderId="9" xfId="164" applyFont="1" applyBorder="1" applyAlignment="1"/>
    <xf numFmtId="0" fontId="30" fillId="0" borderId="3" xfId="164" applyFont="1" applyBorder="1" applyAlignment="1"/>
    <xf numFmtId="0" fontId="30" fillId="0" borderId="13" xfId="164" applyFont="1" applyBorder="1" applyAlignment="1"/>
    <xf numFmtId="43" fontId="43" fillId="0" borderId="0" xfId="1" applyFont="1"/>
    <xf numFmtId="165" fontId="7" fillId="0" borderId="5" xfId="5" applyNumberFormat="1" applyFont="1" applyBorder="1"/>
    <xf numFmtId="165" fontId="7" fillId="0" borderId="7" xfId="5" applyNumberFormat="1" applyFont="1" applyBorder="1"/>
    <xf numFmtId="165" fontId="7" fillId="0" borderId="11" xfId="5" applyNumberFormat="1" applyFont="1" applyBorder="1"/>
    <xf numFmtId="170" fontId="7" fillId="5" borderId="0" xfId="0" applyNumberFormat="1" applyFont="1" applyFill="1"/>
    <xf numFmtId="9" fontId="7" fillId="5" borderId="0" xfId="8" applyFont="1" applyFill="1"/>
    <xf numFmtId="164" fontId="34" fillId="5" borderId="15" xfId="1" applyNumberFormat="1" applyFont="1" applyFill="1" applyBorder="1"/>
    <xf numFmtId="1" fontId="34" fillId="5" borderId="15" xfId="0" applyNumberFormat="1" applyFont="1" applyFill="1" applyBorder="1"/>
    <xf numFmtId="164" fontId="34" fillId="5" borderId="14" xfId="1" applyNumberFormat="1" applyFont="1" applyFill="1" applyBorder="1" applyAlignment="1">
      <alignment horizontal="center" vertical="center"/>
    </xf>
    <xf numFmtId="3" fontId="33" fillId="0" borderId="15" xfId="8" applyNumberFormat="1" applyFont="1" applyFill="1" applyBorder="1"/>
    <xf numFmtId="165" fontId="7" fillId="0" borderId="15" xfId="5" applyNumberFormat="1" applyFont="1" applyFill="1" applyBorder="1"/>
    <xf numFmtId="170" fontId="7" fillId="5" borderId="0" xfId="0" applyNumberFormat="1" applyFont="1" applyFill="1" applyBorder="1"/>
    <xf numFmtId="9" fontId="7" fillId="5" borderId="8" xfId="8" applyFont="1" applyFill="1" applyBorder="1"/>
    <xf numFmtId="165" fontId="0" fillId="0" borderId="0" xfId="5" applyNumberFormat="1" applyFont="1"/>
    <xf numFmtId="0" fontId="62" fillId="0" borderId="1" xfId="117" applyFont="1" applyFill="1" applyBorder="1"/>
    <xf numFmtId="0" fontId="62" fillId="0" borderId="4" xfId="117" applyFont="1" applyFill="1" applyBorder="1"/>
    <xf numFmtId="0" fontId="37" fillId="0" borderId="0" xfId="0" applyFont="1" applyFill="1" applyBorder="1"/>
    <xf numFmtId="0" fontId="55" fillId="0" borderId="0" xfId="0" quotePrefix="1" applyFont="1"/>
    <xf numFmtId="164" fontId="33" fillId="0" borderId="15" xfId="1" applyNumberFormat="1" applyFont="1" applyBorder="1"/>
    <xf numFmtId="165" fontId="34" fillId="5" borderId="1" xfId="5" applyNumberFormat="1" applyFont="1" applyFill="1" applyBorder="1"/>
    <xf numFmtId="165" fontId="34" fillId="5" borderId="3" xfId="5" applyNumberFormat="1" applyFont="1" applyFill="1" applyBorder="1"/>
    <xf numFmtId="165" fontId="34" fillId="5" borderId="4" xfId="5" applyNumberFormat="1" applyFont="1" applyFill="1" applyBorder="1"/>
    <xf numFmtId="0" fontId="7" fillId="2" borderId="15" xfId="0" applyFont="1" applyFill="1" applyBorder="1"/>
    <xf numFmtId="0" fontId="25" fillId="2" borderId="2" xfId="0" applyFont="1" applyFill="1" applyBorder="1"/>
    <xf numFmtId="164" fontId="7" fillId="0" borderId="15" xfId="0" applyNumberFormat="1" applyFont="1" applyFill="1" applyBorder="1"/>
    <xf numFmtId="0" fontId="30" fillId="0" borderId="0" xfId="0" applyFont="1"/>
    <xf numFmtId="168" fontId="7" fillId="0" borderId="3" xfId="0" applyNumberFormat="1" applyFont="1" applyFill="1" applyBorder="1"/>
    <xf numFmtId="164" fontId="88" fillId="0" borderId="0" xfId="1" applyNumberFormat="1" applyFont="1"/>
    <xf numFmtId="0" fontId="3" fillId="0" borderId="15" xfId="0" applyFont="1" applyBorder="1"/>
    <xf numFmtId="0" fontId="53" fillId="0" borderId="0" xfId="0" applyFont="1" applyFill="1"/>
    <xf numFmtId="0" fontId="56" fillId="0" borderId="0" xfId="0" applyFont="1" applyBorder="1"/>
    <xf numFmtId="9" fontId="83" fillId="5" borderId="9" xfId="8" applyFont="1" applyFill="1" applyBorder="1"/>
    <xf numFmtId="9" fontId="83" fillId="5" borderId="0" xfId="8" applyFont="1" applyFill="1" applyBorder="1"/>
    <xf numFmtId="9" fontId="83" fillId="5" borderId="13" xfId="8" applyFont="1" applyFill="1" applyBorder="1"/>
    <xf numFmtId="0" fontId="7" fillId="0" borderId="1" xfId="0" applyFont="1" applyBorder="1" applyAlignment="1">
      <alignment horizontal="center"/>
    </xf>
    <xf numFmtId="165" fontId="7" fillId="0" borderId="0" xfId="8" applyNumberFormat="1" applyFont="1"/>
    <xf numFmtId="0" fontId="7" fillId="0" borderId="1" xfId="164" applyFont="1" applyBorder="1" applyAlignment="1"/>
    <xf numFmtId="0" fontId="7" fillId="0" borderId="3" xfId="164" applyFont="1" applyBorder="1" applyAlignment="1"/>
    <xf numFmtId="164" fontId="34" fillId="5" borderId="0" xfId="1" applyNumberFormat="1" applyFont="1" applyFill="1"/>
    <xf numFmtId="164" fontId="34" fillId="5" borderId="5" xfId="1" applyNumberFormat="1" applyFont="1" applyFill="1" applyBorder="1"/>
    <xf numFmtId="0" fontId="33" fillId="0" borderId="20" xfId="0" applyFont="1" applyFill="1" applyBorder="1" applyAlignment="1">
      <alignment horizontal="center"/>
    </xf>
    <xf numFmtId="0" fontId="33" fillId="0" borderId="21" xfId="0" applyFont="1" applyFill="1" applyBorder="1" applyAlignment="1">
      <alignment horizontal="center"/>
    </xf>
    <xf numFmtId="164" fontId="33" fillId="0" borderId="20" xfId="1" applyNumberFormat="1" applyFont="1" applyFill="1" applyBorder="1"/>
    <xf numFmtId="0" fontId="33" fillId="0" borderId="22" xfId="0" applyFont="1" applyFill="1" applyBorder="1" applyAlignment="1">
      <alignment horizontal="center"/>
    </xf>
    <xf numFmtId="165" fontId="0" fillId="0" borderId="20" xfId="5" applyNumberFormat="1" applyFont="1" applyBorder="1"/>
    <xf numFmtId="165" fontId="33" fillId="0" borderId="20" xfId="5" applyNumberFormat="1" applyFont="1" applyFill="1" applyBorder="1"/>
    <xf numFmtId="0" fontId="33" fillId="0" borderId="23" xfId="0" applyFont="1" applyFill="1" applyBorder="1" applyAlignment="1">
      <alignment horizontal="center"/>
    </xf>
    <xf numFmtId="0" fontId="33" fillId="0" borderId="24" xfId="0" applyFont="1" applyFill="1" applyBorder="1" applyAlignment="1">
      <alignment horizontal="center"/>
    </xf>
    <xf numFmtId="165" fontId="59" fillId="0" borderId="14" xfId="5" applyNumberFormat="1" applyFont="1" applyBorder="1" applyAlignment="1">
      <alignment horizontal="center" vertical="center"/>
    </xf>
    <xf numFmtId="164" fontId="34" fillId="0" borderId="9" xfId="1" applyNumberFormat="1" applyFont="1" applyBorder="1"/>
    <xf numFmtId="164" fontId="33" fillId="0" borderId="9" xfId="1" applyNumberFormat="1" applyFont="1" applyBorder="1"/>
    <xf numFmtId="164" fontId="33" fillId="0" borderId="5" xfId="1" applyNumberFormat="1" applyFont="1" applyBorder="1"/>
    <xf numFmtId="165" fontId="7" fillId="0" borderId="9" xfId="5" applyNumberFormat="1" applyFont="1" applyBorder="1"/>
    <xf numFmtId="166" fontId="7" fillId="0" borderId="5" xfId="5" applyNumberFormat="1" applyFont="1" applyBorder="1"/>
    <xf numFmtId="43" fontId="15" fillId="0" borderId="0" xfId="0" applyNumberFormat="1" applyFont="1"/>
    <xf numFmtId="0" fontId="86" fillId="0" borderId="15" xfId="0" applyFont="1" applyBorder="1" applyAlignment="1">
      <alignment horizontal="right"/>
    </xf>
    <xf numFmtId="9" fontId="89" fillId="0" borderId="15" xfId="8" applyFont="1" applyBorder="1"/>
    <xf numFmtId="164" fontId="37" fillId="0" borderId="15" xfId="0" applyNumberFormat="1" applyFont="1" applyFill="1" applyBorder="1" applyAlignment="1">
      <alignment horizontal="center"/>
    </xf>
    <xf numFmtId="0" fontId="33" fillId="0" borderId="0" xfId="0" applyFont="1"/>
    <xf numFmtId="0" fontId="2" fillId="0" borderId="4" xfId="0" applyFont="1" applyBorder="1" applyAlignment="1">
      <alignment horizontal="center"/>
    </xf>
    <xf numFmtId="165" fontId="34" fillId="5" borderId="5" xfId="0" applyNumberFormat="1" applyFont="1" applyFill="1" applyBorder="1"/>
    <xf numFmtId="0" fontId="7" fillId="0" borderId="12" xfId="0" applyFont="1" applyFill="1" applyBorder="1" applyAlignment="1">
      <alignment horizontal="center"/>
    </xf>
    <xf numFmtId="9" fontId="34" fillId="5" borderId="12" xfId="8" applyFont="1" applyFill="1" applyBorder="1"/>
    <xf numFmtId="9" fontId="33" fillId="0" borderId="17" xfId="8" applyFont="1" applyFill="1" applyBorder="1"/>
    <xf numFmtId="9" fontId="33" fillId="0" borderId="4" xfId="8" applyFont="1" applyFill="1" applyBorder="1"/>
    <xf numFmtId="9" fontId="33" fillId="0" borderId="15" xfId="8" applyFont="1" applyFill="1" applyBorder="1"/>
    <xf numFmtId="0" fontId="33" fillId="0" borderId="25" xfId="0" applyFont="1" applyBorder="1" applyAlignment="1">
      <alignment horizontal="center" vertical="center"/>
    </xf>
    <xf numFmtId="164" fontId="7" fillId="0" borderId="26" xfId="1" applyNumberFormat="1" applyFont="1" applyFill="1" applyBorder="1"/>
    <xf numFmtId="0" fontId="90" fillId="0" borderId="0" xfId="0" applyFont="1"/>
    <xf numFmtId="0" fontId="28" fillId="0" borderId="0" xfId="0" applyFont="1" applyFill="1" applyBorder="1" applyAlignment="1">
      <alignment horizontal="left" vertical="center"/>
    </xf>
    <xf numFmtId="0" fontId="7" fillId="0" borderId="1" xfId="0" applyFont="1" applyFill="1" applyBorder="1" applyAlignment="1">
      <alignment horizontal="center" wrapText="1"/>
    </xf>
    <xf numFmtId="0" fontId="7" fillId="0" borderId="3" xfId="0" applyFont="1" applyFill="1" applyBorder="1" applyAlignment="1">
      <alignment horizontal="center"/>
    </xf>
    <xf numFmtId="164" fontId="34" fillId="0" borderId="12" xfId="1" applyNumberFormat="1" applyFont="1" applyFill="1" applyBorder="1"/>
    <xf numFmtId="164" fontId="34" fillId="0" borderId="13" xfId="1" applyNumberFormat="1" applyFont="1" applyFill="1" applyBorder="1"/>
    <xf numFmtId="0" fontId="7" fillId="0" borderId="4" xfId="0" applyFont="1" applyFill="1" applyBorder="1" applyAlignment="1">
      <alignment horizontal="center"/>
    </xf>
    <xf numFmtId="164" fontId="34" fillId="0" borderId="14" xfId="1" applyNumberFormat="1" applyFont="1" applyFill="1" applyBorder="1"/>
    <xf numFmtId="165" fontId="34" fillId="0" borderId="10" xfId="5" applyNumberFormat="1" applyFont="1" applyFill="1" applyBorder="1"/>
    <xf numFmtId="165" fontId="34" fillId="0" borderId="0" xfId="5" applyNumberFormat="1" applyFont="1" applyFill="1" applyBorder="1"/>
    <xf numFmtId="165" fontId="34" fillId="0" borderId="8" xfId="5" applyNumberFormat="1" applyFont="1" applyFill="1" applyBorder="1"/>
    <xf numFmtId="0" fontId="91" fillId="0" borderId="0" xfId="0" applyFont="1"/>
    <xf numFmtId="9" fontId="34" fillId="0" borderId="8" xfId="8" applyFont="1" applyFill="1" applyBorder="1"/>
    <xf numFmtId="0" fontId="30" fillId="0" borderId="0" xfId="117" applyFont="1"/>
    <xf numFmtId="167" fontId="7" fillId="0" borderId="0" xfId="132" applyNumberFormat="1" applyFont="1"/>
    <xf numFmtId="166" fontId="7" fillId="0" borderId="8" xfId="5" applyNumberFormat="1" applyFont="1" applyFill="1" applyBorder="1"/>
    <xf numFmtId="0" fontId="7" fillId="0" borderId="1" xfId="0" applyFont="1" applyFill="1" applyBorder="1"/>
    <xf numFmtId="0" fontId="92" fillId="0" borderId="0" xfId="0" quotePrefix="1" applyFont="1"/>
    <xf numFmtId="9" fontId="48" fillId="0" borderId="0" xfId="8" applyFont="1" applyAlignment="1">
      <alignment horizontal="center"/>
    </xf>
    <xf numFmtId="165" fontId="7" fillId="0" borderId="9" xfId="0" applyNumberFormat="1" applyFont="1" applyBorder="1"/>
    <xf numFmtId="0" fontId="7" fillId="0" borderId="15" xfId="0" applyFont="1" applyBorder="1" applyAlignment="1">
      <alignment horizontal="left" wrapText="1"/>
    </xf>
    <xf numFmtId="0" fontId="7" fillId="0" borderId="3" xfId="0" applyFont="1" applyBorder="1" applyAlignment="1">
      <alignment horizontal="left" indent="1"/>
    </xf>
    <xf numFmtId="0" fontId="7" fillId="0" borderId="4" xfId="0" applyFont="1" applyBorder="1" applyAlignment="1">
      <alignment horizontal="left" indent="1"/>
    </xf>
    <xf numFmtId="165" fontId="7" fillId="0" borderId="6" xfId="0" applyNumberFormat="1" applyFont="1" applyBorder="1"/>
    <xf numFmtId="0" fontId="7" fillId="0" borderId="6" xfId="0" applyFont="1" applyBorder="1" applyAlignment="1">
      <alignment horizontal="left" indent="1"/>
    </xf>
    <xf numFmtId="9" fontId="7" fillId="0" borderId="5" xfId="8" applyFont="1" applyBorder="1"/>
    <xf numFmtId="0" fontId="7" fillId="0" borderId="4" xfId="0" applyFont="1" applyBorder="1" applyAlignment="1">
      <alignment horizontal="left" indent="2"/>
    </xf>
    <xf numFmtId="0" fontId="21" fillId="3" borderId="0" xfId="0" applyFont="1" applyFill="1" applyAlignment="1">
      <alignment horizontal="left" vertical="center" wrapText="1"/>
    </xf>
    <xf numFmtId="0" fontId="21" fillId="3" borderId="0" xfId="0" applyFont="1" applyFill="1" applyAlignment="1" applyProtection="1">
      <alignment wrapText="1"/>
      <protection locked="0"/>
    </xf>
    <xf numFmtId="0" fontId="39" fillId="4" borderId="2" xfId="117" applyFont="1" applyFill="1" applyBorder="1" applyAlignment="1">
      <alignment horizontal="center" vertical="center"/>
    </xf>
    <xf numFmtId="0" fontId="39" fillId="4" borderId="7" xfId="117" applyFont="1" applyFill="1" applyBorder="1" applyAlignment="1">
      <alignment horizontal="center" vertical="center"/>
    </xf>
    <xf numFmtId="0" fontId="39" fillId="4" borderId="11" xfId="117" applyFont="1" applyFill="1" applyBorder="1" applyAlignment="1">
      <alignment horizontal="center" vertical="center"/>
    </xf>
    <xf numFmtId="0" fontId="53" fillId="0" borderId="6" xfId="117" applyFont="1" applyBorder="1" applyAlignment="1">
      <alignment horizontal="left" wrapText="1"/>
    </xf>
    <xf numFmtId="0" fontId="53" fillId="0" borderId="10" xfId="117" applyFont="1" applyBorder="1" applyAlignment="1">
      <alignment horizontal="left" wrapText="1"/>
    </xf>
    <xf numFmtId="0" fontId="53" fillId="0" borderId="12" xfId="117" applyFont="1" applyBorder="1" applyAlignment="1">
      <alignment horizontal="left" wrapText="1"/>
    </xf>
    <xf numFmtId="0" fontId="53" fillId="0" borderId="9" xfId="117" applyFont="1" applyBorder="1" applyAlignment="1">
      <alignment horizontal="left" wrapText="1"/>
    </xf>
    <xf numFmtId="0" fontId="53" fillId="0" borderId="0" xfId="117" applyFont="1" applyBorder="1" applyAlignment="1">
      <alignment horizontal="left" wrapText="1"/>
    </xf>
    <xf numFmtId="0" fontId="53" fillId="0" borderId="13" xfId="117" applyFont="1" applyBorder="1" applyAlignment="1">
      <alignment horizontal="left" wrapText="1"/>
    </xf>
    <xf numFmtId="0" fontId="66" fillId="6" borderId="0" xfId="0" quotePrefix="1" applyFont="1" applyFill="1" applyBorder="1" applyAlignment="1">
      <alignment horizontal="center" vertical="center"/>
    </xf>
    <xf numFmtId="0" fontId="66" fillId="6" borderId="13" xfId="0" quotePrefix="1" applyFont="1" applyFill="1" applyBorder="1" applyAlignment="1">
      <alignment horizontal="center" vertical="center"/>
    </xf>
    <xf numFmtId="0" fontId="28" fillId="2" borderId="2" xfId="0" applyFont="1" applyFill="1" applyBorder="1" applyAlignment="1">
      <alignment horizontal="center" wrapText="1"/>
    </xf>
    <xf numFmtId="0" fontId="28" fillId="2" borderId="7" xfId="0" applyFont="1" applyFill="1" applyBorder="1" applyAlignment="1">
      <alignment horizontal="center" wrapText="1"/>
    </xf>
    <xf numFmtId="0" fontId="28" fillId="2" borderId="11" xfId="0" applyFont="1" applyFill="1" applyBorder="1" applyAlignment="1">
      <alignment horizontal="center" wrapText="1"/>
    </xf>
    <xf numFmtId="0" fontId="76" fillId="0" borderId="1" xfId="0" applyFont="1" applyBorder="1" applyAlignment="1">
      <alignment horizontal="center" vertical="center"/>
    </xf>
    <xf numFmtId="0" fontId="76" fillId="0" borderId="3" xfId="0" applyFont="1" applyBorder="1" applyAlignment="1">
      <alignment horizontal="center" vertical="center"/>
    </xf>
    <xf numFmtId="0" fontId="76" fillId="0" borderId="18" xfId="0" applyFont="1" applyBorder="1" applyAlignment="1">
      <alignment horizontal="center" vertical="center"/>
    </xf>
    <xf numFmtId="0" fontId="76" fillId="0" borderId="12" xfId="0" applyFont="1" applyBorder="1" applyAlignment="1">
      <alignment horizontal="center" vertical="center"/>
    </xf>
    <xf numFmtId="0" fontId="76" fillId="0" borderId="13" xfId="0" applyFont="1" applyBorder="1" applyAlignment="1">
      <alignment horizontal="center" vertical="center"/>
    </xf>
    <xf numFmtId="0" fontId="0" fillId="0" borderId="1" xfId="0" applyFill="1" applyBorder="1" applyAlignment="1">
      <alignment horizontal="center" vertical="center"/>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76" fillId="0" borderId="19" xfId="0" applyFont="1" applyBorder="1" applyAlignment="1">
      <alignment horizontal="center" vertical="center"/>
    </xf>
  </cellXfs>
  <cellStyles count="440">
    <cellStyle name="%" xfId="171"/>
    <cellStyle name="Comma" xfId="1" builtinId="3"/>
    <cellStyle name="Comma 2" xfId="2"/>
    <cellStyle name="Comma 2 2" xfId="128"/>
    <cellStyle name="Comma 2 2 2" xfId="162"/>
    <cellStyle name="Comma 3" xfId="3"/>
    <cellStyle name="Comma 3 2" xfId="127"/>
    <cellStyle name="Comma 3 2 2" xfId="163"/>
    <cellStyle name="Comma 3 2 3" xfId="165"/>
    <cellStyle name="Comma 4" xfId="4"/>
    <cellStyle name="Comma 5" xfId="118"/>
    <cellStyle name="Comma 5 2" xfId="123"/>
    <cellStyle name="Comma 5 2 2" xfId="172"/>
    <cellStyle name="Comma 5 3" xfId="166"/>
    <cellStyle name="Comma 6" xfId="121"/>
    <cellStyle name="Comma 7" xfId="130"/>
    <cellStyle name="Comma 8" xfId="173"/>
    <cellStyle name="Comma 9" xfId="174"/>
    <cellStyle name="Currency" xfId="5" builtinId="4"/>
    <cellStyle name="Currency 2" xfId="6"/>
    <cellStyle name="Currency 2 10" xfId="175"/>
    <cellStyle name="Currency 2 100" xfId="176"/>
    <cellStyle name="Currency 2 101" xfId="177"/>
    <cellStyle name="Currency 2 102" xfId="178"/>
    <cellStyle name="Currency 2 103" xfId="179"/>
    <cellStyle name="Currency 2 104" xfId="180"/>
    <cellStyle name="Currency 2 105" xfId="181"/>
    <cellStyle name="Currency 2 106" xfId="182"/>
    <cellStyle name="Currency 2 107" xfId="183"/>
    <cellStyle name="Currency 2 108" xfId="184"/>
    <cellStyle name="Currency 2 109" xfId="185"/>
    <cellStyle name="Currency 2 11" xfId="186"/>
    <cellStyle name="Currency 2 110" xfId="187"/>
    <cellStyle name="Currency 2 111" xfId="188"/>
    <cellStyle name="Currency 2 112" xfId="189"/>
    <cellStyle name="Currency 2 113" xfId="190"/>
    <cellStyle name="Currency 2 114" xfId="191"/>
    <cellStyle name="Currency 2 115" xfId="192"/>
    <cellStyle name="Currency 2 116" xfId="193"/>
    <cellStyle name="Currency 2 117" xfId="194"/>
    <cellStyle name="Currency 2 118" xfId="195"/>
    <cellStyle name="Currency 2 119" xfId="196"/>
    <cellStyle name="Currency 2 12" xfId="197"/>
    <cellStyle name="Currency 2 120" xfId="198"/>
    <cellStyle name="Currency 2 121" xfId="199"/>
    <cellStyle name="Currency 2 122" xfId="200"/>
    <cellStyle name="Currency 2 123" xfId="201"/>
    <cellStyle name="Currency 2 124" xfId="202"/>
    <cellStyle name="Currency 2 125" xfId="203"/>
    <cellStyle name="Currency 2 126" xfId="204"/>
    <cellStyle name="Currency 2 127" xfId="205"/>
    <cellStyle name="Currency 2 128" xfId="206"/>
    <cellStyle name="Currency 2 129" xfId="207"/>
    <cellStyle name="Currency 2 13" xfId="208"/>
    <cellStyle name="Currency 2 130" xfId="209"/>
    <cellStyle name="Currency 2 131" xfId="210"/>
    <cellStyle name="Currency 2 132" xfId="211"/>
    <cellStyle name="Currency 2 133" xfId="212"/>
    <cellStyle name="Currency 2 134" xfId="213"/>
    <cellStyle name="Currency 2 135" xfId="214"/>
    <cellStyle name="Currency 2 136" xfId="215"/>
    <cellStyle name="Currency 2 137" xfId="216"/>
    <cellStyle name="Currency 2 138" xfId="217"/>
    <cellStyle name="Currency 2 139" xfId="218"/>
    <cellStyle name="Currency 2 14" xfId="219"/>
    <cellStyle name="Currency 2 140" xfId="220"/>
    <cellStyle name="Currency 2 141" xfId="221"/>
    <cellStyle name="Currency 2 142" xfId="222"/>
    <cellStyle name="Currency 2 143" xfId="223"/>
    <cellStyle name="Currency 2 144" xfId="224"/>
    <cellStyle name="Currency 2 145" xfId="225"/>
    <cellStyle name="Currency 2 146" xfId="226"/>
    <cellStyle name="Currency 2 147" xfId="227"/>
    <cellStyle name="Currency 2 148" xfId="228"/>
    <cellStyle name="Currency 2 149" xfId="229"/>
    <cellStyle name="Currency 2 15" xfId="230"/>
    <cellStyle name="Currency 2 150" xfId="231"/>
    <cellStyle name="Currency 2 151" xfId="232"/>
    <cellStyle name="Currency 2 152" xfId="233"/>
    <cellStyle name="Currency 2 153" xfId="234"/>
    <cellStyle name="Currency 2 154" xfId="235"/>
    <cellStyle name="Currency 2 155" xfId="236"/>
    <cellStyle name="Currency 2 156" xfId="237"/>
    <cellStyle name="Currency 2 157" xfId="238"/>
    <cellStyle name="Currency 2 158" xfId="239"/>
    <cellStyle name="Currency 2 159" xfId="240"/>
    <cellStyle name="Currency 2 16" xfId="241"/>
    <cellStyle name="Currency 2 160" xfId="242"/>
    <cellStyle name="Currency 2 161" xfId="243"/>
    <cellStyle name="Currency 2 162" xfId="244"/>
    <cellStyle name="Currency 2 163" xfId="245"/>
    <cellStyle name="Currency 2 164" xfId="246"/>
    <cellStyle name="Currency 2 165" xfId="247"/>
    <cellStyle name="Currency 2 166" xfId="248"/>
    <cellStyle name="Currency 2 167" xfId="249"/>
    <cellStyle name="Currency 2 168" xfId="250"/>
    <cellStyle name="Currency 2 169" xfId="251"/>
    <cellStyle name="Currency 2 17" xfId="252"/>
    <cellStyle name="Currency 2 170" xfId="253"/>
    <cellStyle name="Currency 2 171" xfId="254"/>
    <cellStyle name="Currency 2 172" xfId="255"/>
    <cellStyle name="Currency 2 173" xfId="256"/>
    <cellStyle name="Currency 2 174" xfId="257"/>
    <cellStyle name="Currency 2 175" xfId="258"/>
    <cellStyle name="Currency 2 176" xfId="259"/>
    <cellStyle name="Currency 2 177" xfId="260"/>
    <cellStyle name="Currency 2 178" xfId="261"/>
    <cellStyle name="Currency 2 179" xfId="262"/>
    <cellStyle name="Currency 2 18" xfId="263"/>
    <cellStyle name="Currency 2 180" xfId="264"/>
    <cellStyle name="Currency 2 181" xfId="265"/>
    <cellStyle name="Currency 2 182" xfId="266"/>
    <cellStyle name="Currency 2 183" xfId="267"/>
    <cellStyle name="Currency 2 184" xfId="268"/>
    <cellStyle name="Currency 2 185" xfId="269"/>
    <cellStyle name="Currency 2 186" xfId="270"/>
    <cellStyle name="Currency 2 187" xfId="271"/>
    <cellStyle name="Currency 2 188" xfId="272"/>
    <cellStyle name="Currency 2 189" xfId="273"/>
    <cellStyle name="Currency 2 19" xfId="274"/>
    <cellStyle name="Currency 2 190" xfId="275"/>
    <cellStyle name="Currency 2 191" xfId="276"/>
    <cellStyle name="Currency 2 192" xfId="277"/>
    <cellStyle name="Currency 2 193" xfId="278"/>
    <cellStyle name="Currency 2 194" xfId="279"/>
    <cellStyle name="Currency 2 195" xfId="280"/>
    <cellStyle name="Currency 2 196" xfId="281"/>
    <cellStyle name="Currency 2 197" xfId="282"/>
    <cellStyle name="Currency 2 198" xfId="283"/>
    <cellStyle name="Currency 2 199" xfId="284"/>
    <cellStyle name="Currency 2 2" xfId="285"/>
    <cellStyle name="Currency 2 20" xfId="286"/>
    <cellStyle name="Currency 2 200" xfId="287"/>
    <cellStyle name="Currency 2 201" xfId="288"/>
    <cellStyle name="Currency 2 202" xfId="289"/>
    <cellStyle name="Currency 2 203" xfId="290"/>
    <cellStyle name="Currency 2 204" xfId="291"/>
    <cellStyle name="Currency 2 205" xfId="292"/>
    <cellStyle name="Currency 2 206" xfId="293"/>
    <cellStyle name="Currency 2 207" xfId="294"/>
    <cellStyle name="Currency 2 208" xfId="295"/>
    <cellStyle name="Currency 2 209" xfId="296"/>
    <cellStyle name="Currency 2 21" xfId="297"/>
    <cellStyle name="Currency 2 210" xfId="298"/>
    <cellStyle name="Currency 2 211" xfId="299"/>
    <cellStyle name="Currency 2 212" xfId="300"/>
    <cellStyle name="Currency 2 213" xfId="301"/>
    <cellStyle name="Currency 2 214" xfId="302"/>
    <cellStyle name="Currency 2 215" xfId="303"/>
    <cellStyle name="Currency 2 216" xfId="304"/>
    <cellStyle name="Currency 2 217" xfId="305"/>
    <cellStyle name="Currency 2 218" xfId="306"/>
    <cellStyle name="Currency 2 219" xfId="307"/>
    <cellStyle name="Currency 2 22" xfId="308"/>
    <cellStyle name="Currency 2 220" xfId="309"/>
    <cellStyle name="Currency 2 221" xfId="310"/>
    <cellStyle name="Currency 2 222" xfId="311"/>
    <cellStyle name="Currency 2 223" xfId="312"/>
    <cellStyle name="Currency 2 224" xfId="313"/>
    <cellStyle name="Currency 2 225" xfId="314"/>
    <cellStyle name="Currency 2 226" xfId="315"/>
    <cellStyle name="Currency 2 227" xfId="316"/>
    <cellStyle name="Currency 2 228" xfId="317"/>
    <cellStyle name="Currency 2 229" xfId="318"/>
    <cellStyle name="Currency 2 23" xfId="319"/>
    <cellStyle name="Currency 2 230" xfId="320"/>
    <cellStyle name="Currency 2 231" xfId="321"/>
    <cellStyle name="Currency 2 232" xfId="322"/>
    <cellStyle name="Currency 2 233" xfId="323"/>
    <cellStyle name="Currency 2 234" xfId="324"/>
    <cellStyle name="Currency 2 235" xfId="325"/>
    <cellStyle name="Currency 2 236" xfId="326"/>
    <cellStyle name="Currency 2 237" xfId="327"/>
    <cellStyle name="Currency 2 238" xfId="328"/>
    <cellStyle name="Currency 2 239" xfId="329"/>
    <cellStyle name="Currency 2 24" xfId="330"/>
    <cellStyle name="Currency 2 240" xfId="331"/>
    <cellStyle name="Currency 2 241" xfId="332"/>
    <cellStyle name="Currency 2 242" xfId="333"/>
    <cellStyle name="Currency 2 243" xfId="334"/>
    <cellStyle name="Currency 2 244" xfId="335"/>
    <cellStyle name="Currency 2 245" xfId="336"/>
    <cellStyle name="Currency 2 246" xfId="337"/>
    <cellStyle name="Currency 2 247" xfId="338"/>
    <cellStyle name="Currency 2 248" xfId="339"/>
    <cellStyle name="Currency 2 249" xfId="340"/>
    <cellStyle name="Currency 2 25" xfId="341"/>
    <cellStyle name="Currency 2 250" xfId="342"/>
    <cellStyle name="Currency 2 251" xfId="343"/>
    <cellStyle name="Currency 2 252" xfId="344"/>
    <cellStyle name="Currency 2 253" xfId="345"/>
    <cellStyle name="Currency 2 254" xfId="346"/>
    <cellStyle name="Currency 2 26" xfId="347"/>
    <cellStyle name="Currency 2 27" xfId="348"/>
    <cellStyle name="Currency 2 28" xfId="349"/>
    <cellStyle name="Currency 2 29" xfId="350"/>
    <cellStyle name="Currency 2 3" xfId="351"/>
    <cellStyle name="Currency 2 30" xfId="352"/>
    <cellStyle name="Currency 2 31" xfId="353"/>
    <cellStyle name="Currency 2 32" xfId="354"/>
    <cellStyle name="Currency 2 33" xfId="355"/>
    <cellStyle name="Currency 2 34" xfId="356"/>
    <cellStyle name="Currency 2 35" xfId="357"/>
    <cellStyle name="Currency 2 36" xfId="358"/>
    <cellStyle name="Currency 2 37" xfId="359"/>
    <cellStyle name="Currency 2 38" xfId="360"/>
    <cellStyle name="Currency 2 39" xfId="361"/>
    <cellStyle name="Currency 2 4" xfId="362"/>
    <cellStyle name="Currency 2 40" xfId="363"/>
    <cellStyle name="Currency 2 41" xfId="364"/>
    <cellStyle name="Currency 2 42" xfId="365"/>
    <cellStyle name="Currency 2 43" xfId="366"/>
    <cellStyle name="Currency 2 44" xfId="367"/>
    <cellStyle name="Currency 2 45" xfId="368"/>
    <cellStyle name="Currency 2 46" xfId="369"/>
    <cellStyle name="Currency 2 47" xfId="370"/>
    <cellStyle name="Currency 2 48" xfId="371"/>
    <cellStyle name="Currency 2 49" xfId="372"/>
    <cellStyle name="Currency 2 5" xfId="373"/>
    <cellStyle name="Currency 2 50" xfId="374"/>
    <cellStyle name="Currency 2 51" xfId="375"/>
    <cellStyle name="Currency 2 52" xfId="376"/>
    <cellStyle name="Currency 2 53" xfId="377"/>
    <cellStyle name="Currency 2 54" xfId="378"/>
    <cellStyle name="Currency 2 55" xfId="379"/>
    <cellStyle name="Currency 2 56" xfId="380"/>
    <cellStyle name="Currency 2 57" xfId="381"/>
    <cellStyle name="Currency 2 58" xfId="382"/>
    <cellStyle name="Currency 2 59" xfId="383"/>
    <cellStyle name="Currency 2 6" xfId="384"/>
    <cellStyle name="Currency 2 60" xfId="385"/>
    <cellStyle name="Currency 2 61" xfId="386"/>
    <cellStyle name="Currency 2 62" xfId="387"/>
    <cellStyle name="Currency 2 63" xfId="388"/>
    <cellStyle name="Currency 2 64" xfId="389"/>
    <cellStyle name="Currency 2 65" xfId="390"/>
    <cellStyle name="Currency 2 66" xfId="391"/>
    <cellStyle name="Currency 2 67" xfId="392"/>
    <cellStyle name="Currency 2 68" xfId="393"/>
    <cellStyle name="Currency 2 69" xfId="394"/>
    <cellStyle name="Currency 2 7" xfId="395"/>
    <cellStyle name="Currency 2 70" xfId="396"/>
    <cellStyle name="Currency 2 71" xfId="397"/>
    <cellStyle name="Currency 2 72" xfId="398"/>
    <cellStyle name="Currency 2 73" xfId="399"/>
    <cellStyle name="Currency 2 74" xfId="400"/>
    <cellStyle name="Currency 2 75" xfId="401"/>
    <cellStyle name="Currency 2 76" xfId="402"/>
    <cellStyle name="Currency 2 77" xfId="403"/>
    <cellStyle name="Currency 2 78" xfId="404"/>
    <cellStyle name="Currency 2 79" xfId="405"/>
    <cellStyle name="Currency 2 8" xfId="406"/>
    <cellStyle name="Currency 2 80" xfId="407"/>
    <cellStyle name="Currency 2 81" xfId="408"/>
    <cellStyle name="Currency 2 82" xfId="409"/>
    <cellStyle name="Currency 2 83" xfId="410"/>
    <cellStyle name="Currency 2 84" xfId="411"/>
    <cellStyle name="Currency 2 85" xfId="412"/>
    <cellStyle name="Currency 2 86" xfId="413"/>
    <cellStyle name="Currency 2 87" xfId="414"/>
    <cellStyle name="Currency 2 88" xfId="415"/>
    <cellStyle name="Currency 2 89" xfId="416"/>
    <cellStyle name="Currency 2 9" xfId="417"/>
    <cellStyle name="Currency 2 90" xfId="418"/>
    <cellStyle name="Currency 2 91" xfId="419"/>
    <cellStyle name="Currency 2 92" xfId="420"/>
    <cellStyle name="Currency 2 93" xfId="421"/>
    <cellStyle name="Currency 2 94" xfId="422"/>
    <cellStyle name="Currency 2 95" xfId="423"/>
    <cellStyle name="Currency 2 96" xfId="424"/>
    <cellStyle name="Currency 2 97" xfId="425"/>
    <cellStyle name="Currency 2 98" xfId="426"/>
    <cellStyle name="Currency 2 99" xfId="427"/>
    <cellStyle name="Currency 3" xfId="119"/>
    <cellStyle name="Currency 3 2" xfId="124"/>
    <cellStyle name="Currency 3 2 2" xfId="428"/>
    <cellStyle name="Currency 3 3" xfId="429"/>
    <cellStyle name="Currency 4" xfId="131"/>
    <cellStyle name="Date" xfId="430"/>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1" builtinId="9" hidden="1"/>
    <cellStyle name="Followed Hyperlink" xfId="167" builtinId="9" hidden="1"/>
    <cellStyle name="Followed Hyperlink" xfId="168" builtinId="9" hidden="1"/>
    <cellStyle name="Heading 2 2" xfId="431"/>
    <cellStyle name="Heading 3 2" xfId="432"/>
    <cellStyle name="Hyperlink 2" xfId="151"/>
    <cellStyle name="Normal" xfId="0" builtinId="0"/>
    <cellStyle name="Normal - Style1" xfId="433"/>
    <cellStyle name="Normal 2" xfId="7"/>
    <cellStyle name="Normal 3" xfId="117"/>
    <cellStyle name="Normal 3 2" xfId="122"/>
    <cellStyle name="Normal 3 2 2" xfId="125"/>
    <cellStyle name="Normal 3 2 2 2" xfId="164"/>
    <cellStyle name="Normal 3 2 3" xfId="434"/>
    <cellStyle name="Normal 3 3" xfId="126"/>
    <cellStyle name="Normal 3 3 2" xfId="435"/>
    <cellStyle name="Normal 3 4" xfId="133"/>
    <cellStyle name="Normal 3 5" xfId="160"/>
    <cellStyle name="Normal 4" xfId="120"/>
    <cellStyle name="Normal 5" xfId="129"/>
    <cellStyle name="Normal 6" xfId="134"/>
    <cellStyle name="Normal 6 2" xfId="169"/>
    <cellStyle name="Normal 7" xfId="436"/>
    <cellStyle name="Percent" xfId="8" builtinId="5"/>
    <cellStyle name="Percent 2" xfId="9"/>
    <cellStyle name="Percent 3" xfId="132"/>
    <cellStyle name="Percent 4" xfId="135"/>
    <cellStyle name="Percent 4 2" xfId="170"/>
    <cellStyle name="Percent 5" xfId="437"/>
    <cellStyle name="Style 1" xfId="438"/>
    <cellStyle name="Volume" xfId="439"/>
  </cellStyles>
  <dxfs count="10">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s>
  <tableStyles count="0" defaultTableStyle="TableStyleMedium9" defaultPivotStyle="PivotStyleLight16"/>
  <colors>
    <mruColors>
      <color rgb="FFCCFFCC"/>
      <color rgb="FFFFCCCC"/>
      <color rgb="FF3244F2"/>
      <color rgb="FFC0FCE8"/>
      <color rgb="FFFFFFCC"/>
      <color rgb="FFCCFFFF"/>
      <color rgb="FFE6FE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9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The Ethernet transceiver market has three major customer segments</a:t>
            </a:r>
          </a:p>
        </c:rich>
      </c:tx>
      <c:overlay val="1"/>
    </c:title>
    <c:autoTitleDeleted val="0"/>
    <c:plotArea>
      <c:layout>
        <c:manualLayout>
          <c:layoutTarget val="inner"/>
          <c:xMode val="edge"/>
          <c:yMode val="edge"/>
          <c:x val="0.30308983410756801"/>
          <c:y val="0.297743172515953"/>
          <c:w val="0.31540559392624201"/>
          <c:h val="0.67565366266512505"/>
        </c:manualLayout>
      </c:layout>
      <c:pieChart>
        <c:varyColors val="1"/>
        <c:ser>
          <c:idx val="0"/>
          <c:order val="0"/>
          <c:dLbls>
            <c:dLbl>
              <c:idx val="0"/>
              <c:layout>
                <c:manualLayout>
                  <c:x val="4.04532143995412E-2"/>
                  <c:y val="5.6695201425014698E-2"/>
                </c:manualLayout>
              </c:layout>
              <c:dLblPos val="bestFit"/>
              <c:showLegendKey val="0"/>
              <c:showVal val="0"/>
              <c:showCatName val="1"/>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6C8-5C4F-BE7F-D2F09DB84BB8}"/>
                </c:ext>
              </c:extLst>
            </c:dLbl>
            <c:dLbl>
              <c:idx val="1"/>
              <c:layout>
                <c:manualLayout>
                  <c:x val="2.2222222222222199E-2"/>
                  <c:y val="-9.2592592592592601E-2"/>
                </c:manualLayout>
              </c:layout>
              <c:dLblPos val="bestFit"/>
              <c:showLegendKey val="0"/>
              <c:showVal val="0"/>
              <c:showCatName val="1"/>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C8-5C4F-BE7F-D2F09DB84BB8}"/>
                </c:ext>
              </c:extLst>
            </c:dLbl>
            <c:spPr>
              <a:noFill/>
              <a:ln>
                <a:noFill/>
              </a:ln>
              <a:effectLst/>
            </c:spPr>
            <c:txPr>
              <a:bodyPr/>
              <a:lstStyle/>
              <a:p>
                <a:pPr>
                  <a:defRPr sz="1400" b="1"/>
                </a:pPr>
                <a:endParaRPr lang="en-US"/>
              </a:p>
            </c:txPr>
            <c:dLblPos val="outEnd"/>
            <c:showLegendKey val="0"/>
            <c:showVal val="0"/>
            <c:showCatName val="1"/>
            <c:showSerName val="0"/>
            <c:showPercent val="0"/>
            <c:showBubbleSize val="0"/>
            <c:showLeaderLines val="0"/>
            <c:extLst xmlns:c16r2="http://schemas.microsoft.com/office/drawing/2015/06/chart">
              <c:ext xmlns:c15="http://schemas.microsoft.com/office/drawing/2012/chart" uri="{CE6537A1-D6FC-4f65-9D91-7224C49458BB}"/>
            </c:extLst>
          </c:dLbls>
          <c:cat>
            <c:strRef>
              <c:f>Segmentation!$C$20:$C$22</c:f>
              <c:strCache>
                <c:ptCount val="3"/>
                <c:pt idx="0">
                  <c:v>Cloud</c:v>
                </c:pt>
                <c:pt idx="1">
                  <c:v>Telecom</c:v>
                </c:pt>
                <c:pt idx="2">
                  <c:v>Enterprise</c:v>
                </c:pt>
              </c:strCache>
            </c:strRef>
          </c:cat>
          <c:val>
            <c:numRef>
              <c:f>'Ethernet Segments'!$K$32:$K$34</c:f>
              <c:numCache>
                <c:formatCode>_(* #,##0_);_(* \(#,##0\);_(* "-"??_);_(@_)</c:formatCode>
                <c:ptCount val="3"/>
              </c:numCache>
            </c:numRef>
          </c:val>
          <c:extLst xmlns:c16r2="http://schemas.microsoft.com/office/drawing/2015/06/chart">
            <c:ext xmlns:c16="http://schemas.microsoft.com/office/drawing/2014/chart" uri="{C3380CC4-5D6E-409C-BE32-E72D297353CC}">
              <c16:uniqueId val="{00000002-E6C8-5C4F-BE7F-D2F09DB84BB8}"/>
            </c:ext>
          </c:extLst>
        </c:ser>
        <c:dLbls>
          <c:dLblPos val="outEnd"/>
          <c:showLegendKey val="0"/>
          <c:showVal val="1"/>
          <c:showCatName val="0"/>
          <c:showSerName val="0"/>
          <c:showPercent val="0"/>
          <c:showBubbleSize val="0"/>
          <c:showLeaderLines val="0"/>
        </c:dLbls>
        <c:firstSliceAng val="0"/>
      </c:pieChart>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200G Shipments </a:t>
            </a:r>
          </a:p>
        </c:rich>
      </c:tx>
      <c:layout>
        <c:manualLayout>
          <c:xMode val="edge"/>
          <c:yMode val="edge"/>
          <c:x val="0.42488293875838379"/>
          <c:y val="1.6960989677322021E-2"/>
        </c:manualLayout>
      </c:layout>
      <c:overlay val="0"/>
    </c:title>
    <c:autoTitleDeleted val="0"/>
    <c:plotArea>
      <c:layout>
        <c:manualLayout>
          <c:layoutTarget val="inner"/>
          <c:xMode val="edge"/>
          <c:yMode val="edge"/>
          <c:x val="0.11240019746404301"/>
          <c:y val="8.2699419079636308E-2"/>
          <c:w val="0.86623539206522404"/>
          <c:h val="0.84625652243808136"/>
        </c:manualLayout>
      </c:layout>
      <c:lineChart>
        <c:grouping val="standard"/>
        <c:varyColors val="0"/>
        <c:ser>
          <c:idx val="2"/>
          <c:order val="0"/>
          <c:tx>
            <c:strRef>
              <c:f>'Ethernet Summary'!$B$255</c:f>
              <c:strCache>
                <c:ptCount val="1"/>
                <c:pt idx="0">
                  <c:v>200G 100 m QSFP56</c:v>
                </c:pt>
              </c:strCache>
            </c:strRef>
          </c:tx>
          <c:spPr>
            <a:ln>
              <a:solidFill>
                <a:schemeClr val="accent2"/>
              </a:solidFill>
            </a:ln>
          </c:spPr>
          <c:marker>
            <c:spPr>
              <a:solidFill>
                <a:schemeClr val="accent2"/>
              </a:solidFill>
              <a:ln>
                <a:solidFill>
                  <a:schemeClr val="accent2"/>
                </a:solidFill>
              </a:ln>
            </c:spPr>
          </c:marker>
          <c:cat>
            <c:numRef>
              <c:f>'Ethernet Summary'!$C$254:$M$254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Summary'!$C$255:$M$255</c:f>
              <c:numCache>
                <c:formatCode>_(* #,##0_);_(* \(#,##0\);_(* "-"??_);_(@_)</c:formatCode>
                <c:ptCount val="11"/>
                <c:pt idx="1">
                  <c:v>0</c:v>
                </c:pt>
              </c:numCache>
            </c:numRef>
          </c:val>
          <c:smooth val="0"/>
          <c:extLst xmlns:c16r2="http://schemas.microsoft.com/office/drawing/2015/06/chart">
            <c:ext xmlns:c16="http://schemas.microsoft.com/office/drawing/2014/chart" uri="{C3380CC4-5D6E-409C-BE32-E72D297353CC}">
              <c16:uniqueId val="{00000000-AFE4-4641-9797-79BCFDF131A0}"/>
            </c:ext>
          </c:extLst>
        </c:ser>
        <c:ser>
          <c:idx val="3"/>
          <c:order val="1"/>
          <c:tx>
            <c:strRef>
              <c:f>'Ethernet Summary'!$B$256</c:f>
              <c:strCache>
                <c:ptCount val="1"/>
                <c:pt idx="0">
                  <c:v>200G 2 km QSFP56</c:v>
                </c:pt>
              </c:strCache>
            </c:strRef>
          </c:tx>
          <c:spPr>
            <a:ln>
              <a:solidFill>
                <a:schemeClr val="accent4"/>
              </a:solidFill>
            </a:ln>
          </c:spPr>
          <c:marker>
            <c:spPr>
              <a:solidFill>
                <a:schemeClr val="accent4"/>
              </a:solidFill>
              <a:ln>
                <a:solidFill>
                  <a:schemeClr val="accent4"/>
                </a:solidFill>
              </a:ln>
            </c:spPr>
          </c:marker>
          <c:cat>
            <c:numRef>
              <c:f>'Ethernet Summary'!$C$254:$M$254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Summary'!$C$256:$M$256</c:f>
              <c:numCache>
                <c:formatCode>_(* #,##0_);_(* \(#,##0\);_(* "-"??_);_(@_)</c:formatCode>
                <c:ptCount val="11"/>
                <c:pt idx="1">
                  <c:v>0</c:v>
                </c:pt>
              </c:numCache>
            </c:numRef>
          </c:val>
          <c:smooth val="0"/>
          <c:extLst xmlns:c16r2="http://schemas.microsoft.com/office/drawing/2015/06/chart">
            <c:ext xmlns:c16="http://schemas.microsoft.com/office/drawing/2014/chart" uri="{C3380CC4-5D6E-409C-BE32-E72D297353CC}">
              <c16:uniqueId val="{00000003-AFE4-4641-9797-79BCFDF131A0}"/>
            </c:ext>
          </c:extLst>
        </c:ser>
        <c:dLbls>
          <c:showLegendKey val="0"/>
          <c:showVal val="0"/>
          <c:showCatName val="0"/>
          <c:showSerName val="0"/>
          <c:showPercent val="0"/>
          <c:showBubbleSize val="0"/>
        </c:dLbls>
        <c:marker val="1"/>
        <c:smooth val="0"/>
        <c:axId val="97116928"/>
        <c:axId val="97118848"/>
      </c:lineChart>
      <c:catAx>
        <c:axId val="97116928"/>
        <c:scaling>
          <c:orientation val="minMax"/>
        </c:scaling>
        <c:delete val="0"/>
        <c:axPos val="b"/>
        <c:numFmt formatCode="General" sourceLinked="1"/>
        <c:majorTickMark val="out"/>
        <c:minorTickMark val="none"/>
        <c:tickLblPos val="nextTo"/>
        <c:txPr>
          <a:bodyPr/>
          <a:lstStyle/>
          <a:p>
            <a:pPr>
              <a:defRPr sz="1200"/>
            </a:pPr>
            <a:endParaRPr lang="en-US"/>
          </a:p>
        </c:txPr>
        <c:crossAx val="97118848"/>
        <c:crosses val="autoZero"/>
        <c:auto val="1"/>
        <c:lblAlgn val="ctr"/>
        <c:lblOffset val="100"/>
        <c:noMultiLvlLbl val="0"/>
      </c:catAx>
      <c:valAx>
        <c:axId val="97118848"/>
        <c:scaling>
          <c:orientation val="minMax"/>
          <c:min val="0"/>
        </c:scaling>
        <c:delete val="0"/>
        <c:axPos val="l"/>
        <c:majorGridlines/>
        <c:numFmt formatCode="_(* #,##0_);_(* \(#,##0\);_(* &quot;-&quot;??_);_(@_)" sourceLinked="1"/>
        <c:majorTickMark val="out"/>
        <c:minorTickMark val="none"/>
        <c:tickLblPos val="nextTo"/>
        <c:txPr>
          <a:bodyPr/>
          <a:lstStyle/>
          <a:p>
            <a:pPr>
              <a:defRPr sz="1200"/>
            </a:pPr>
            <a:endParaRPr lang="en-US"/>
          </a:p>
        </c:txPr>
        <c:crossAx val="97116928"/>
        <c:crosses val="autoZero"/>
        <c:crossBetween val="between"/>
        <c:minorUnit val="20000"/>
      </c:valAx>
    </c:plotArea>
    <c:legend>
      <c:legendPos val="t"/>
      <c:layout>
        <c:manualLayout>
          <c:xMode val="edge"/>
          <c:yMode val="edge"/>
          <c:x val="0.11870593014223317"/>
          <c:y val="9.3241943292889456E-2"/>
          <c:w val="0.27324893981804499"/>
          <c:h val="0.14494212685979116"/>
        </c:manualLayout>
      </c:layout>
      <c:overlay val="0"/>
      <c:spPr>
        <a:solidFill>
          <a:schemeClr val="bg1"/>
        </a:solidFill>
        <a:ln>
          <a:solidFill>
            <a:sysClr val="windowText" lastClr="000000"/>
          </a:solidFill>
        </a:ln>
      </c:spPr>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Shipments -</a:t>
            </a:r>
            <a:r>
              <a:rPr lang="en-US" sz="1600" baseline="0"/>
              <a:t> total</a:t>
            </a:r>
            <a:endParaRPr lang="en-US" sz="1600"/>
          </a:p>
        </c:rich>
      </c:tx>
      <c:layout>
        <c:manualLayout>
          <c:xMode val="edge"/>
          <c:yMode val="edge"/>
          <c:x val="0.38169870077083301"/>
          <c:y val="4.37876224458801E-3"/>
        </c:manualLayout>
      </c:layout>
      <c:overlay val="0"/>
    </c:title>
    <c:autoTitleDeleted val="0"/>
    <c:plotArea>
      <c:layout>
        <c:manualLayout>
          <c:layoutTarget val="inner"/>
          <c:xMode val="edge"/>
          <c:yMode val="edge"/>
          <c:x val="0.15769722241206299"/>
          <c:y val="0.165663424073374"/>
          <c:w val="0.81089664617587098"/>
          <c:h val="0.72596261750272495"/>
        </c:manualLayout>
      </c:layout>
      <c:lineChart>
        <c:grouping val="standard"/>
        <c:varyColors val="0"/>
        <c:ser>
          <c:idx val="0"/>
          <c:order val="0"/>
          <c:tx>
            <c:strRef>
              <c:f>'Ethernet Summary'!$B$59</c:f>
              <c:strCache>
                <c:ptCount val="1"/>
                <c:pt idx="0">
                  <c:v>G</c:v>
                </c:pt>
              </c:strCache>
            </c:strRef>
          </c:tx>
          <c:cat>
            <c:numRef>
              <c:f>'Ethernet Summary'!$C$58:$M$58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Summary'!$C$59:$M$59</c:f>
              <c:numCache>
                <c:formatCode>_(* #,##0_);_(* \(#,##0\);_(* "-"??_);_(@_)</c:formatCode>
                <c:ptCount val="11"/>
                <c:pt idx="0">
                  <c:v>13567410.105</c:v>
                </c:pt>
                <c:pt idx="1">
                  <c:v>11273695.050000001</c:v>
                </c:pt>
              </c:numCache>
            </c:numRef>
          </c:val>
          <c:smooth val="0"/>
          <c:extLst xmlns:c16r2="http://schemas.microsoft.com/office/drawing/2015/06/chart">
            <c:ext xmlns:c16="http://schemas.microsoft.com/office/drawing/2014/chart" uri="{C3380CC4-5D6E-409C-BE32-E72D297353CC}">
              <c16:uniqueId val="{00000000-82CE-5442-B279-70F63A7331CE}"/>
            </c:ext>
          </c:extLst>
        </c:ser>
        <c:ser>
          <c:idx val="1"/>
          <c:order val="1"/>
          <c:tx>
            <c:strRef>
              <c:f>'Ethernet Summary'!$B$60</c:f>
              <c:strCache>
                <c:ptCount val="1"/>
                <c:pt idx="0">
                  <c:v>10 G</c:v>
                </c:pt>
              </c:strCache>
            </c:strRef>
          </c:tx>
          <c:marker>
            <c:symbol val="square"/>
            <c:size val="5"/>
          </c:marker>
          <c:cat>
            <c:numRef>
              <c:f>'Ethernet Summary'!$C$58:$M$58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Summary'!$C$60:$M$60</c:f>
              <c:numCache>
                <c:formatCode>_(* #,##0_);_(* \(#,##0\);_(* "-"??_);_(@_)</c:formatCode>
                <c:ptCount val="11"/>
                <c:pt idx="0">
                  <c:v>18516818.93</c:v>
                </c:pt>
                <c:pt idx="1">
                  <c:v>19945022.100000001</c:v>
                </c:pt>
              </c:numCache>
            </c:numRef>
          </c:val>
          <c:smooth val="0"/>
          <c:extLst xmlns:c16r2="http://schemas.microsoft.com/office/drawing/2015/06/chart">
            <c:ext xmlns:c16="http://schemas.microsoft.com/office/drawing/2014/chart" uri="{C3380CC4-5D6E-409C-BE32-E72D297353CC}">
              <c16:uniqueId val="{00000001-82CE-5442-B279-70F63A7331CE}"/>
            </c:ext>
          </c:extLst>
        </c:ser>
        <c:ser>
          <c:idx val="4"/>
          <c:order val="2"/>
          <c:tx>
            <c:strRef>
              <c:f>'Ethernet Summary'!$B$61</c:f>
              <c:strCache>
                <c:ptCount val="1"/>
                <c:pt idx="0">
                  <c:v>25 G</c:v>
                </c:pt>
              </c:strCache>
            </c:strRef>
          </c:tx>
          <c:cat>
            <c:numRef>
              <c:f>'Ethernet Summary'!$C$58:$M$58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Summary'!$C$61:$M$61</c:f>
              <c:numCache>
                <c:formatCode>_(* #,##0_);_(* \(#,##0\);_(* "-"??_);_(@_)</c:formatCode>
                <c:ptCount val="11"/>
                <c:pt idx="0">
                  <c:v>11694</c:v>
                </c:pt>
                <c:pt idx="1">
                  <c:v>113327</c:v>
                </c:pt>
              </c:numCache>
            </c:numRef>
          </c:val>
          <c:smooth val="0"/>
          <c:extLst xmlns:c16r2="http://schemas.microsoft.com/office/drawing/2015/06/chart">
            <c:ext xmlns:c16="http://schemas.microsoft.com/office/drawing/2014/chart" uri="{C3380CC4-5D6E-409C-BE32-E72D297353CC}">
              <c16:uniqueId val="{00000002-82CE-5442-B279-70F63A7331CE}"/>
            </c:ext>
          </c:extLst>
        </c:ser>
        <c:ser>
          <c:idx val="2"/>
          <c:order val="3"/>
          <c:tx>
            <c:strRef>
              <c:f>'Ethernet Summary'!$B$62</c:f>
              <c:strCache>
                <c:ptCount val="1"/>
                <c:pt idx="0">
                  <c:v>40 G</c:v>
                </c:pt>
              </c:strCache>
            </c:strRef>
          </c:tx>
          <c:cat>
            <c:numRef>
              <c:f>'Ethernet Summary'!$C$58:$M$58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Summary'!$C$62:$M$62</c:f>
              <c:numCache>
                <c:formatCode>_(* #,##0_);_(* \(#,##0\);_(* "-"??_);_(@_)</c:formatCode>
                <c:ptCount val="11"/>
                <c:pt idx="0">
                  <c:v>3153068</c:v>
                </c:pt>
                <c:pt idx="1">
                  <c:v>3864160</c:v>
                </c:pt>
              </c:numCache>
            </c:numRef>
          </c:val>
          <c:smooth val="0"/>
          <c:extLst xmlns:c16r2="http://schemas.microsoft.com/office/drawing/2015/06/chart">
            <c:ext xmlns:c16="http://schemas.microsoft.com/office/drawing/2014/chart" uri="{C3380CC4-5D6E-409C-BE32-E72D297353CC}">
              <c16:uniqueId val="{00000003-82CE-5442-B279-70F63A7331CE}"/>
            </c:ext>
          </c:extLst>
        </c:ser>
        <c:ser>
          <c:idx val="6"/>
          <c:order val="4"/>
          <c:tx>
            <c:strRef>
              <c:f>'Ethernet Summary'!$B$63</c:f>
              <c:strCache>
                <c:ptCount val="1"/>
                <c:pt idx="0">
                  <c:v>50G</c:v>
                </c:pt>
              </c:strCache>
            </c:strRef>
          </c:tx>
          <c:cat>
            <c:numRef>
              <c:f>'Ethernet Summary'!$C$58:$M$58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Summary'!$C$63:$M$63</c:f>
              <c:numCache>
                <c:formatCode>_(* #,##0_);_(* \(#,##0\);_(* "-"??_);_(@_)</c:formatCode>
                <c:ptCount val="11"/>
              </c:numCache>
            </c:numRef>
          </c:val>
          <c:smooth val="0"/>
          <c:extLst xmlns:c16r2="http://schemas.microsoft.com/office/drawing/2015/06/chart">
            <c:ext xmlns:c16="http://schemas.microsoft.com/office/drawing/2014/chart" uri="{C3380CC4-5D6E-409C-BE32-E72D297353CC}">
              <c16:uniqueId val="{00000004-82CE-5442-B279-70F63A7331CE}"/>
            </c:ext>
          </c:extLst>
        </c:ser>
        <c:ser>
          <c:idx val="3"/>
          <c:order val="5"/>
          <c:tx>
            <c:strRef>
              <c:f>'Ethernet Summary'!$B$64</c:f>
              <c:strCache>
                <c:ptCount val="1"/>
                <c:pt idx="0">
                  <c:v>100G</c:v>
                </c:pt>
              </c:strCache>
            </c:strRef>
          </c:tx>
          <c:marker>
            <c:symbol val="circle"/>
            <c:size val="5"/>
          </c:marker>
          <c:cat>
            <c:numRef>
              <c:f>'Ethernet Summary'!$C$58:$M$58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Summary'!$C$64:$M$64</c:f>
              <c:numCache>
                <c:formatCode>_(* #,##0_);_(* \(#,##0\);_(* "-"??_);_(@_)</c:formatCode>
                <c:ptCount val="11"/>
                <c:pt idx="0">
                  <c:v>919370</c:v>
                </c:pt>
                <c:pt idx="1">
                  <c:v>2881490</c:v>
                </c:pt>
              </c:numCache>
            </c:numRef>
          </c:val>
          <c:smooth val="0"/>
          <c:extLst xmlns:c16r2="http://schemas.microsoft.com/office/drawing/2015/06/chart">
            <c:ext xmlns:c16="http://schemas.microsoft.com/office/drawing/2014/chart" uri="{C3380CC4-5D6E-409C-BE32-E72D297353CC}">
              <c16:uniqueId val="{00000005-82CE-5442-B279-70F63A7331CE}"/>
            </c:ext>
          </c:extLst>
        </c:ser>
        <c:ser>
          <c:idx val="7"/>
          <c:order val="6"/>
          <c:tx>
            <c:strRef>
              <c:f>'Ethernet Summary'!$B$65</c:f>
              <c:strCache>
                <c:ptCount val="1"/>
                <c:pt idx="0">
                  <c:v>200G</c:v>
                </c:pt>
              </c:strCache>
            </c:strRef>
          </c:tx>
          <c:marker>
            <c:symbol val="plus"/>
            <c:size val="7"/>
          </c:marker>
          <c:cat>
            <c:numRef>
              <c:f>'Ethernet Summary'!$C$58:$M$58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Summary'!$C$65:$M$65</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6-82CE-5442-B279-70F63A7331CE}"/>
            </c:ext>
          </c:extLst>
        </c:ser>
        <c:ser>
          <c:idx val="5"/>
          <c:order val="7"/>
          <c:tx>
            <c:strRef>
              <c:f>'Ethernet Summary'!$B$66</c:f>
              <c:strCache>
                <c:ptCount val="1"/>
                <c:pt idx="0">
                  <c:v>2x200G, 400G</c:v>
                </c:pt>
              </c:strCache>
            </c:strRef>
          </c:tx>
          <c:cat>
            <c:numRef>
              <c:f>'Ethernet Summary'!$C$58:$M$58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Summary'!$C$66:$M$66</c:f>
              <c:numCache>
                <c:formatCode>_(* #,##0_);_(* \(#,##0\);_(* "-"??_);_(@_)</c:formatCode>
                <c:ptCount val="11"/>
                <c:pt idx="0">
                  <c:v>0</c:v>
                </c:pt>
                <c:pt idx="1">
                  <c:v>89</c:v>
                </c:pt>
              </c:numCache>
            </c:numRef>
          </c:val>
          <c:smooth val="0"/>
          <c:extLst xmlns:c16r2="http://schemas.microsoft.com/office/drawing/2015/06/chart">
            <c:ext xmlns:c16="http://schemas.microsoft.com/office/drawing/2014/chart" uri="{C3380CC4-5D6E-409C-BE32-E72D297353CC}">
              <c16:uniqueId val="{00000007-82CE-5442-B279-70F63A7331CE}"/>
            </c:ext>
          </c:extLst>
        </c:ser>
        <c:ser>
          <c:idx val="8"/>
          <c:order val="8"/>
          <c:tx>
            <c:strRef>
              <c:f>'Ethernet Summary'!$B$67</c:f>
              <c:strCache>
                <c:ptCount val="1"/>
                <c:pt idx="0">
                  <c:v>2x400G, 800G</c:v>
                </c:pt>
              </c:strCache>
            </c:strRef>
          </c:tx>
          <c:cat>
            <c:numRef>
              <c:f>'Ethernet Summary'!$C$58:$M$58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Summary'!$C$67:$M$67</c:f>
              <c:numCache>
                <c:formatCode>_(* #,##0_);_(* \(#,##0\);_(* "-"??_);_(@_)</c:formatCode>
                <c:ptCount val="11"/>
              </c:numCache>
            </c:numRef>
          </c:val>
          <c:smooth val="0"/>
          <c:extLst xmlns:c16r2="http://schemas.microsoft.com/office/drawing/2015/06/chart">
            <c:ext xmlns:c16="http://schemas.microsoft.com/office/drawing/2014/chart" uri="{C3380CC4-5D6E-409C-BE32-E72D297353CC}">
              <c16:uniqueId val="{00000000-4597-5C42-977D-EE5414CB74FE}"/>
            </c:ext>
          </c:extLst>
        </c:ser>
        <c:dLbls>
          <c:showLegendKey val="0"/>
          <c:showVal val="0"/>
          <c:showCatName val="0"/>
          <c:showSerName val="0"/>
          <c:showPercent val="0"/>
          <c:showBubbleSize val="0"/>
        </c:dLbls>
        <c:marker val="1"/>
        <c:smooth val="0"/>
        <c:axId val="114520832"/>
        <c:axId val="114522368"/>
      </c:lineChart>
      <c:catAx>
        <c:axId val="114520832"/>
        <c:scaling>
          <c:orientation val="minMax"/>
        </c:scaling>
        <c:delete val="0"/>
        <c:axPos val="b"/>
        <c:numFmt formatCode="General" sourceLinked="1"/>
        <c:majorTickMark val="out"/>
        <c:minorTickMark val="none"/>
        <c:tickLblPos val="nextTo"/>
        <c:txPr>
          <a:bodyPr/>
          <a:lstStyle/>
          <a:p>
            <a:pPr>
              <a:defRPr sz="1200"/>
            </a:pPr>
            <a:endParaRPr lang="en-US"/>
          </a:p>
        </c:txPr>
        <c:crossAx val="114522368"/>
        <c:crosses val="autoZero"/>
        <c:auto val="1"/>
        <c:lblAlgn val="ctr"/>
        <c:lblOffset val="100"/>
        <c:noMultiLvlLbl val="0"/>
      </c:catAx>
      <c:valAx>
        <c:axId val="114522368"/>
        <c:scaling>
          <c:orientation val="minMax"/>
          <c:min val="0"/>
        </c:scaling>
        <c:delete val="0"/>
        <c:axPos val="l"/>
        <c:majorGridlines/>
        <c:numFmt formatCode="_(* #,##0_);_(* \(#,##0\);_(* &quot;-&quot;_);_(@_)" sourceLinked="0"/>
        <c:majorTickMark val="out"/>
        <c:minorTickMark val="none"/>
        <c:tickLblPos val="nextTo"/>
        <c:txPr>
          <a:bodyPr/>
          <a:lstStyle/>
          <a:p>
            <a:pPr>
              <a:defRPr sz="1200"/>
            </a:pPr>
            <a:endParaRPr lang="en-US"/>
          </a:p>
        </c:txPr>
        <c:crossAx val="114520832"/>
        <c:crosses val="autoZero"/>
        <c:crossBetween val="between"/>
        <c:majorUnit val="5000000"/>
        <c:minorUnit val="1000000"/>
      </c:valAx>
    </c:plotArea>
    <c:legend>
      <c:legendPos val="t"/>
      <c:layout>
        <c:manualLayout>
          <c:xMode val="edge"/>
          <c:yMode val="edge"/>
          <c:x val="0.146566917919387"/>
          <c:y val="6.2988503570455198E-2"/>
          <c:w val="0.85343311919442333"/>
          <c:h val="6.5596347492994977E-2"/>
        </c:manualLayout>
      </c:layout>
      <c:overlay val="0"/>
      <c:txPr>
        <a:bodyPr/>
        <a:lstStyle/>
        <a:p>
          <a:pPr>
            <a:defRPr sz="1200"/>
          </a:pPr>
          <a:endParaRPr lang="en-US"/>
        </a:p>
      </c:txPr>
    </c:legend>
    <c:plotVisOnly val="1"/>
    <c:dispBlanksAs val="gap"/>
    <c:showDLblsOverMax val="0"/>
  </c:chart>
  <c:spPr>
    <a:ln>
      <a:solidFill>
        <a:schemeClr val="bg1">
          <a:lumMod val="75000"/>
        </a:schemeClr>
      </a:solidFill>
    </a:ln>
  </c:spPr>
  <c:txPr>
    <a:bodyPr/>
    <a:lstStyle/>
    <a:p>
      <a:pPr>
        <a:defRPr sz="100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Shipments  -  </a:t>
            </a:r>
            <a:r>
              <a:rPr lang="en-US" sz="1600" baseline="0"/>
              <a:t> </a:t>
            </a:r>
            <a:r>
              <a:rPr lang="en-US" sz="1600" baseline="0">
                <a:latin typeface="Calibri"/>
              </a:rPr>
              <a:t>≥</a:t>
            </a:r>
            <a:r>
              <a:rPr lang="en-US" sz="1600" baseline="0"/>
              <a:t>25GbE total</a:t>
            </a:r>
            <a:endParaRPr lang="en-US" sz="1600"/>
          </a:p>
        </c:rich>
      </c:tx>
      <c:layout>
        <c:manualLayout>
          <c:xMode val="edge"/>
          <c:yMode val="edge"/>
          <c:x val="0.38169870077083301"/>
          <c:y val="4.37876224458801E-3"/>
        </c:manualLayout>
      </c:layout>
      <c:overlay val="0"/>
    </c:title>
    <c:autoTitleDeleted val="0"/>
    <c:plotArea>
      <c:layout>
        <c:manualLayout>
          <c:layoutTarget val="inner"/>
          <c:xMode val="edge"/>
          <c:yMode val="edge"/>
          <c:x val="0.139824991594871"/>
          <c:y val="0.168254941201535"/>
          <c:w val="0.84061312653904696"/>
          <c:h val="0.74215030892332601"/>
        </c:manualLayout>
      </c:layout>
      <c:lineChart>
        <c:grouping val="standard"/>
        <c:varyColors val="0"/>
        <c:ser>
          <c:idx val="4"/>
          <c:order val="0"/>
          <c:tx>
            <c:strRef>
              <c:f>'Ethernet Summary'!$B$61</c:f>
              <c:strCache>
                <c:ptCount val="1"/>
                <c:pt idx="0">
                  <c:v>25 G</c:v>
                </c:pt>
              </c:strCache>
            </c:strRef>
          </c:tx>
          <c:cat>
            <c:numRef>
              <c:f>'Ethernet Summary'!$C$58:$M$58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Summary'!$C$61:$M$61</c:f>
              <c:numCache>
                <c:formatCode>_(* #,##0_);_(* \(#,##0\);_(* "-"??_);_(@_)</c:formatCode>
                <c:ptCount val="11"/>
                <c:pt idx="0">
                  <c:v>11694</c:v>
                </c:pt>
                <c:pt idx="1">
                  <c:v>113327</c:v>
                </c:pt>
              </c:numCache>
            </c:numRef>
          </c:val>
          <c:smooth val="0"/>
          <c:extLst xmlns:c16r2="http://schemas.microsoft.com/office/drawing/2015/06/chart">
            <c:ext xmlns:c16="http://schemas.microsoft.com/office/drawing/2014/chart" uri="{C3380CC4-5D6E-409C-BE32-E72D297353CC}">
              <c16:uniqueId val="{00000000-13EB-5644-9CC2-1875039B35CA}"/>
            </c:ext>
          </c:extLst>
        </c:ser>
        <c:ser>
          <c:idx val="2"/>
          <c:order val="1"/>
          <c:tx>
            <c:strRef>
              <c:f>'Ethernet Summary'!$B$62</c:f>
              <c:strCache>
                <c:ptCount val="1"/>
                <c:pt idx="0">
                  <c:v>40 G</c:v>
                </c:pt>
              </c:strCache>
            </c:strRef>
          </c:tx>
          <c:cat>
            <c:numRef>
              <c:f>'Ethernet Summary'!$C$58:$M$58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Summary'!$C$62:$M$62</c:f>
              <c:numCache>
                <c:formatCode>_(* #,##0_);_(* \(#,##0\);_(* "-"??_);_(@_)</c:formatCode>
                <c:ptCount val="11"/>
                <c:pt idx="0">
                  <c:v>3153068</c:v>
                </c:pt>
                <c:pt idx="1">
                  <c:v>3864160</c:v>
                </c:pt>
              </c:numCache>
            </c:numRef>
          </c:val>
          <c:smooth val="0"/>
          <c:extLst xmlns:c16r2="http://schemas.microsoft.com/office/drawing/2015/06/chart">
            <c:ext xmlns:c16="http://schemas.microsoft.com/office/drawing/2014/chart" uri="{C3380CC4-5D6E-409C-BE32-E72D297353CC}">
              <c16:uniqueId val="{00000001-13EB-5644-9CC2-1875039B35CA}"/>
            </c:ext>
          </c:extLst>
        </c:ser>
        <c:ser>
          <c:idx val="6"/>
          <c:order val="2"/>
          <c:tx>
            <c:strRef>
              <c:f>'Ethernet Summary'!$B$63</c:f>
              <c:strCache>
                <c:ptCount val="1"/>
                <c:pt idx="0">
                  <c:v>50G</c:v>
                </c:pt>
              </c:strCache>
            </c:strRef>
          </c:tx>
          <c:cat>
            <c:numRef>
              <c:f>'Ethernet Summary'!$C$58:$M$58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Summary'!$C$63:$M$63</c:f>
              <c:numCache>
                <c:formatCode>_(* #,##0_);_(* \(#,##0\);_(* "-"??_);_(@_)</c:formatCode>
                <c:ptCount val="11"/>
              </c:numCache>
            </c:numRef>
          </c:val>
          <c:smooth val="0"/>
          <c:extLst xmlns:c16r2="http://schemas.microsoft.com/office/drawing/2015/06/chart">
            <c:ext xmlns:c16="http://schemas.microsoft.com/office/drawing/2014/chart" uri="{C3380CC4-5D6E-409C-BE32-E72D297353CC}">
              <c16:uniqueId val="{00000002-13EB-5644-9CC2-1875039B35CA}"/>
            </c:ext>
          </c:extLst>
        </c:ser>
        <c:ser>
          <c:idx val="3"/>
          <c:order val="3"/>
          <c:tx>
            <c:strRef>
              <c:f>'Ethernet Summary'!$B$64</c:f>
              <c:strCache>
                <c:ptCount val="1"/>
                <c:pt idx="0">
                  <c:v>100G</c:v>
                </c:pt>
              </c:strCache>
            </c:strRef>
          </c:tx>
          <c:marker>
            <c:symbol val="circle"/>
            <c:size val="5"/>
          </c:marker>
          <c:cat>
            <c:numRef>
              <c:f>'Ethernet Summary'!$C$58:$M$58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Summary'!$C$64:$M$64</c:f>
              <c:numCache>
                <c:formatCode>_(* #,##0_);_(* \(#,##0\);_(* "-"??_);_(@_)</c:formatCode>
                <c:ptCount val="11"/>
                <c:pt idx="0">
                  <c:v>919370</c:v>
                </c:pt>
                <c:pt idx="1">
                  <c:v>2881490</c:v>
                </c:pt>
              </c:numCache>
            </c:numRef>
          </c:val>
          <c:smooth val="0"/>
          <c:extLst xmlns:c16r2="http://schemas.microsoft.com/office/drawing/2015/06/chart">
            <c:ext xmlns:c16="http://schemas.microsoft.com/office/drawing/2014/chart" uri="{C3380CC4-5D6E-409C-BE32-E72D297353CC}">
              <c16:uniqueId val="{00000003-13EB-5644-9CC2-1875039B35CA}"/>
            </c:ext>
          </c:extLst>
        </c:ser>
        <c:ser>
          <c:idx val="7"/>
          <c:order val="4"/>
          <c:tx>
            <c:strRef>
              <c:f>'Ethernet Summary'!$B$65</c:f>
              <c:strCache>
                <c:ptCount val="1"/>
                <c:pt idx="0">
                  <c:v>200G</c:v>
                </c:pt>
              </c:strCache>
            </c:strRef>
          </c:tx>
          <c:cat>
            <c:numRef>
              <c:f>'Ethernet Summary'!$C$58:$M$58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Summary'!$C$65:$M$65</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4-13EB-5644-9CC2-1875039B35CA}"/>
            </c:ext>
          </c:extLst>
        </c:ser>
        <c:ser>
          <c:idx val="5"/>
          <c:order val="5"/>
          <c:tx>
            <c:strRef>
              <c:f>'Ethernet Summary'!$B$66</c:f>
              <c:strCache>
                <c:ptCount val="1"/>
                <c:pt idx="0">
                  <c:v>2x200G, 400G</c:v>
                </c:pt>
              </c:strCache>
            </c:strRef>
          </c:tx>
          <c:cat>
            <c:numRef>
              <c:f>'Ethernet Summary'!$C$58:$M$58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Summary'!$C$66:$M$66</c:f>
              <c:numCache>
                <c:formatCode>_(* #,##0_);_(* \(#,##0\);_(* "-"??_);_(@_)</c:formatCode>
                <c:ptCount val="11"/>
                <c:pt idx="0">
                  <c:v>0</c:v>
                </c:pt>
                <c:pt idx="1">
                  <c:v>89</c:v>
                </c:pt>
              </c:numCache>
            </c:numRef>
          </c:val>
          <c:smooth val="0"/>
          <c:extLst xmlns:c16r2="http://schemas.microsoft.com/office/drawing/2015/06/chart">
            <c:ext xmlns:c16="http://schemas.microsoft.com/office/drawing/2014/chart" uri="{C3380CC4-5D6E-409C-BE32-E72D297353CC}">
              <c16:uniqueId val="{00000005-13EB-5644-9CC2-1875039B35CA}"/>
            </c:ext>
          </c:extLst>
        </c:ser>
        <c:ser>
          <c:idx val="0"/>
          <c:order val="6"/>
          <c:tx>
            <c:strRef>
              <c:f>'Ethernet Summary'!$B$67</c:f>
              <c:strCache>
                <c:ptCount val="1"/>
                <c:pt idx="0">
                  <c:v>2x400G, 800G</c:v>
                </c:pt>
              </c:strCache>
            </c:strRef>
          </c:tx>
          <c:cat>
            <c:numRef>
              <c:f>'Ethernet Summary'!$C$58:$M$58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Summary'!$C$67:$M$67</c:f>
              <c:numCache>
                <c:formatCode>_(* #,##0_);_(* \(#,##0\);_(* "-"??_);_(@_)</c:formatCode>
                <c:ptCount val="11"/>
              </c:numCache>
            </c:numRef>
          </c:val>
          <c:smooth val="0"/>
          <c:extLst xmlns:c16r2="http://schemas.microsoft.com/office/drawing/2015/06/chart">
            <c:ext xmlns:c16="http://schemas.microsoft.com/office/drawing/2014/chart" uri="{C3380CC4-5D6E-409C-BE32-E72D297353CC}">
              <c16:uniqueId val="{00000000-2E4D-AA44-AA39-F992E7E58B3D}"/>
            </c:ext>
          </c:extLst>
        </c:ser>
        <c:dLbls>
          <c:showLegendKey val="0"/>
          <c:showVal val="0"/>
          <c:showCatName val="0"/>
          <c:showSerName val="0"/>
          <c:showPercent val="0"/>
          <c:showBubbleSize val="0"/>
        </c:dLbls>
        <c:marker val="1"/>
        <c:smooth val="0"/>
        <c:axId val="114558848"/>
        <c:axId val="114560384"/>
      </c:lineChart>
      <c:catAx>
        <c:axId val="114558848"/>
        <c:scaling>
          <c:orientation val="minMax"/>
        </c:scaling>
        <c:delete val="0"/>
        <c:axPos val="b"/>
        <c:numFmt formatCode="General" sourceLinked="1"/>
        <c:majorTickMark val="out"/>
        <c:minorTickMark val="none"/>
        <c:tickLblPos val="nextTo"/>
        <c:txPr>
          <a:bodyPr/>
          <a:lstStyle/>
          <a:p>
            <a:pPr>
              <a:defRPr sz="1200"/>
            </a:pPr>
            <a:endParaRPr lang="en-US"/>
          </a:p>
        </c:txPr>
        <c:crossAx val="114560384"/>
        <c:crosses val="autoZero"/>
        <c:auto val="1"/>
        <c:lblAlgn val="ctr"/>
        <c:lblOffset val="100"/>
        <c:noMultiLvlLbl val="0"/>
      </c:catAx>
      <c:valAx>
        <c:axId val="114560384"/>
        <c:scaling>
          <c:orientation val="minMax"/>
          <c:min val="0"/>
        </c:scaling>
        <c:delete val="0"/>
        <c:axPos val="l"/>
        <c:majorGridlines/>
        <c:numFmt formatCode="_(* #,##0_);_(* \(#,##0\);_(* &quot;-&quot;_);_(@_)" sourceLinked="0"/>
        <c:majorTickMark val="out"/>
        <c:minorTickMark val="none"/>
        <c:tickLblPos val="nextTo"/>
        <c:txPr>
          <a:bodyPr/>
          <a:lstStyle/>
          <a:p>
            <a:pPr>
              <a:defRPr sz="1200"/>
            </a:pPr>
            <a:endParaRPr lang="en-US"/>
          </a:p>
        </c:txPr>
        <c:crossAx val="114558848"/>
        <c:crosses val="autoZero"/>
        <c:crossBetween val="between"/>
        <c:minorUnit val="100000"/>
      </c:valAx>
    </c:plotArea>
    <c:legend>
      <c:legendPos val="t"/>
      <c:layout>
        <c:manualLayout>
          <c:xMode val="edge"/>
          <c:yMode val="edge"/>
          <c:x val="0.11610347253412399"/>
          <c:y val="7.3232335598585205E-2"/>
          <c:w val="0.75711432525547684"/>
          <c:h val="6.3845557475099998E-2"/>
        </c:manualLayout>
      </c:layout>
      <c:overlay val="0"/>
      <c:txPr>
        <a:bodyPr/>
        <a:lstStyle/>
        <a:p>
          <a:pPr>
            <a:defRPr sz="1200"/>
          </a:pPr>
          <a:endParaRPr lang="en-US"/>
        </a:p>
      </c:txPr>
    </c:legend>
    <c:plotVisOnly val="1"/>
    <c:dispBlanksAs val="gap"/>
    <c:showDLblsOverMax val="0"/>
  </c:chart>
  <c:spPr>
    <a:ln>
      <a:solidFill>
        <a:schemeClr val="bg1">
          <a:lumMod val="75000"/>
        </a:schemeClr>
      </a:solidFill>
    </a:ln>
  </c:spPr>
  <c:txPr>
    <a:bodyPr/>
    <a:lstStyle/>
    <a:p>
      <a:pPr>
        <a:defRPr sz="1000"/>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Revenues -</a:t>
            </a:r>
            <a:r>
              <a:rPr lang="en-US" sz="1600" baseline="0"/>
              <a:t> total</a:t>
            </a:r>
            <a:endParaRPr lang="en-US" sz="1600"/>
          </a:p>
        </c:rich>
      </c:tx>
      <c:layout>
        <c:manualLayout>
          <c:xMode val="edge"/>
          <c:yMode val="edge"/>
          <c:x val="0.381698628704983"/>
          <c:y val="6.2282337131392698E-4"/>
        </c:manualLayout>
      </c:layout>
      <c:overlay val="0"/>
    </c:title>
    <c:autoTitleDeleted val="0"/>
    <c:plotArea>
      <c:layout>
        <c:manualLayout>
          <c:layoutTarget val="inner"/>
          <c:xMode val="edge"/>
          <c:yMode val="edge"/>
          <c:x val="0.12302801325858501"/>
          <c:y val="0.153280645474871"/>
          <c:w val="0.86677200967107004"/>
          <c:h val="0.77221444541654505"/>
        </c:manualLayout>
      </c:layout>
      <c:barChart>
        <c:barDir val="col"/>
        <c:grouping val="stacked"/>
        <c:varyColors val="0"/>
        <c:ser>
          <c:idx val="0"/>
          <c:order val="0"/>
          <c:tx>
            <c:strRef>
              <c:f>'Ethernet Summary'!$B$76</c:f>
              <c:strCache>
                <c:ptCount val="1"/>
                <c:pt idx="0">
                  <c:v>G</c:v>
                </c:pt>
              </c:strCache>
            </c:strRef>
          </c:tx>
          <c:invertIfNegative val="0"/>
          <c:cat>
            <c:numRef>
              <c:f>'Ethernet Summary'!$C$75:$M$75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Summary'!$C$76:$M$76</c:f>
              <c:numCache>
                <c:formatCode>_("$"* #,##0_);_("$"* \(#,##0\);_("$"* "-"??_);_(@_)</c:formatCode>
                <c:ptCount val="11"/>
                <c:pt idx="0">
                  <c:v>154.16513112975395</c:v>
                </c:pt>
                <c:pt idx="1">
                  <c:v>110.62740763127242</c:v>
                </c:pt>
              </c:numCache>
            </c:numRef>
          </c:val>
          <c:extLst xmlns:c16r2="http://schemas.microsoft.com/office/drawing/2015/06/chart">
            <c:ext xmlns:c16="http://schemas.microsoft.com/office/drawing/2014/chart" uri="{C3380CC4-5D6E-409C-BE32-E72D297353CC}">
              <c16:uniqueId val="{00000000-8B26-3942-8E47-52AAF3C4E892}"/>
            </c:ext>
          </c:extLst>
        </c:ser>
        <c:ser>
          <c:idx val="1"/>
          <c:order val="1"/>
          <c:tx>
            <c:strRef>
              <c:f>'Ethernet Summary'!$B$77</c:f>
              <c:strCache>
                <c:ptCount val="1"/>
                <c:pt idx="0">
                  <c:v>10 G</c:v>
                </c:pt>
              </c:strCache>
            </c:strRef>
          </c:tx>
          <c:invertIfNegative val="0"/>
          <c:cat>
            <c:numRef>
              <c:f>'Ethernet Summary'!$C$75:$M$75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Summary'!$C$77:$M$77</c:f>
              <c:numCache>
                <c:formatCode>_("$"* #,##0_);_("$"* \(#,##0\);_("$"* "-"??_);_(@_)</c:formatCode>
                <c:ptCount val="11"/>
                <c:pt idx="0">
                  <c:v>588.89972784362988</c:v>
                </c:pt>
                <c:pt idx="1">
                  <c:v>486.60483553423245</c:v>
                </c:pt>
              </c:numCache>
            </c:numRef>
          </c:val>
          <c:extLst xmlns:c16r2="http://schemas.microsoft.com/office/drawing/2015/06/chart">
            <c:ext xmlns:c16="http://schemas.microsoft.com/office/drawing/2014/chart" uri="{C3380CC4-5D6E-409C-BE32-E72D297353CC}">
              <c16:uniqueId val="{00000001-8B26-3942-8E47-52AAF3C4E892}"/>
            </c:ext>
          </c:extLst>
        </c:ser>
        <c:ser>
          <c:idx val="4"/>
          <c:order val="2"/>
          <c:tx>
            <c:strRef>
              <c:f>'Ethernet Summary'!$B$78</c:f>
              <c:strCache>
                <c:ptCount val="1"/>
                <c:pt idx="0">
                  <c:v>25 G</c:v>
                </c:pt>
              </c:strCache>
            </c:strRef>
          </c:tx>
          <c:invertIfNegative val="0"/>
          <c:cat>
            <c:numRef>
              <c:f>'Ethernet Summary'!$C$75:$M$75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Summary'!$C$78:$M$78</c:f>
              <c:numCache>
                <c:formatCode>_("$"* #,##0_);_("$"* \(#,##0\);_("$"* "-"??_);_(@_)</c:formatCode>
                <c:ptCount val="11"/>
                <c:pt idx="0" formatCode="_(&quot;$&quot;* #,##0.0_);_(&quot;$&quot;* \(#,##0.0\);_(&quot;$&quot;* &quot;-&quot;??_);_(@_)">
                  <c:v>3.4123060000000001</c:v>
                </c:pt>
                <c:pt idx="1">
                  <c:v>19.187075306914231</c:v>
                </c:pt>
              </c:numCache>
            </c:numRef>
          </c:val>
          <c:extLst xmlns:c16r2="http://schemas.microsoft.com/office/drawing/2015/06/chart">
            <c:ext xmlns:c16="http://schemas.microsoft.com/office/drawing/2014/chart" uri="{C3380CC4-5D6E-409C-BE32-E72D297353CC}">
              <c16:uniqueId val="{00000002-8B26-3942-8E47-52AAF3C4E892}"/>
            </c:ext>
          </c:extLst>
        </c:ser>
        <c:ser>
          <c:idx val="2"/>
          <c:order val="3"/>
          <c:tx>
            <c:strRef>
              <c:f>'Ethernet Summary'!$B$79</c:f>
              <c:strCache>
                <c:ptCount val="1"/>
                <c:pt idx="0">
                  <c:v>40 G</c:v>
                </c:pt>
              </c:strCache>
            </c:strRef>
          </c:tx>
          <c:invertIfNegative val="0"/>
          <c:cat>
            <c:numRef>
              <c:f>'Ethernet Summary'!$C$75:$M$75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Summary'!$C$79:$M$79</c:f>
              <c:numCache>
                <c:formatCode>_("$"* #,##0_);_("$"* \(#,##0\);_("$"* "-"??_);_(@_)</c:formatCode>
                <c:ptCount val="11"/>
                <c:pt idx="0">
                  <c:v>787.93297017215446</c:v>
                </c:pt>
                <c:pt idx="1">
                  <c:v>904.27751564220159</c:v>
                </c:pt>
              </c:numCache>
            </c:numRef>
          </c:val>
          <c:extLst xmlns:c16r2="http://schemas.microsoft.com/office/drawing/2015/06/chart">
            <c:ext xmlns:c16="http://schemas.microsoft.com/office/drawing/2014/chart" uri="{C3380CC4-5D6E-409C-BE32-E72D297353CC}">
              <c16:uniqueId val="{00000003-8B26-3942-8E47-52AAF3C4E892}"/>
            </c:ext>
          </c:extLst>
        </c:ser>
        <c:ser>
          <c:idx val="7"/>
          <c:order val="4"/>
          <c:tx>
            <c:strRef>
              <c:f>'Ethernet Summary'!$B$80</c:f>
              <c:strCache>
                <c:ptCount val="1"/>
                <c:pt idx="0">
                  <c:v>50G</c:v>
                </c:pt>
              </c:strCache>
            </c:strRef>
          </c:tx>
          <c:invertIfNegative val="0"/>
          <c:cat>
            <c:numRef>
              <c:f>'Ethernet Summary'!$C$75:$M$75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Summary'!$C$80:$M$80</c:f>
              <c:numCache>
                <c:formatCode>_("$"* #,##0_);_("$"* \(#,##0\);_("$"* "-"??_);_(@_)</c:formatCode>
                <c:ptCount val="11"/>
              </c:numCache>
            </c:numRef>
          </c:val>
          <c:extLst xmlns:c16r2="http://schemas.microsoft.com/office/drawing/2015/06/chart">
            <c:ext xmlns:c16="http://schemas.microsoft.com/office/drawing/2014/chart" uri="{C3380CC4-5D6E-409C-BE32-E72D297353CC}">
              <c16:uniqueId val="{00000004-8B26-3942-8E47-52AAF3C4E892}"/>
            </c:ext>
          </c:extLst>
        </c:ser>
        <c:ser>
          <c:idx val="3"/>
          <c:order val="5"/>
          <c:tx>
            <c:strRef>
              <c:f>'Ethernet Summary'!$B$81</c:f>
              <c:strCache>
                <c:ptCount val="1"/>
                <c:pt idx="0">
                  <c:v>100G</c:v>
                </c:pt>
              </c:strCache>
            </c:strRef>
          </c:tx>
          <c:invertIfNegative val="0"/>
          <c:cat>
            <c:numRef>
              <c:f>'Ethernet Summary'!$C$75:$M$75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Summary'!$C$81:$M$81</c:f>
              <c:numCache>
                <c:formatCode>_("$"* #,##0_);_("$"* \(#,##0\);_("$"* "-"??_);_(@_)</c:formatCode>
                <c:ptCount val="11"/>
                <c:pt idx="0">
                  <c:v>1143.1589634696481</c:v>
                </c:pt>
                <c:pt idx="1">
                  <c:v>1653.9743919741536</c:v>
                </c:pt>
              </c:numCache>
            </c:numRef>
          </c:val>
          <c:extLst xmlns:c16r2="http://schemas.microsoft.com/office/drawing/2015/06/chart">
            <c:ext xmlns:c16="http://schemas.microsoft.com/office/drawing/2014/chart" uri="{C3380CC4-5D6E-409C-BE32-E72D297353CC}">
              <c16:uniqueId val="{00000005-8B26-3942-8E47-52AAF3C4E892}"/>
            </c:ext>
          </c:extLst>
        </c:ser>
        <c:ser>
          <c:idx val="6"/>
          <c:order val="6"/>
          <c:tx>
            <c:strRef>
              <c:f>'Ethernet Summary'!$B$82</c:f>
              <c:strCache>
                <c:ptCount val="1"/>
                <c:pt idx="0">
                  <c:v>200G</c:v>
                </c:pt>
              </c:strCache>
            </c:strRef>
          </c:tx>
          <c:invertIfNegative val="0"/>
          <c:cat>
            <c:numRef>
              <c:f>'Ethernet Summary'!$C$75:$M$75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Summary'!$C$82:$M$82</c:f>
              <c:numCache>
                <c:formatCode>_("$"* #,##0_);_("$"* \(#,##0\);_("$"* "-"??_);_(@_)</c:formatCode>
                <c:ptCount val="11"/>
                <c:pt idx="1">
                  <c:v>0</c:v>
                </c:pt>
              </c:numCache>
            </c:numRef>
          </c:val>
          <c:extLst xmlns:c16r2="http://schemas.microsoft.com/office/drawing/2015/06/chart">
            <c:ext xmlns:c16="http://schemas.microsoft.com/office/drawing/2014/chart" uri="{C3380CC4-5D6E-409C-BE32-E72D297353CC}">
              <c16:uniqueId val="{00000006-8B26-3942-8E47-52AAF3C4E892}"/>
            </c:ext>
          </c:extLst>
        </c:ser>
        <c:ser>
          <c:idx val="5"/>
          <c:order val="7"/>
          <c:tx>
            <c:strRef>
              <c:f>'Ethernet Summary'!$B$83</c:f>
              <c:strCache>
                <c:ptCount val="1"/>
                <c:pt idx="0">
                  <c:v>2x200G, 400G</c:v>
                </c:pt>
              </c:strCache>
            </c:strRef>
          </c:tx>
          <c:invertIfNegative val="0"/>
          <c:cat>
            <c:numRef>
              <c:f>'Ethernet Summary'!$C$75:$M$75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Summary'!$C$83:$M$83</c:f>
              <c:numCache>
                <c:formatCode>_("$"* #,##0_);_("$"* \(#,##0\);_("$"* "-"??_);_(@_)</c:formatCode>
                <c:ptCount val="11"/>
                <c:pt idx="1">
                  <c:v>1.3482999999999998</c:v>
                </c:pt>
              </c:numCache>
            </c:numRef>
          </c:val>
          <c:extLst xmlns:c16r2="http://schemas.microsoft.com/office/drawing/2015/06/chart">
            <c:ext xmlns:c16="http://schemas.microsoft.com/office/drawing/2014/chart" uri="{C3380CC4-5D6E-409C-BE32-E72D297353CC}">
              <c16:uniqueId val="{00000007-8B26-3942-8E47-52AAF3C4E892}"/>
            </c:ext>
          </c:extLst>
        </c:ser>
        <c:ser>
          <c:idx val="8"/>
          <c:order val="8"/>
          <c:tx>
            <c:strRef>
              <c:f>'Ethernet Summary'!$B$84</c:f>
              <c:strCache>
                <c:ptCount val="1"/>
                <c:pt idx="0">
                  <c:v>2x400G, 800G</c:v>
                </c:pt>
              </c:strCache>
            </c:strRef>
          </c:tx>
          <c:invertIfNegative val="0"/>
          <c:cat>
            <c:numRef>
              <c:f>'Ethernet Summary'!$C$75:$M$75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Summary'!$C$84:$M$84</c:f>
              <c:numCache>
                <c:formatCode>_("$"* #,##0_);_("$"* \(#,##0\);_("$"* "-"??_);_(@_)</c:formatCode>
                <c:ptCount val="11"/>
              </c:numCache>
            </c:numRef>
          </c:val>
          <c:extLst xmlns:c16r2="http://schemas.microsoft.com/office/drawing/2015/06/chart">
            <c:ext xmlns:c16="http://schemas.microsoft.com/office/drawing/2014/chart" uri="{C3380CC4-5D6E-409C-BE32-E72D297353CC}">
              <c16:uniqueId val="{00000000-E7B5-934E-A8FF-76841E620E5F}"/>
            </c:ext>
          </c:extLst>
        </c:ser>
        <c:dLbls>
          <c:showLegendKey val="0"/>
          <c:showVal val="0"/>
          <c:showCatName val="0"/>
          <c:showSerName val="0"/>
          <c:showPercent val="0"/>
          <c:showBubbleSize val="0"/>
        </c:dLbls>
        <c:gapWidth val="150"/>
        <c:overlap val="100"/>
        <c:axId val="114616192"/>
        <c:axId val="114617728"/>
      </c:barChart>
      <c:catAx>
        <c:axId val="114616192"/>
        <c:scaling>
          <c:orientation val="minMax"/>
        </c:scaling>
        <c:delete val="0"/>
        <c:axPos val="b"/>
        <c:numFmt formatCode="General" sourceLinked="1"/>
        <c:majorTickMark val="out"/>
        <c:minorTickMark val="none"/>
        <c:tickLblPos val="nextTo"/>
        <c:txPr>
          <a:bodyPr/>
          <a:lstStyle/>
          <a:p>
            <a:pPr>
              <a:defRPr sz="1200"/>
            </a:pPr>
            <a:endParaRPr lang="en-US"/>
          </a:p>
        </c:txPr>
        <c:crossAx val="114617728"/>
        <c:crosses val="autoZero"/>
        <c:auto val="1"/>
        <c:lblAlgn val="ctr"/>
        <c:lblOffset val="100"/>
        <c:noMultiLvlLbl val="0"/>
      </c:catAx>
      <c:valAx>
        <c:axId val="114617728"/>
        <c:scaling>
          <c:orientation val="minMax"/>
          <c:min val="0"/>
        </c:scaling>
        <c:delete val="0"/>
        <c:axPos val="l"/>
        <c:majorGridlines/>
        <c:numFmt formatCode="&quot;$&quot;#,##0" sourceLinked="0"/>
        <c:majorTickMark val="out"/>
        <c:minorTickMark val="none"/>
        <c:tickLblPos val="nextTo"/>
        <c:txPr>
          <a:bodyPr/>
          <a:lstStyle/>
          <a:p>
            <a:pPr>
              <a:defRPr sz="1200"/>
            </a:pPr>
            <a:endParaRPr lang="en-US"/>
          </a:p>
        </c:txPr>
        <c:crossAx val="114616192"/>
        <c:crosses val="autoZero"/>
        <c:crossBetween val="between"/>
      </c:valAx>
    </c:plotArea>
    <c:legend>
      <c:legendPos val="t"/>
      <c:layout>
        <c:manualLayout>
          <c:xMode val="edge"/>
          <c:yMode val="edge"/>
          <c:x val="0.212452796040387"/>
          <c:y val="4.9869349664625202E-2"/>
          <c:w val="0.70469425280251186"/>
          <c:h val="6.5892474271961474E-2"/>
        </c:manualLayout>
      </c:layout>
      <c:overlay val="0"/>
      <c:txPr>
        <a:bodyPr/>
        <a:lstStyle/>
        <a:p>
          <a:pPr>
            <a:defRPr sz="1200"/>
          </a:pPr>
          <a:endParaRPr lang="en-US"/>
        </a:p>
      </c:txPr>
    </c:legend>
    <c:plotVisOnly val="1"/>
    <c:dispBlanksAs val="gap"/>
    <c:showDLblsOverMax val="0"/>
  </c:chart>
  <c:spPr>
    <a:ln>
      <a:solidFill>
        <a:schemeClr val="bg1">
          <a:lumMod val="75000"/>
        </a:schemeClr>
      </a:solidFill>
    </a:ln>
  </c:spPr>
  <c:txPr>
    <a:bodyPr/>
    <a:lstStyle/>
    <a:p>
      <a:pPr>
        <a:defRPr sz="100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Shipments -</a:t>
            </a:r>
            <a:r>
              <a:rPr lang="en-US" sz="1600" baseline="0"/>
              <a:t> total</a:t>
            </a:r>
            <a:endParaRPr lang="en-US" sz="1600"/>
          </a:p>
        </c:rich>
      </c:tx>
      <c:layout>
        <c:manualLayout>
          <c:xMode val="edge"/>
          <c:yMode val="edge"/>
          <c:x val="0.38169870077083301"/>
          <c:y val="4.37876224458801E-3"/>
        </c:manualLayout>
      </c:layout>
      <c:overlay val="0"/>
    </c:title>
    <c:autoTitleDeleted val="0"/>
    <c:plotArea>
      <c:layout>
        <c:manualLayout>
          <c:layoutTarget val="inner"/>
          <c:xMode val="edge"/>
          <c:yMode val="edge"/>
          <c:x val="0.15769722241206299"/>
          <c:y val="0.165663424073374"/>
          <c:w val="0.81089664617587098"/>
          <c:h val="0.72596261750272495"/>
        </c:manualLayout>
      </c:layout>
      <c:barChart>
        <c:barDir val="col"/>
        <c:grouping val="stacked"/>
        <c:varyColors val="0"/>
        <c:ser>
          <c:idx val="0"/>
          <c:order val="0"/>
          <c:tx>
            <c:strRef>
              <c:f>'Ethernet Summary'!$B$59</c:f>
              <c:strCache>
                <c:ptCount val="1"/>
                <c:pt idx="0">
                  <c:v>G</c:v>
                </c:pt>
              </c:strCache>
            </c:strRef>
          </c:tx>
          <c:invertIfNegative val="0"/>
          <c:cat>
            <c:numRef>
              <c:f>'Ethernet Summary'!$C$58:$M$58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Summary'!$C$59:$M$59</c:f>
              <c:numCache>
                <c:formatCode>_(* #,##0_);_(* \(#,##0\);_(* "-"??_);_(@_)</c:formatCode>
                <c:ptCount val="11"/>
                <c:pt idx="0">
                  <c:v>13567410.105</c:v>
                </c:pt>
                <c:pt idx="1">
                  <c:v>11273695.050000001</c:v>
                </c:pt>
              </c:numCache>
            </c:numRef>
          </c:val>
          <c:extLst xmlns:c16r2="http://schemas.microsoft.com/office/drawing/2015/06/chart">
            <c:ext xmlns:c16="http://schemas.microsoft.com/office/drawing/2014/chart" uri="{C3380CC4-5D6E-409C-BE32-E72D297353CC}">
              <c16:uniqueId val="{00000000-299C-464F-98A3-D41CA66B069F}"/>
            </c:ext>
          </c:extLst>
        </c:ser>
        <c:ser>
          <c:idx val="1"/>
          <c:order val="1"/>
          <c:tx>
            <c:strRef>
              <c:f>'Ethernet Summary'!$B$60</c:f>
              <c:strCache>
                <c:ptCount val="1"/>
                <c:pt idx="0">
                  <c:v>10 G</c:v>
                </c:pt>
              </c:strCache>
            </c:strRef>
          </c:tx>
          <c:invertIfNegative val="0"/>
          <c:cat>
            <c:numRef>
              <c:f>'Ethernet Summary'!$C$58:$M$58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Summary'!$C$60:$M$60</c:f>
              <c:numCache>
                <c:formatCode>_(* #,##0_);_(* \(#,##0\);_(* "-"??_);_(@_)</c:formatCode>
                <c:ptCount val="11"/>
                <c:pt idx="0">
                  <c:v>18516818.93</c:v>
                </c:pt>
                <c:pt idx="1">
                  <c:v>19945022.100000001</c:v>
                </c:pt>
              </c:numCache>
            </c:numRef>
          </c:val>
          <c:extLst xmlns:c16r2="http://schemas.microsoft.com/office/drawing/2015/06/chart">
            <c:ext xmlns:c16="http://schemas.microsoft.com/office/drawing/2014/chart" uri="{C3380CC4-5D6E-409C-BE32-E72D297353CC}">
              <c16:uniqueId val="{00000001-299C-464F-98A3-D41CA66B069F}"/>
            </c:ext>
          </c:extLst>
        </c:ser>
        <c:ser>
          <c:idx val="4"/>
          <c:order val="2"/>
          <c:tx>
            <c:strRef>
              <c:f>'Ethernet Summary'!$B$61</c:f>
              <c:strCache>
                <c:ptCount val="1"/>
                <c:pt idx="0">
                  <c:v>25 G</c:v>
                </c:pt>
              </c:strCache>
            </c:strRef>
          </c:tx>
          <c:invertIfNegative val="0"/>
          <c:cat>
            <c:numRef>
              <c:f>'Ethernet Summary'!$C$58:$M$58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Summary'!$C$61:$M$61</c:f>
              <c:numCache>
                <c:formatCode>_(* #,##0_);_(* \(#,##0\);_(* "-"??_);_(@_)</c:formatCode>
                <c:ptCount val="11"/>
                <c:pt idx="0">
                  <c:v>11694</c:v>
                </c:pt>
                <c:pt idx="1">
                  <c:v>113327</c:v>
                </c:pt>
              </c:numCache>
            </c:numRef>
          </c:val>
          <c:extLst xmlns:c16r2="http://schemas.microsoft.com/office/drawing/2015/06/chart">
            <c:ext xmlns:c16="http://schemas.microsoft.com/office/drawing/2014/chart" uri="{C3380CC4-5D6E-409C-BE32-E72D297353CC}">
              <c16:uniqueId val="{00000002-299C-464F-98A3-D41CA66B069F}"/>
            </c:ext>
          </c:extLst>
        </c:ser>
        <c:ser>
          <c:idx val="2"/>
          <c:order val="3"/>
          <c:tx>
            <c:strRef>
              <c:f>'Ethernet Summary'!$B$62</c:f>
              <c:strCache>
                <c:ptCount val="1"/>
                <c:pt idx="0">
                  <c:v>40 G</c:v>
                </c:pt>
              </c:strCache>
            </c:strRef>
          </c:tx>
          <c:invertIfNegative val="0"/>
          <c:cat>
            <c:numRef>
              <c:f>'Ethernet Summary'!$C$58:$M$58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Summary'!$C$62:$M$62</c:f>
              <c:numCache>
                <c:formatCode>_(* #,##0_);_(* \(#,##0\);_(* "-"??_);_(@_)</c:formatCode>
                <c:ptCount val="11"/>
                <c:pt idx="0">
                  <c:v>3153068</c:v>
                </c:pt>
                <c:pt idx="1">
                  <c:v>3864160</c:v>
                </c:pt>
              </c:numCache>
            </c:numRef>
          </c:val>
          <c:extLst xmlns:c16r2="http://schemas.microsoft.com/office/drawing/2015/06/chart">
            <c:ext xmlns:c16="http://schemas.microsoft.com/office/drawing/2014/chart" uri="{C3380CC4-5D6E-409C-BE32-E72D297353CC}">
              <c16:uniqueId val="{00000003-299C-464F-98A3-D41CA66B069F}"/>
            </c:ext>
          </c:extLst>
        </c:ser>
        <c:ser>
          <c:idx val="6"/>
          <c:order val="4"/>
          <c:tx>
            <c:strRef>
              <c:f>'Ethernet Summary'!$B$63</c:f>
              <c:strCache>
                <c:ptCount val="1"/>
                <c:pt idx="0">
                  <c:v>50G</c:v>
                </c:pt>
              </c:strCache>
            </c:strRef>
          </c:tx>
          <c:invertIfNegative val="0"/>
          <c:cat>
            <c:numRef>
              <c:f>'Ethernet Summary'!$C$58:$M$58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Summary'!$C$63:$M$63</c:f>
              <c:numCache>
                <c:formatCode>_(* #,##0_);_(* \(#,##0\);_(* "-"??_);_(@_)</c:formatCode>
                <c:ptCount val="11"/>
              </c:numCache>
            </c:numRef>
          </c:val>
          <c:extLst xmlns:c16r2="http://schemas.microsoft.com/office/drawing/2015/06/chart">
            <c:ext xmlns:c16="http://schemas.microsoft.com/office/drawing/2014/chart" uri="{C3380CC4-5D6E-409C-BE32-E72D297353CC}">
              <c16:uniqueId val="{00000004-299C-464F-98A3-D41CA66B069F}"/>
            </c:ext>
          </c:extLst>
        </c:ser>
        <c:ser>
          <c:idx val="3"/>
          <c:order val="5"/>
          <c:tx>
            <c:strRef>
              <c:f>'Ethernet Summary'!$B$64</c:f>
              <c:strCache>
                <c:ptCount val="1"/>
                <c:pt idx="0">
                  <c:v>100G</c:v>
                </c:pt>
              </c:strCache>
            </c:strRef>
          </c:tx>
          <c:invertIfNegative val="0"/>
          <c:cat>
            <c:numRef>
              <c:f>'Ethernet Summary'!$C$58:$M$58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Summary'!$C$64:$M$64</c:f>
              <c:numCache>
                <c:formatCode>_(* #,##0_);_(* \(#,##0\);_(* "-"??_);_(@_)</c:formatCode>
                <c:ptCount val="11"/>
                <c:pt idx="0">
                  <c:v>919370</c:v>
                </c:pt>
                <c:pt idx="1">
                  <c:v>2881490</c:v>
                </c:pt>
              </c:numCache>
            </c:numRef>
          </c:val>
          <c:extLst xmlns:c16r2="http://schemas.microsoft.com/office/drawing/2015/06/chart">
            <c:ext xmlns:c16="http://schemas.microsoft.com/office/drawing/2014/chart" uri="{C3380CC4-5D6E-409C-BE32-E72D297353CC}">
              <c16:uniqueId val="{00000005-299C-464F-98A3-D41CA66B069F}"/>
            </c:ext>
          </c:extLst>
        </c:ser>
        <c:ser>
          <c:idx val="7"/>
          <c:order val="6"/>
          <c:tx>
            <c:strRef>
              <c:f>'Ethernet Summary'!$B$65</c:f>
              <c:strCache>
                <c:ptCount val="1"/>
                <c:pt idx="0">
                  <c:v>200G</c:v>
                </c:pt>
              </c:strCache>
            </c:strRef>
          </c:tx>
          <c:invertIfNegative val="0"/>
          <c:cat>
            <c:numRef>
              <c:f>'Ethernet Summary'!$C$58:$M$58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Summary'!$C$65:$M$65</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6-299C-464F-98A3-D41CA66B069F}"/>
            </c:ext>
          </c:extLst>
        </c:ser>
        <c:ser>
          <c:idx val="5"/>
          <c:order val="7"/>
          <c:tx>
            <c:strRef>
              <c:f>'Ethernet Summary'!$B$66</c:f>
              <c:strCache>
                <c:ptCount val="1"/>
                <c:pt idx="0">
                  <c:v>2x200G, 400G</c:v>
                </c:pt>
              </c:strCache>
            </c:strRef>
          </c:tx>
          <c:invertIfNegative val="0"/>
          <c:cat>
            <c:numRef>
              <c:f>'Ethernet Summary'!$C$58:$M$58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Summary'!$C$66:$M$66</c:f>
              <c:numCache>
                <c:formatCode>_(* #,##0_);_(* \(#,##0\);_(* "-"??_);_(@_)</c:formatCode>
                <c:ptCount val="11"/>
                <c:pt idx="0">
                  <c:v>0</c:v>
                </c:pt>
                <c:pt idx="1">
                  <c:v>89</c:v>
                </c:pt>
              </c:numCache>
            </c:numRef>
          </c:val>
          <c:extLst xmlns:c16r2="http://schemas.microsoft.com/office/drawing/2015/06/chart">
            <c:ext xmlns:c16="http://schemas.microsoft.com/office/drawing/2014/chart" uri="{C3380CC4-5D6E-409C-BE32-E72D297353CC}">
              <c16:uniqueId val="{00000007-299C-464F-98A3-D41CA66B069F}"/>
            </c:ext>
          </c:extLst>
        </c:ser>
        <c:dLbls>
          <c:showLegendKey val="0"/>
          <c:showVal val="0"/>
          <c:showCatName val="0"/>
          <c:showSerName val="0"/>
          <c:showPercent val="0"/>
          <c:showBubbleSize val="0"/>
        </c:dLbls>
        <c:gapWidth val="150"/>
        <c:overlap val="100"/>
        <c:axId val="114660096"/>
        <c:axId val="114661632"/>
      </c:barChart>
      <c:catAx>
        <c:axId val="114660096"/>
        <c:scaling>
          <c:orientation val="minMax"/>
        </c:scaling>
        <c:delete val="0"/>
        <c:axPos val="b"/>
        <c:numFmt formatCode="General" sourceLinked="1"/>
        <c:majorTickMark val="out"/>
        <c:minorTickMark val="none"/>
        <c:tickLblPos val="nextTo"/>
        <c:txPr>
          <a:bodyPr/>
          <a:lstStyle/>
          <a:p>
            <a:pPr>
              <a:defRPr sz="1200"/>
            </a:pPr>
            <a:endParaRPr lang="en-US"/>
          </a:p>
        </c:txPr>
        <c:crossAx val="114661632"/>
        <c:crosses val="autoZero"/>
        <c:auto val="1"/>
        <c:lblAlgn val="ctr"/>
        <c:lblOffset val="100"/>
        <c:noMultiLvlLbl val="0"/>
      </c:catAx>
      <c:valAx>
        <c:axId val="114661632"/>
        <c:scaling>
          <c:orientation val="minMax"/>
          <c:min val="0"/>
        </c:scaling>
        <c:delete val="0"/>
        <c:axPos val="l"/>
        <c:majorGridlines/>
        <c:numFmt formatCode="_(* #,##0_);_(* \(#,##0\);_(* &quot;-&quot;_);_(@_)" sourceLinked="0"/>
        <c:majorTickMark val="out"/>
        <c:minorTickMark val="none"/>
        <c:tickLblPos val="nextTo"/>
        <c:txPr>
          <a:bodyPr/>
          <a:lstStyle/>
          <a:p>
            <a:pPr>
              <a:defRPr sz="1200"/>
            </a:pPr>
            <a:endParaRPr lang="en-US"/>
          </a:p>
        </c:txPr>
        <c:crossAx val="114660096"/>
        <c:crosses val="autoZero"/>
        <c:crossBetween val="between"/>
        <c:minorUnit val="1000000"/>
      </c:valAx>
    </c:plotArea>
    <c:legend>
      <c:legendPos val="t"/>
      <c:layout>
        <c:manualLayout>
          <c:xMode val="edge"/>
          <c:yMode val="edge"/>
          <c:x val="0.146566917919387"/>
          <c:y val="6.2988503570455198E-2"/>
          <c:w val="0.79526107991409256"/>
          <c:h val="6.5771693077724735E-2"/>
        </c:manualLayout>
      </c:layout>
      <c:overlay val="0"/>
      <c:txPr>
        <a:bodyPr/>
        <a:lstStyle/>
        <a:p>
          <a:pPr>
            <a:defRPr sz="1200"/>
          </a:pPr>
          <a:endParaRPr lang="en-US"/>
        </a:p>
      </c:txPr>
    </c:legend>
    <c:plotVisOnly val="1"/>
    <c:dispBlanksAs val="gap"/>
    <c:showDLblsOverMax val="0"/>
  </c:chart>
  <c:spPr>
    <a:ln>
      <a:solidFill>
        <a:schemeClr val="bg1">
          <a:lumMod val="75000"/>
        </a:schemeClr>
      </a:solidFill>
    </a:ln>
  </c:spPr>
  <c:txPr>
    <a:bodyPr/>
    <a:lstStyle/>
    <a:p>
      <a:pPr>
        <a:defRPr sz="1000"/>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2x400G, 800G Shipments</a:t>
            </a:r>
          </a:p>
        </c:rich>
      </c:tx>
      <c:layout>
        <c:manualLayout>
          <c:xMode val="edge"/>
          <c:yMode val="edge"/>
          <c:x val="0.34452532986484402"/>
          <c:y val="1.07355919187456E-2"/>
        </c:manualLayout>
      </c:layout>
      <c:overlay val="0"/>
    </c:title>
    <c:autoTitleDeleted val="0"/>
    <c:plotArea>
      <c:layout>
        <c:manualLayout>
          <c:layoutTarget val="inner"/>
          <c:xMode val="edge"/>
          <c:yMode val="edge"/>
          <c:x val="0.11778837016807278"/>
          <c:y val="9.6668311342570631E-2"/>
          <c:w val="0.86755786851239303"/>
          <c:h val="0.83507402397069952"/>
        </c:manualLayout>
      </c:layout>
      <c:lineChart>
        <c:grouping val="standard"/>
        <c:varyColors val="0"/>
        <c:ser>
          <c:idx val="2"/>
          <c:order val="0"/>
          <c:tx>
            <c:strRef>
              <c:f>'Ethernet Summary'!$B$325</c:f>
              <c:strCache>
                <c:ptCount val="1"/>
                <c:pt idx="0">
                  <c:v>2x400G SR8_50 m_OSFP, QSFP-DD</c:v>
                </c:pt>
              </c:strCache>
            </c:strRef>
          </c:tx>
          <c:spPr>
            <a:ln>
              <a:solidFill>
                <a:schemeClr val="accent2"/>
              </a:solidFill>
            </a:ln>
          </c:spPr>
          <c:marker>
            <c:spPr>
              <a:solidFill>
                <a:schemeClr val="accent2"/>
              </a:solidFill>
              <a:ln>
                <a:solidFill>
                  <a:schemeClr val="accent2"/>
                </a:solidFill>
              </a:ln>
            </c:spPr>
          </c:marker>
          <c:cat>
            <c:numRef>
              <c:f>'Ethernet Summary'!$C$324:$M$324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Summary'!$C$325:$M$325</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0-7A53-5949-8D09-6804500D4D7C}"/>
            </c:ext>
          </c:extLst>
        </c:ser>
        <c:ser>
          <c:idx val="0"/>
          <c:order val="1"/>
          <c:tx>
            <c:strRef>
              <c:f>'Ethernet Summary'!$B$326</c:f>
              <c:strCache>
                <c:ptCount val="1"/>
                <c:pt idx="0">
                  <c:v>800G DR4_500 m_OSFP, QSFP-DD</c:v>
                </c:pt>
              </c:strCache>
            </c:strRef>
          </c:tx>
          <c:cat>
            <c:numRef>
              <c:f>'Ethernet Summary'!$C$324:$M$324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Summary'!$C$326:$M$326</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1-7A53-5949-8D09-6804500D4D7C}"/>
            </c:ext>
          </c:extLst>
        </c:ser>
        <c:ser>
          <c:idx val="3"/>
          <c:order val="2"/>
          <c:tx>
            <c:strRef>
              <c:f>'Ethernet Summary'!$B$327</c:f>
              <c:strCache>
                <c:ptCount val="1"/>
                <c:pt idx="0">
                  <c:v>2x400G FR8_2 km_OSFP, QSFP-DD</c:v>
                </c:pt>
              </c:strCache>
            </c:strRef>
          </c:tx>
          <c:spPr>
            <a:ln>
              <a:solidFill>
                <a:schemeClr val="accent3"/>
              </a:solidFill>
            </a:ln>
          </c:spPr>
          <c:marker>
            <c:symbol val="x"/>
            <c:size val="5"/>
            <c:spPr>
              <a:solidFill>
                <a:schemeClr val="accent3"/>
              </a:solidFill>
              <a:ln>
                <a:solidFill>
                  <a:schemeClr val="accent3"/>
                </a:solidFill>
              </a:ln>
            </c:spPr>
          </c:marker>
          <c:cat>
            <c:numRef>
              <c:f>'Ethernet Summary'!$C$324:$M$324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Summary'!$C$327:$M$327</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3-7A53-5949-8D09-6804500D4D7C}"/>
            </c:ext>
          </c:extLst>
        </c:ser>
        <c:dLbls>
          <c:showLegendKey val="0"/>
          <c:showVal val="0"/>
          <c:showCatName val="0"/>
          <c:showSerName val="0"/>
          <c:showPercent val="0"/>
          <c:showBubbleSize val="0"/>
        </c:dLbls>
        <c:marker val="1"/>
        <c:smooth val="0"/>
        <c:axId val="114684288"/>
        <c:axId val="114686208"/>
      </c:lineChart>
      <c:catAx>
        <c:axId val="114684288"/>
        <c:scaling>
          <c:orientation val="minMax"/>
        </c:scaling>
        <c:delete val="0"/>
        <c:axPos val="b"/>
        <c:numFmt formatCode="General" sourceLinked="1"/>
        <c:majorTickMark val="out"/>
        <c:minorTickMark val="none"/>
        <c:tickLblPos val="nextTo"/>
        <c:txPr>
          <a:bodyPr/>
          <a:lstStyle/>
          <a:p>
            <a:pPr>
              <a:defRPr sz="1200"/>
            </a:pPr>
            <a:endParaRPr lang="en-US"/>
          </a:p>
        </c:txPr>
        <c:crossAx val="114686208"/>
        <c:crosses val="autoZero"/>
        <c:auto val="1"/>
        <c:lblAlgn val="ctr"/>
        <c:lblOffset val="100"/>
        <c:noMultiLvlLbl val="0"/>
      </c:catAx>
      <c:valAx>
        <c:axId val="114686208"/>
        <c:scaling>
          <c:orientation val="minMax"/>
        </c:scaling>
        <c:delete val="0"/>
        <c:axPos val="l"/>
        <c:majorGridlines/>
        <c:numFmt formatCode="_(* #,##0_);_(* \(#,##0\);_(* &quot;-&quot;??_);_(@_)" sourceLinked="1"/>
        <c:majorTickMark val="out"/>
        <c:minorTickMark val="none"/>
        <c:tickLblPos val="nextTo"/>
        <c:txPr>
          <a:bodyPr/>
          <a:lstStyle/>
          <a:p>
            <a:pPr>
              <a:defRPr sz="1200"/>
            </a:pPr>
            <a:endParaRPr lang="en-US"/>
          </a:p>
        </c:txPr>
        <c:crossAx val="114684288"/>
        <c:crosses val="autoZero"/>
        <c:crossBetween val="between"/>
      </c:valAx>
    </c:plotArea>
    <c:legend>
      <c:legendPos val="t"/>
      <c:layout>
        <c:manualLayout>
          <c:xMode val="edge"/>
          <c:yMode val="edge"/>
          <c:x val="0.13896660215576456"/>
          <c:y val="0.11707254188820033"/>
          <c:w val="0.39834110031177394"/>
          <c:h val="0.20134053746489214"/>
        </c:manualLayout>
      </c:layout>
      <c:overlay val="0"/>
      <c:spPr>
        <a:solidFill>
          <a:sysClr val="window" lastClr="FFFFFF"/>
        </a:solidFill>
        <a:ln>
          <a:solidFill>
            <a:sysClr val="windowText" lastClr="000000"/>
          </a:solidFill>
        </a:ln>
      </c:spPr>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'Top 5 Cloud'!$B$91</c:f>
          <c:strCache>
            <c:ptCount val="1"/>
            <c:pt idx="0">
              <c:v>Google</c:v>
            </c:pt>
          </c:strCache>
        </c:strRef>
      </c:tx>
      <c:layout>
        <c:manualLayout>
          <c:xMode val="edge"/>
          <c:yMode val="edge"/>
          <c:x val="0.46953948565072734"/>
          <c:y val="4.72131050031021E-2"/>
        </c:manualLayout>
      </c:layout>
      <c:overlay val="1"/>
    </c:title>
    <c:autoTitleDeleted val="0"/>
    <c:plotArea>
      <c:layout/>
      <c:lineChart>
        <c:grouping val="standard"/>
        <c:varyColors val="0"/>
        <c:ser>
          <c:idx val="0"/>
          <c:order val="0"/>
          <c:cat>
            <c:numRef>
              <c:f>'Top 5 Cloud'!$C$91:$M$91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Cloud'!$C$113:$M$113</c:f>
              <c:numCache>
                <c:formatCode>0%</c:formatCode>
                <c:ptCount val="11"/>
                <c:pt idx="0">
                  <c:v>0.42221242148363269</c:v>
                </c:pt>
                <c:pt idx="1">
                  <c:v>0.63152301121569399</c:v>
                </c:pt>
              </c:numCache>
            </c:numRef>
          </c:val>
          <c:smooth val="0"/>
          <c:extLst xmlns:c16r2="http://schemas.microsoft.com/office/drawing/2015/06/chart">
            <c:ext xmlns:c16="http://schemas.microsoft.com/office/drawing/2014/chart" uri="{C3380CC4-5D6E-409C-BE32-E72D297353CC}">
              <c16:uniqueId val="{00000000-8076-D641-9628-CA2F1F4C3B73}"/>
            </c:ext>
          </c:extLst>
        </c:ser>
        <c:dLbls>
          <c:showLegendKey val="0"/>
          <c:showVal val="0"/>
          <c:showCatName val="0"/>
          <c:showSerName val="0"/>
          <c:showPercent val="0"/>
          <c:showBubbleSize val="0"/>
        </c:dLbls>
        <c:marker val="1"/>
        <c:smooth val="0"/>
        <c:axId val="115223552"/>
        <c:axId val="115241728"/>
      </c:lineChart>
      <c:catAx>
        <c:axId val="115223552"/>
        <c:scaling>
          <c:orientation val="minMax"/>
        </c:scaling>
        <c:delete val="0"/>
        <c:axPos val="b"/>
        <c:numFmt formatCode="General" sourceLinked="1"/>
        <c:majorTickMark val="out"/>
        <c:minorTickMark val="none"/>
        <c:tickLblPos val="nextTo"/>
        <c:crossAx val="115241728"/>
        <c:crosses val="autoZero"/>
        <c:auto val="1"/>
        <c:lblAlgn val="ctr"/>
        <c:lblOffset val="100"/>
        <c:noMultiLvlLbl val="0"/>
      </c:catAx>
      <c:valAx>
        <c:axId val="115241728"/>
        <c:scaling>
          <c:orientation val="minMax"/>
        </c:scaling>
        <c:delete val="0"/>
        <c:axPos val="l"/>
        <c:majorGridlines/>
        <c:numFmt formatCode="0%" sourceLinked="1"/>
        <c:majorTickMark val="out"/>
        <c:minorTickMark val="none"/>
        <c:tickLblPos val="nextTo"/>
        <c:crossAx val="115223552"/>
        <c:crosses val="autoZero"/>
        <c:crossBetween val="between"/>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Facebook</a:t>
            </a:r>
          </a:p>
        </c:rich>
      </c:tx>
      <c:layout>
        <c:manualLayout>
          <c:xMode val="edge"/>
          <c:yMode val="edge"/>
          <c:x val="0.43607213639842568"/>
          <c:y val="2.0553548453502133E-2"/>
        </c:manualLayout>
      </c:layout>
      <c:overlay val="1"/>
    </c:title>
    <c:autoTitleDeleted val="0"/>
    <c:plotArea>
      <c:layout/>
      <c:lineChart>
        <c:grouping val="standard"/>
        <c:varyColors val="0"/>
        <c:ser>
          <c:idx val="0"/>
          <c:order val="0"/>
          <c:cat>
            <c:numRef>
              <c:f>'Top 5 Cloud'!$C$133:$M$133</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Cloud'!$C$151:$M$151</c:f>
              <c:numCache>
                <c:formatCode>0%</c:formatCode>
                <c:ptCount val="11"/>
                <c:pt idx="0">
                  <c:v>0.47056812602243459</c:v>
                </c:pt>
                <c:pt idx="1">
                  <c:v>1.1538155763685856</c:v>
                </c:pt>
              </c:numCache>
            </c:numRef>
          </c:val>
          <c:smooth val="0"/>
          <c:extLst xmlns:c16r2="http://schemas.microsoft.com/office/drawing/2015/06/chart">
            <c:ext xmlns:c16="http://schemas.microsoft.com/office/drawing/2014/chart" uri="{C3380CC4-5D6E-409C-BE32-E72D297353CC}">
              <c16:uniqueId val="{00000000-8076-D641-9628-CA2F1F4C3B73}"/>
            </c:ext>
          </c:extLst>
        </c:ser>
        <c:dLbls>
          <c:showLegendKey val="0"/>
          <c:showVal val="0"/>
          <c:showCatName val="0"/>
          <c:showSerName val="0"/>
          <c:showPercent val="0"/>
          <c:showBubbleSize val="0"/>
        </c:dLbls>
        <c:marker val="1"/>
        <c:smooth val="0"/>
        <c:axId val="115270784"/>
        <c:axId val="115272320"/>
      </c:lineChart>
      <c:catAx>
        <c:axId val="115270784"/>
        <c:scaling>
          <c:orientation val="minMax"/>
        </c:scaling>
        <c:delete val="0"/>
        <c:axPos val="b"/>
        <c:numFmt formatCode="General" sourceLinked="1"/>
        <c:majorTickMark val="out"/>
        <c:minorTickMark val="none"/>
        <c:tickLblPos val="nextTo"/>
        <c:crossAx val="115272320"/>
        <c:crosses val="autoZero"/>
        <c:auto val="1"/>
        <c:lblAlgn val="ctr"/>
        <c:lblOffset val="100"/>
        <c:noMultiLvlLbl val="0"/>
      </c:catAx>
      <c:valAx>
        <c:axId val="115272320"/>
        <c:scaling>
          <c:orientation val="minMax"/>
        </c:scaling>
        <c:delete val="0"/>
        <c:axPos val="l"/>
        <c:majorGridlines/>
        <c:numFmt formatCode="0%" sourceLinked="1"/>
        <c:majorTickMark val="out"/>
        <c:minorTickMark val="none"/>
        <c:tickLblPos val="nextTo"/>
        <c:crossAx val="115270784"/>
        <c:crosses val="autoZero"/>
        <c:crossBetween val="between"/>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Amazon</a:t>
            </a:r>
          </a:p>
        </c:rich>
      </c:tx>
      <c:layout>
        <c:manualLayout>
          <c:xMode val="edge"/>
          <c:yMode val="edge"/>
          <c:x val="0.50927993964671603"/>
          <c:y val="7.206433586141707E-2"/>
        </c:manualLayout>
      </c:layout>
      <c:overlay val="1"/>
    </c:title>
    <c:autoTitleDeleted val="0"/>
    <c:plotArea>
      <c:layout/>
      <c:lineChart>
        <c:grouping val="standard"/>
        <c:varyColors val="0"/>
        <c:ser>
          <c:idx val="0"/>
          <c:order val="0"/>
          <c:cat>
            <c:numRef>
              <c:f>'Top 5 Cloud'!$C$171:$M$171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Cloud'!$C$199:$M$199</c:f>
              <c:numCache>
                <c:formatCode>0%</c:formatCode>
                <c:ptCount val="11"/>
                <c:pt idx="0">
                  <c:v>0.71745956473676298</c:v>
                </c:pt>
                <c:pt idx="1">
                  <c:v>1.345642718205641</c:v>
                </c:pt>
              </c:numCache>
            </c:numRef>
          </c:val>
          <c:smooth val="0"/>
          <c:extLst xmlns:c16r2="http://schemas.microsoft.com/office/drawing/2015/06/chart">
            <c:ext xmlns:c16="http://schemas.microsoft.com/office/drawing/2014/chart" uri="{C3380CC4-5D6E-409C-BE32-E72D297353CC}">
              <c16:uniqueId val="{00000000-8076-D641-9628-CA2F1F4C3B73}"/>
            </c:ext>
          </c:extLst>
        </c:ser>
        <c:dLbls>
          <c:showLegendKey val="0"/>
          <c:showVal val="0"/>
          <c:showCatName val="0"/>
          <c:showSerName val="0"/>
          <c:showPercent val="0"/>
          <c:showBubbleSize val="0"/>
        </c:dLbls>
        <c:marker val="1"/>
        <c:smooth val="0"/>
        <c:axId val="115415680"/>
        <c:axId val="115442048"/>
      </c:lineChart>
      <c:catAx>
        <c:axId val="115415680"/>
        <c:scaling>
          <c:orientation val="minMax"/>
        </c:scaling>
        <c:delete val="0"/>
        <c:axPos val="b"/>
        <c:numFmt formatCode="General" sourceLinked="1"/>
        <c:majorTickMark val="out"/>
        <c:minorTickMark val="none"/>
        <c:tickLblPos val="nextTo"/>
        <c:crossAx val="115442048"/>
        <c:crosses val="autoZero"/>
        <c:auto val="1"/>
        <c:lblAlgn val="ctr"/>
        <c:lblOffset val="100"/>
        <c:noMultiLvlLbl val="0"/>
      </c:catAx>
      <c:valAx>
        <c:axId val="115442048"/>
        <c:scaling>
          <c:orientation val="minMax"/>
        </c:scaling>
        <c:delete val="0"/>
        <c:axPos val="l"/>
        <c:majorGridlines/>
        <c:numFmt formatCode="0%" sourceLinked="1"/>
        <c:majorTickMark val="out"/>
        <c:minorTickMark val="none"/>
        <c:tickLblPos val="nextTo"/>
        <c:crossAx val="115415680"/>
        <c:crosses val="autoZero"/>
        <c:crossBetween val="between"/>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Microsoft</a:t>
            </a:r>
          </a:p>
        </c:rich>
      </c:tx>
      <c:layout>
        <c:manualLayout>
          <c:xMode val="edge"/>
          <c:yMode val="edge"/>
          <c:x val="0.4178526397754021"/>
          <c:y val="4.9870446019996786E-4"/>
        </c:manualLayout>
      </c:layout>
      <c:overlay val="1"/>
    </c:title>
    <c:autoTitleDeleted val="0"/>
    <c:plotArea>
      <c:layout>
        <c:manualLayout>
          <c:layoutTarget val="inner"/>
          <c:xMode val="edge"/>
          <c:yMode val="edge"/>
          <c:x val="8.6496801408737459E-2"/>
          <c:y val="0.13017102111499188"/>
          <c:w val="0.88855382955848372"/>
          <c:h val="0.75777684877245099"/>
        </c:manualLayout>
      </c:layout>
      <c:lineChart>
        <c:grouping val="standard"/>
        <c:varyColors val="0"/>
        <c:ser>
          <c:idx val="0"/>
          <c:order val="0"/>
          <c:cat>
            <c:numRef>
              <c:f>'Top 5 Cloud'!$C$219:$M$219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Cloud'!$C$231:$M$231</c:f>
              <c:numCache>
                <c:formatCode>0%</c:formatCode>
                <c:ptCount val="11"/>
                <c:pt idx="0">
                  <c:v>0</c:v>
                </c:pt>
                <c:pt idx="1">
                  <c:v>0.8648781194602444</c:v>
                </c:pt>
              </c:numCache>
            </c:numRef>
          </c:val>
          <c:smooth val="0"/>
          <c:extLst xmlns:c16r2="http://schemas.microsoft.com/office/drawing/2015/06/chart">
            <c:ext xmlns:c16="http://schemas.microsoft.com/office/drawing/2014/chart" uri="{C3380CC4-5D6E-409C-BE32-E72D297353CC}">
              <c16:uniqueId val="{00000000-8076-D641-9628-CA2F1F4C3B73}"/>
            </c:ext>
          </c:extLst>
        </c:ser>
        <c:dLbls>
          <c:showLegendKey val="0"/>
          <c:showVal val="0"/>
          <c:showCatName val="0"/>
          <c:showSerName val="0"/>
          <c:showPercent val="0"/>
          <c:showBubbleSize val="0"/>
        </c:dLbls>
        <c:marker val="1"/>
        <c:smooth val="0"/>
        <c:axId val="115470720"/>
        <c:axId val="115472256"/>
      </c:lineChart>
      <c:catAx>
        <c:axId val="115470720"/>
        <c:scaling>
          <c:orientation val="minMax"/>
        </c:scaling>
        <c:delete val="0"/>
        <c:axPos val="b"/>
        <c:numFmt formatCode="General" sourceLinked="1"/>
        <c:majorTickMark val="out"/>
        <c:minorTickMark val="none"/>
        <c:tickLblPos val="nextTo"/>
        <c:crossAx val="115472256"/>
        <c:crosses val="autoZero"/>
        <c:auto val="1"/>
        <c:lblAlgn val="ctr"/>
        <c:lblOffset val="100"/>
        <c:noMultiLvlLbl val="0"/>
      </c:catAx>
      <c:valAx>
        <c:axId val="115472256"/>
        <c:scaling>
          <c:orientation val="minMax"/>
        </c:scaling>
        <c:delete val="0"/>
        <c:axPos val="l"/>
        <c:majorGridlines/>
        <c:numFmt formatCode="0%" sourceLinked="1"/>
        <c:majorTickMark val="out"/>
        <c:minorTickMark val="none"/>
        <c:tickLblPos val="nextTo"/>
        <c:crossAx val="115470720"/>
        <c:crosses val="autoZero"/>
        <c:crossBetween val="between"/>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The 'Mega-DCI' market segment</a:t>
            </a:r>
          </a:p>
          <a:p>
            <a:pPr>
              <a:defRPr/>
            </a:pPr>
            <a:r>
              <a:rPr lang="en-US"/>
              <a:t>is part of the overall DWDM market </a:t>
            </a:r>
          </a:p>
        </c:rich>
      </c:tx>
      <c:overlay val="0"/>
    </c:title>
    <c:autoTitleDeleted val="0"/>
    <c:plotArea>
      <c:layout>
        <c:manualLayout>
          <c:layoutTarget val="inner"/>
          <c:xMode val="edge"/>
          <c:yMode val="edge"/>
          <c:x val="0.335553912794613"/>
          <c:y val="0.33331324079588798"/>
          <c:w val="0.34733540597424101"/>
          <c:h val="0.61576095894895"/>
        </c:manualLayout>
      </c:layout>
      <c:pieChart>
        <c:varyColors val="1"/>
        <c:ser>
          <c:idx val="0"/>
          <c:order val="0"/>
          <c:tx>
            <c:strRef>
              <c:f>Segmentation!$K$25:$K$26</c:f>
              <c:strCache>
                <c:ptCount val="1"/>
                <c:pt idx="0">
                  <c:v>Rest of DWDM Mega-DCI DWDM</c:v>
                </c:pt>
              </c:strCache>
            </c:strRef>
          </c:tx>
          <c:dLbls>
            <c:dLbl>
              <c:idx val="0"/>
              <c:layout>
                <c:manualLayout>
                  <c:x val="1.7268504872627599E-2"/>
                  <c:y val="-8.3776699788748896E-2"/>
                </c:manualLayout>
              </c:layout>
              <c:spPr/>
              <c:txPr>
                <a:bodyPr/>
                <a:lstStyle/>
                <a:p>
                  <a:pPr>
                    <a:defRPr sz="1200" b="1"/>
                  </a:pPr>
                  <a:endParaRPr lang="en-US"/>
                </a:p>
              </c:txPr>
              <c:showLegendKey val="0"/>
              <c:showVal val="0"/>
              <c:showCatName val="1"/>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2AC-5F4E-A2E8-A8EE554E11DD}"/>
                </c:ext>
              </c:extLst>
            </c:dLbl>
            <c:dLbl>
              <c:idx val="1"/>
              <c:layout>
                <c:manualLayout>
                  <c:x val="-1.9794493758546701E-2"/>
                  <c:y val="-2.5758499941718301E-2"/>
                </c:manualLayout>
              </c:layout>
              <c:spPr/>
              <c:txPr>
                <a:bodyPr/>
                <a:lstStyle/>
                <a:p>
                  <a:pPr>
                    <a:defRPr sz="1200" b="1"/>
                  </a:pPr>
                  <a:endParaRPr lang="en-US"/>
                </a:p>
              </c:txPr>
              <c:showLegendKey val="0"/>
              <c:showVal val="0"/>
              <c:showCatName val="1"/>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2AC-5F4E-A2E8-A8EE554E11DD}"/>
                </c:ext>
              </c:extLst>
            </c:dLbl>
            <c:spPr>
              <a:noFill/>
              <a:ln>
                <a:noFill/>
              </a:ln>
              <a:effectLst/>
            </c:spPr>
            <c:txPr>
              <a:bodyPr/>
              <a:lstStyle/>
              <a:p>
                <a:pPr>
                  <a:defRPr sz="1200"/>
                </a:pPr>
                <a:endParaRPr lang="en-US"/>
              </a:p>
            </c:txPr>
            <c:showLegendKey val="0"/>
            <c:showVal val="0"/>
            <c:showCatName val="1"/>
            <c:showSerName val="0"/>
            <c:showPercent val="0"/>
            <c:showBubbleSize val="0"/>
            <c:showLeaderLines val="0"/>
            <c:extLst xmlns:c16r2="http://schemas.microsoft.com/office/drawing/2015/06/chart">
              <c:ext xmlns:c15="http://schemas.microsoft.com/office/drawing/2012/chart" uri="{CE6537A1-D6FC-4f65-9D91-7224C49458BB}"/>
            </c:extLst>
          </c:dLbls>
          <c:cat>
            <c:strRef>
              <c:f>Segmentation!$K$25:$K$26</c:f>
              <c:strCache>
                <c:ptCount val="2"/>
                <c:pt idx="0">
                  <c:v>Rest of DWDM</c:v>
                </c:pt>
                <c:pt idx="1">
                  <c:v>Mega-DCI DWDM</c:v>
                </c:pt>
              </c:strCache>
            </c:strRef>
          </c:cat>
          <c:val>
            <c:numRef>
              <c:f>'[10]WDM segments'!#REF!</c:f>
              <c:numCache>
                <c:formatCode>General</c:formatCode>
                <c:ptCount val="2"/>
                <c:pt idx="0">
                  <c:v>86448.937900865014</c:v>
                </c:pt>
                <c:pt idx="1">
                  <c:v>30625</c:v>
                </c:pt>
              </c:numCache>
            </c:numRef>
          </c:val>
          <c:extLst xmlns:c16r2="http://schemas.microsoft.com/office/drawing/2015/06/chart">
            <c:ext xmlns:c16="http://schemas.microsoft.com/office/drawing/2014/chart" uri="{C3380CC4-5D6E-409C-BE32-E72D297353CC}">
              <c16:uniqueId val="{00000002-22AC-5F4E-A2E8-A8EE554E11DD}"/>
            </c:ext>
          </c:extLst>
        </c:ser>
        <c:dLbls>
          <c:showLegendKey val="0"/>
          <c:showVal val="1"/>
          <c:showCatName val="0"/>
          <c:showSerName val="0"/>
          <c:showPercent val="0"/>
          <c:showBubbleSize val="0"/>
          <c:showLeaderLines val="0"/>
        </c:dLbls>
        <c:firstSliceAng val="310"/>
      </c:pieChart>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Alibaba</a:t>
            </a:r>
          </a:p>
        </c:rich>
      </c:tx>
      <c:layout>
        <c:manualLayout>
          <c:xMode val="edge"/>
          <c:yMode val="edge"/>
          <c:x val="0.49535350701051356"/>
          <c:y val="4.6090160444090582E-2"/>
        </c:manualLayout>
      </c:layout>
      <c:overlay val="1"/>
    </c:title>
    <c:autoTitleDeleted val="0"/>
    <c:plotArea>
      <c:layout>
        <c:manualLayout>
          <c:layoutTarget val="inner"/>
          <c:xMode val="edge"/>
          <c:yMode val="edge"/>
          <c:x val="9.4894738502370679E-2"/>
          <c:y val="5.7675426935269454E-2"/>
          <c:w val="0.87773356900027488"/>
          <c:h val="0.8326261105986309"/>
        </c:manualLayout>
      </c:layout>
      <c:lineChart>
        <c:grouping val="standard"/>
        <c:varyColors val="0"/>
        <c:ser>
          <c:idx val="0"/>
          <c:order val="0"/>
          <c:cat>
            <c:numRef>
              <c:f>'Top 5 Cloud'!$C$251:$M$251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Cloud'!$C$283:$M$283</c:f>
              <c:numCache>
                <c:formatCode>0%</c:formatCode>
                <c:ptCount val="11"/>
                <c:pt idx="0">
                  <c:v>0.60195429666311728</c:v>
                </c:pt>
                <c:pt idx="1">
                  <c:v>0.44615727173612707</c:v>
                </c:pt>
              </c:numCache>
            </c:numRef>
          </c:val>
          <c:smooth val="0"/>
          <c:extLst xmlns:c16r2="http://schemas.microsoft.com/office/drawing/2015/06/chart">
            <c:ext xmlns:c16="http://schemas.microsoft.com/office/drawing/2014/chart" uri="{C3380CC4-5D6E-409C-BE32-E72D297353CC}">
              <c16:uniqueId val="{00000000-8076-D641-9628-CA2F1F4C3B73}"/>
            </c:ext>
          </c:extLst>
        </c:ser>
        <c:dLbls>
          <c:showLegendKey val="0"/>
          <c:showVal val="0"/>
          <c:showCatName val="0"/>
          <c:showSerName val="0"/>
          <c:showPercent val="0"/>
          <c:showBubbleSize val="0"/>
        </c:dLbls>
        <c:marker val="1"/>
        <c:smooth val="0"/>
        <c:axId val="123619200"/>
        <c:axId val="123620736"/>
      </c:lineChart>
      <c:catAx>
        <c:axId val="123619200"/>
        <c:scaling>
          <c:orientation val="minMax"/>
        </c:scaling>
        <c:delete val="0"/>
        <c:axPos val="b"/>
        <c:numFmt formatCode="General" sourceLinked="1"/>
        <c:majorTickMark val="out"/>
        <c:minorTickMark val="none"/>
        <c:tickLblPos val="nextTo"/>
        <c:crossAx val="123620736"/>
        <c:crosses val="autoZero"/>
        <c:auto val="1"/>
        <c:lblAlgn val="ctr"/>
        <c:lblOffset val="100"/>
        <c:noMultiLvlLbl val="0"/>
      </c:catAx>
      <c:valAx>
        <c:axId val="123620736"/>
        <c:scaling>
          <c:orientation val="minMax"/>
        </c:scaling>
        <c:delete val="0"/>
        <c:axPos val="l"/>
        <c:majorGridlines/>
        <c:numFmt formatCode="0%" sourceLinked="1"/>
        <c:majorTickMark val="out"/>
        <c:minorTickMark val="none"/>
        <c:tickLblPos val="nextTo"/>
        <c:crossAx val="123619200"/>
        <c:crosses val="autoZero"/>
        <c:crossBetween val="between"/>
      </c:valAx>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'Top 5 Cloud'!$B$91</c:f>
          <c:strCache>
            <c:ptCount val="1"/>
            <c:pt idx="0">
              <c:v>Google</c:v>
            </c:pt>
          </c:strCache>
        </c:strRef>
      </c:tx>
      <c:layout/>
      <c:overlay val="1"/>
    </c:title>
    <c:autoTitleDeleted val="0"/>
    <c:plotArea>
      <c:layout>
        <c:manualLayout>
          <c:layoutTarget val="inner"/>
          <c:xMode val="edge"/>
          <c:yMode val="edge"/>
          <c:x val="0.13428609751856727"/>
          <c:y val="5.8242738245563599E-2"/>
          <c:w val="0.68981436155290421"/>
          <c:h val="0.81033872422124165"/>
        </c:manualLayout>
      </c:layout>
      <c:lineChart>
        <c:grouping val="standard"/>
        <c:varyColors val="0"/>
        <c:ser>
          <c:idx val="2"/>
          <c:order val="0"/>
          <c:tx>
            <c:strRef>
              <c:f>'Top 5 Cloud'!$B$108</c:f>
              <c:strCache>
                <c:ptCount val="1"/>
                <c:pt idx="0">
                  <c:v>2x400G FR4</c:v>
                </c:pt>
              </c:strCache>
            </c:strRef>
          </c:tx>
          <c:cat>
            <c:numRef>
              <c:f>'Top 5 Cloud'!$C$91:$M$91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Cloud'!$C$108:$M$108</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2-7B4E-384E-A3D4-69C2B9CC0ECB}"/>
            </c:ext>
          </c:extLst>
        </c:ser>
        <c:ser>
          <c:idx val="1"/>
          <c:order val="1"/>
          <c:tx>
            <c:strRef>
              <c:f>'Top 5 Cloud'!$B$102</c:f>
              <c:strCache>
                <c:ptCount val="1"/>
                <c:pt idx="0">
                  <c:v>2x200G SR8</c:v>
                </c:pt>
              </c:strCache>
            </c:strRef>
          </c:tx>
          <c:cat>
            <c:numRef>
              <c:f>'Top 5 Cloud'!$C$91:$M$91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Cloud'!$C$102:$M$102</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1-7B4E-384E-A3D4-69C2B9CC0ECB}"/>
            </c:ext>
          </c:extLst>
        </c:ser>
        <c:ser>
          <c:idx val="3"/>
          <c:order val="2"/>
          <c:tx>
            <c:strRef>
              <c:f>'Top 5 Cloud'!$B$98</c:f>
              <c:strCache>
                <c:ptCount val="1"/>
                <c:pt idx="0">
                  <c:v>100G SR4 &amp; eSR4</c:v>
                </c:pt>
              </c:strCache>
            </c:strRef>
          </c:tx>
          <c:cat>
            <c:numRef>
              <c:f>'Top 5 Cloud'!$C$91:$M$91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Cloud'!$C$98:$M$98</c:f>
              <c:numCache>
                <c:formatCode>_(* #,##0_);_(* \(#,##0\);_(* "-"??_);_(@_)</c:formatCode>
                <c:ptCount val="11"/>
                <c:pt idx="0">
                  <c:v>189039.15</c:v>
                </c:pt>
                <c:pt idx="1">
                  <c:v>270291.72799999994</c:v>
                </c:pt>
              </c:numCache>
            </c:numRef>
          </c:val>
          <c:smooth val="0"/>
          <c:extLst xmlns:c16r2="http://schemas.microsoft.com/office/drawing/2015/06/chart">
            <c:ext xmlns:c16="http://schemas.microsoft.com/office/drawing/2014/chart" uri="{C3380CC4-5D6E-409C-BE32-E72D297353CC}">
              <c16:uniqueId val="{00000000-E4BE-0F48-8B68-9F2035747099}"/>
            </c:ext>
          </c:extLst>
        </c:ser>
        <c:ser>
          <c:idx val="0"/>
          <c:order val="3"/>
          <c:tx>
            <c:strRef>
              <c:f>'Top 5 Cloud'!$B$100</c:f>
              <c:strCache>
                <c:ptCount val="1"/>
                <c:pt idx="0">
                  <c:v>100G CWDM4, LR4, 4WDM10, 4WDM20</c:v>
                </c:pt>
              </c:strCache>
            </c:strRef>
          </c:tx>
          <c:cat>
            <c:numRef>
              <c:f>'Top 5 Cloud'!$C$91:$M$91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Cloud'!$C$100:$M$100</c:f>
              <c:numCache>
                <c:formatCode>_(* #,##0_);_(* \(#,##0\);_(* "-"??_);_(@_)</c:formatCode>
                <c:ptCount val="11"/>
                <c:pt idx="0">
                  <c:v>38129.327999999994</c:v>
                </c:pt>
                <c:pt idx="1">
                  <c:v>282652.14900000003</c:v>
                </c:pt>
              </c:numCache>
            </c:numRef>
          </c:val>
          <c:smooth val="0"/>
          <c:extLst xmlns:c16r2="http://schemas.microsoft.com/office/drawing/2015/06/chart">
            <c:ext xmlns:c16="http://schemas.microsoft.com/office/drawing/2014/chart" uri="{C3380CC4-5D6E-409C-BE32-E72D297353CC}">
              <c16:uniqueId val="{00000000-7B4E-384E-A3D4-69C2B9CC0ECB}"/>
            </c:ext>
          </c:extLst>
        </c:ser>
        <c:dLbls>
          <c:showLegendKey val="0"/>
          <c:showVal val="0"/>
          <c:showCatName val="0"/>
          <c:showSerName val="0"/>
          <c:showPercent val="0"/>
          <c:showBubbleSize val="0"/>
        </c:dLbls>
        <c:marker val="1"/>
        <c:smooth val="0"/>
        <c:axId val="123657216"/>
        <c:axId val="123663104"/>
      </c:lineChart>
      <c:catAx>
        <c:axId val="123657216"/>
        <c:scaling>
          <c:orientation val="minMax"/>
        </c:scaling>
        <c:delete val="0"/>
        <c:axPos val="b"/>
        <c:numFmt formatCode="General" sourceLinked="1"/>
        <c:majorTickMark val="out"/>
        <c:minorTickMark val="none"/>
        <c:tickLblPos val="nextTo"/>
        <c:crossAx val="123663104"/>
        <c:crosses val="autoZero"/>
        <c:auto val="1"/>
        <c:lblAlgn val="ctr"/>
        <c:lblOffset val="100"/>
        <c:noMultiLvlLbl val="0"/>
      </c:catAx>
      <c:valAx>
        <c:axId val="123663104"/>
        <c:scaling>
          <c:orientation val="minMax"/>
        </c:scaling>
        <c:delete val="0"/>
        <c:axPos val="l"/>
        <c:majorGridlines/>
        <c:numFmt formatCode="_(* #,##0_);_(* \(#,##0\);_(* &quot;-&quot;??_);_(@_)" sourceLinked="1"/>
        <c:majorTickMark val="out"/>
        <c:minorTickMark val="none"/>
        <c:tickLblPos val="nextTo"/>
        <c:crossAx val="123657216"/>
        <c:crosses val="autoZero"/>
        <c:crossBetween val="between"/>
      </c:valAx>
    </c:plotArea>
    <c:legend>
      <c:legendPos val="r"/>
      <c:layout>
        <c:manualLayout>
          <c:xMode val="edge"/>
          <c:yMode val="edge"/>
          <c:x val="0.82687133213392749"/>
          <c:y val="8.7622738436195113E-2"/>
          <c:w val="0.16166949152796103"/>
          <c:h val="0.88998828507749428"/>
        </c:manualLayout>
      </c:layout>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'Top 5 Cloud'!$B$133</c:f>
          <c:strCache>
            <c:ptCount val="1"/>
            <c:pt idx="0">
              <c:v>Facebook</c:v>
            </c:pt>
          </c:strCache>
        </c:strRef>
      </c:tx>
      <c:layout>
        <c:manualLayout>
          <c:xMode val="edge"/>
          <c:yMode val="edge"/>
          <c:x val="0.4116692755532344"/>
          <c:y val="8.8712891205513893E-3"/>
        </c:manualLayout>
      </c:layout>
      <c:overlay val="1"/>
    </c:title>
    <c:autoTitleDeleted val="0"/>
    <c:plotArea>
      <c:layout>
        <c:manualLayout>
          <c:layoutTarget val="inner"/>
          <c:xMode val="edge"/>
          <c:yMode val="edge"/>
          <c:x val="0.15967395527207837"/>
          <c:y val="8.042102998460797E-2"/>
          <c:w val="0.63915631520304972"/>
          <c:h val="0.7857209965601053"/>
        </c:manualLayout>
      </c:layout>
      <c:lineChart>
        <c:grouping val="standard"/>
        <c:varyColors val="0"/>
        <c:ser>
          <c:idx val="3"/>
          <c:order val="0"/>
          <c:tx>
            <c:strRef>
              <c:f>'Top 5 Cloud'!$B$146</c:f>
              <c:strCache>
                <c:ptCount val="1"/>
                <c:pt idx="0">
                  <c:v>2x400G FR4</c:v>
                </c:pt>
              </c:strCache>
            </c:strRef>
          </c:tx>
          <c:cat>
            <c:numRef>
              <c:f>'Top 5 Cloud'!$C$133:$M$133</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Cloud'!$C$146:$M$146</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0-78B4-1349-8DDB-77F144D1DC75}"/>
            </c:ext>
          </c:extLst>
        </c:ser>
        <c:ser>
          <c:idx val="2"/>
          <c:order val="1"/>
          <c:tx>
            <c:strRef>
              <c:f>'Top 5 Cloud'!$B$144</c:f>
              <c:strCache>
                <c:ptCount val="1"/>
                <c:pt idx="0">
                  <c:v>400G FR4, FR8, LR4, LR8</c:v>
                </c:pt>
              </c:strCache>
            </c:strRef>
          </c:tx>
          <c:cat>
            <c:numRef>
              <c:f>'Top 5 Cloud'!$C$133:$M$133</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Cloud'!$C$144:$M$144</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0-E23D-DB4E-B4B2-800D55E1408E}"/>
            </c:ext>
          </c:extLst>
        </c:ser>
        <c:ser>
          <c:idx val="1"/>
          <c:order val="2"/>
          <c:tx>
            <c:strRef>
              <c:f>'Top 5 Cloud'!$B$140</c:f>
              <c:strCache>
                <c:ptCount val="1"/>
                <c:pt idx="0">
                  <c:v>200G FR4 </c:v>
                </c:pt>
              </c:strCache>
            </c:strRef>
          </c:tx>
          <c:cat>
            <c:numRef>
              <c:f>'Top 5 Cloud'!$C$133:$M$133</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Cloud'!$C$140:$M$140</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1-0840-9E4A-94EF-1297ABB81B1A}"/>
            </c:ext>
          </c:extLst>
        </c:ser>
        <c:ser>
          <c:idx val="0"/>
          <c:order val="3"/>
          <c:tx>
            <c:strRef>
              <c:f>'Top 5 Cloud'!$B$138</c:f>
              <c:strCache>
                <c:ptCount val="1"/>
                <c:pt idx="0">
                  <c:v>100G CWDM4 Sub-spec</c:v>
                </c:pt>
              </c:strCache>
            </c:strRef>
          </c:tx>
          <c:cat>
            <c:numRef>
              <c:f>'Top 5 Cloud'!$C$133:$M$133</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Cloud'!$C$138:$M$138</c:f>
              <c:numCache>
                <c:formatCode>_(* #,##0_);_(* \(#,##0\);_(* "-"??_);_(@_)</c:formatCode>
                <c:ptCount val="11"/>
                <c:pt idx="0">
                  <c:v>88200.6</c:v>
                </c:pt>
                <c:pt idx="1">
                  <c:v>683412.1</c:v>
                </c:pt>
              </c:numCache>
            </c:numRef>
          </c:val>
          <c:smooth val="0"/>
          <c:extLst xmlns:c16r2="http://schemas.microsoft.com/office/drawing/2015/06/chart">
            <c:ext xmlns:c16="http://schemas.microsoft.com/office/drawing/2014/chart" uri="{C3380CC4-5D6E-409C-BE32-E72D297353CC}">
              <c16:uniqueId val="{00000000-0840-9E4A-94EF-1297ABB81B1A}"/>
            </c:ext>
          </c:extLst>
        </c:ser>
        <c:dLbls>
          <c:showLegendKey val="0"/>
          <c:showVal val="0"/>
          <c:showCatName val="0"/>
          <c:showSerName val="0"/>
          <c:showPercent val="0"/>
          <c:showBubbleSize val="0"/>
        </c:dLbls>
        <c:marker val="1"/>
        <c:smooth val="0"/>
        <c:axId val="123810560"/>
        <c:axId val="123812096"/>
      </c:lineChart>
      <c:catAx>
        <c:axId val="123810560"/>
        <c:scaling>
          <c:orientation val="minMax"/>
        </c:scaling>
        <c:delete val="0"/>
        <c:axPos val="b"/>
        <c:numFmt formatCode="General" sourceLinked="1"/>
        <c:majorTickMark val="out"/>
        <c:minorTickMark val="none"/>
        <c:tickLblPos val="nextTo"/>
        <c:crossAx val="123812096"/>
        <c:crosses val="autoZero"/>
        <c:auto val="1"/>
        <c:lblAlgn val="ctr"/>
        <c:lblOffset val="100"/>
        <c:noMultiLvlLbl val="0"/>
      </c:catAx>
      <c:valAx>
        <c:axId val="123812096"/>
        <c:scaling>
          <c:orientation val="minMax"/>
        </c:scaling>
        <c:delete val="0"/>
        <c:axPos val="l"/>
        <c:majorGridlines/>
        <c:numFmt formatCode="_(* #,##0_);_(* \(#,##0\);_(* &quot;-&quot;??_);_(@_)" sourceLinked="1"/>
        <c:majorTickMark val="out"/>
        <c:minorTickMark val="none"/>
        <c:tickLblPos val="nextTo"/>
        <c:crossAx val="123810560"/>
        <c:crosses val="autoZero"/>
        <c:crossBetween val="between"/>
      </c:valAx>
    </c:plotArea>
    <c:legend>
      <c:legendPos val="r"/>
      <c:layout>
        <c:manualLayout>
          <c:xMode val="edge"/>
          <c:yMode val="edge"/>
          <c:x val="0.80371932396521306"/>
          <c:y val="9.5496284012574872E-2"/>
          <c:w val="0.19628074895055417"/>
          <c:h val="0.74810036608502795"/>
        </c:manualLayout>
      </c:layout>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'Top 5 Cloud'!$B$171</c:f>
          <c:strCache>
            <c:ptCount val="1"/>
            <c:pt idx="0">
              <c:v>Amazon</c:v>
            </c:pt>
          </c:strCache>
        </c:strRef>
      </c:tx>
      <c:layout/>
      <c:overlay val="1"/>
    </c:title>
    <c:autoTitleDeleted val="0"/>
    <c:plotArea>
      <c:layout>
        <c:manualLayout>
          <c:layoutTarget val="inner"/>
          <c:xMode val="edge"/>
          <c:yMode val="edge"/>
          <c:x val="0.15967395527207837"/>
          <c:y val="5.8242738245563599E-2"/>
          <c:w val="0.59148045688911233"/>
          <c:h val="0.81233486392175946"/>
        </c:manualLayout>
      </c:layout>
      <c:lineChart>
        <c:grouping val="standard"/>
        <c:varyColors val="0"/>
        <c:ser>
          <c:idx val="4"/>
          <c:order val="0"/>
          <c:tx>
            <c:strRef>
              <c:f>'Top 5 Cloud'!$B$194</c:f>
              <c:strCache>
                <c:ptCount val="1"/>
              </c:strCache>
            </c:strRef>
          </c:tx>
          <c:cat>
            <c:numRef>
              <c:f>'Top 5 Cloud'!$C$171:$M$171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Cloud'!$C$194:$M$194</c:f>
              <c:numCache>
                <c:formatCode>_(* #,##0_);_(* \(#,##0\);_(* "-"??_);_(@_)</c:formatCode>
                <c:ptCount val="11"/>
              </c:numCache>
            </c:numRef>
          </c:val>
          <c:smooth val="0"/>
          <c:extLst xmlns:c16r2="http://schemas.microsoft.com/office/drawing/2015/06/chart">
            <c:ext xmlns:c16="http://schemas.microsoft.com/office/drawing/2014/chart" uri="{C3380CC4-5D6E-409C-BE32-E72D297353CC}">
              <c16:uniqueId val="{00000000-B037-B64A-AAE2-FC98E4E4BAD6}"/>
            </c:ext>
          </c:extLst>
        </c:ser>
        <c:ser>
          <c:idx val="3"/>
          <c:order val="1"/>
          <c:tx>
            <c:strRef>
              <c:f>'Top 5 Cloud'!$B$192</c:f>
              <c:strCache>
                <c:ptCount val="1"/>
              </c:strCache>
            </c:strRef>
          </c:tx>
          <c:cat>
            <c:numRef>
              <c:f>'Top 5 Cloud'!$C$171:$M$171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Cloud'!$C$192:$M$192</c:f>
              <c:numCache>
                <c:formatCode>_(* #,##0_);_(* \(#,##0\);_(* "-"??_);_(@_)</c:formatCode>
                <c:ptCount val="11"/>
              </c:numCache>
            </c:numRef>
          </c:val>
          <c:smooth val="0"/>
          <c:extLst xmlns:c16r2="http://schemas.microsoft.com/office/drawing/2015/06/chart">
            <c:ext xmlns:c16="http://schemas.microsoft.com/office/drawing/2014/chart" uri="{C3380CC4-5D6E-409C-BE32-E72D297353CC}">
              <c16:uniqueId val="{00000003-9B04-F249-99A1-8D1EB10E97C7}"/>
            </c:ext>
          </c:extLst>
        </c:ser>
        <c:ser>
          <c:idx val="2"/>
          <c:order val="2"/>
          <c:tx>
            <c:strRef>
              <c:f>'Top 5 Cloud'!$B$190</c:f>
              <c:strCache>
                <c:ptCount val="1"/>
              </c:strCache>
            </c:strRef>
          </c:tx>
          <c:cat>
            <c:numRef>
              <c:f>'Top 5 Cloud'!$C$171:$M$171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Cloud'!$C$190:$M$190</c:f>
              <c:numCache>
                <c:formatCode>_(* #,##0_);_(* \(#,##0\);_(* "-"??_);_(@_)</c:formatCode>
                <c:ptCount val="11"/>
              </c:numCache>
            </c:numRef>
          </c:val>
          <c:smooth val="0"/>
          <c:extLst xmlns:c16r2="http://schemas.microsoft.com/office/drawing/2015/06/chart">
            <c:ext xmlns:c16="http://schemas.microsoft.com/office/drawing/2014/chart" uri="{C3380CC4-5D6E-409C-BE32-E72D297353CC}">
              <c16:uniqueId val="{00000002-9B04-F249-99A1-8D1EB10E97C7}"/>
            </c:ext>
          </c:extLst>
        </c:ser>
        <c:ser>
          <c:idx val="1"/>
          <c:order val="3"/>
          <c:tx>
            <c:strRef>
              <c:f>'Top 5 Cloud'!$B$182</c:f>
              <c:strCache>
                <c:ptCount val="1"/>
                <c:pt idx="0">
                  <c:v>100G DR and FR</c:v>
                </c:pt>
              </c:strCache>
            </c:strRef>
          </c:tx>
          <c:cat>
            <c:numRef>
              <c:f>'Top 5 Cloud'!$C$171:$M$171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Cloud'!$C$182:$M$182</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1-9B04-F249-99A1-8D1EB10E97C7}"/>
            </c:ext>
          </c:extLst>
        </c:ser>
        <c:ser>
          <c:idx val="0"/>
          <c:order val="4"/>
          <c:tx>
            <c:strRef>
              <c:f>'Top 5 Cloud'!$B$180</c:f>
              <c:strCache>
                <c:ptCount val="1"/>
                <c:pt idx="0">
                  <c:v>100G CWDM4, LR4, 4WDM10, 4WDM20</c:v>
                </c:pt>
              </c:strCache>
            </c:strRef>
          </c:tx>
          <c:cat>
            <c:numRef>
              <c:f>'Top 5 Cloud'!$C$171:$M$171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Cloud'!$C$180:$M$180</c:f>
              <c:numCache>
                <c:formatCode>_(* #,##0_);_(* \(#,##0\);_(* "-"??_);_(@_)</c:formatCode>
                <c:ptCount val="11"/>
                <c:pt idx="0">
                  <c:v>19064.663999999997</c:v>
                </c:pt>
                <c:pt idx="1">
                  <c:v>130454.838</c:v>
                </c:pt>
              </c:numCache>
            </c:numRef>
          </c:val>
          <c:smooth val="0"/>
          <c:extLst xmlns:c16r2="http://schemas.microsoft.com/office/drawing/2015/06/chart">
            <c:ext xmlns:c16="http://schemas.microsoft.com/office/drawing/2014/chart" uri="{C3380CC4-5D6E-409C-BE32-E72D297353CC}">
              <c16:uniqueId val="{00000000-9B04-F249-99A1-8D1EB10E97C7}"/>
            </c:ext>
          </c:extLst>
        </c:ser>
        <c:ser>
          <c:idx val="5"/>
          <c:order val="5"/>
          <c:tx>
            <c:strRef>
              <c:f>'Top 5 Cloud'!$B$178</c:f>
              <c:strCache>
                <c:ptCount val="1"/>
                <c:pt idx="0">
                  <c:v>100G PSM4 only</c:v>
                </c:pt>
              </c:strCache>
            </c:strRef>
          </c:tx>
          <c:cat>
            <c:numRef>
              <c:f>'Top 5 Cloud'!$C$171:$M$171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Cloud'!$C$178:$M$178</c:f>
              <c:numCache>
                <c:formatCode>_(* #,##0_);_(* \(#,##0\);_(* "-"??_);_(@_)</c:formatCode>
                <c:ptCount val="11"/>
                <c:pt idx="0">
                  <c:v>190817.94999999998</c:v>
                </c:pt>
                <c:pt idx="1">
                  <c:v>639034.20000000007</c:v>
                </c:pt>
              </c:numCache>
            </c:numRef>
          </c:val>
          <c:smooth val="0"/>
          <c:extLst xmlns:c16r2="http://schemas.microsoft.com/office/drawing/2015/06/chart">
            <c:ext xmlns:c16="http://schemas.microsoft.com/office/drawing/2014/chart" uri="{C3380CC4-5D6E-409C-BE32-E72D297353CC}">
              <c16:uniqueId val="{00000000-EEC9-2049-98CF-CB65254C8D33}"/>
            </c:ext>
          </c:extLst>
        </c:ser>
        <c:dLbls>
          <c:showLegendKey val="0"/>
          <c:showVal val="0"/>
          <c:showCatName val="0"/>
          <c:showSerName val="0"/>
          <c:showPercent val="0"/>
          <c:showBubbleSize val="0"/>
        </c:dLbls>
        <c:marker val="1"/>
        <c:smooth val="0"/>
        <c:axId val="132924160"/>
        <c:axId val="132925696"/>
      </c:lineChart>
      <c:catAx>
        <c:axId val="132924160"/>
        <c:scaling>
          <c:orientation val="minMax"/>
        </c:scaling>
        <c:delete val="0"/>
        <c:axPos val="b"/>
        <c:numFmt formatCode="General" sourceLinked="1"/>
        <c:majorTickMark val="out"/>
        <c:minorTickMark val="none"/>
        <c:tickLblPos val="nextTo"/>
        <c:crossAx val="132925696"/>
        <c:crosses val="autoZero"/>
        <c:auto val="1"/>
        <c:lblAlgn val="ctr"/>
        <c:lblOffset val="100"/>
        <c:noMultiLvlLbl val="0"/>
      </c:catAx>
      <c:valAx>
        <c:axId val="132925696"/>
        <c:scaling>
          <c:orientation val="minMax"/>
        </c:scaling>
        <c:delete val="0"/>
        <c:axPos val="l"/>
        <c:majorGridlines/>
        <c:numFmt formatCode="_(* #,##0_);_(* \(#,##0\);_(* &quot;-&quot;??_);_(@_)" sourceLinked="1"/>
        <c:majorTickMark val="out"/>
        <c:minorTickMark val="none"/>
        <c:tickLblPos val="nextTo"/>
        <c:crossAx val="132924160"/>
        <c:crosses val="autoZero"/>
        <c:crossBetween val="between"/>
      </c:valAx>
    </c:plotArea>
    <c:legend>
      <c:legendPos val="r"/>
      <c:layout>
        <c:manualLayout>
          <c:xMode val="edge"/>
          <c:yMode val="edge"/>
          <c:x val="0.75937926220039498"/>
          <c:y val="7.5624220706419804E-2"/>
          <c:w val="0.24062077829515799"/>
          <c:h val="0.81781968112383807"/>
        </c:manualLayout>
      </c:layout>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'Top 5 Cloud'!$B$219</c:f>
          <c:strCache>
            <c:ptCount val="1"/>
            <c:pt idx="0">
              <c:v>Microsoft</c:v>
            </c:pt>
          </c:strCache>
        </c:strRef>
      </c:tx>
      <c:layout>
        <c:manualLayout>
          <c:xMode val="edge"/>
          <c:yMode val="edge"/>
          <c:x val="0.43585570305432481"/>
          <c:y val="0"/>
        </c:manualLayout>
      </c:layout>
      <c:overlay val="1"/>
    </c:title>
    <c:autoTitleDeleted val="0"/>
    <c:plotArea>
      <c:layout>
        <c:manualLayout>
          <c:layoutTarget val="inner"/>
          <c:xMode val="edge"/>
          <c:yMode val="edge"/>
          <c:x val="0.16414530480265213"/>
          <c:y val="0.12477747558736491"/>
          <c:w val="0.631859475606109"/>
          <c:h val="0.74073273355502245"/>
        </c:manualLayout>
      </c:layout>
      <c:lineChart>
        <c:grouping val="standard"/>
        <c:varyColors val="0"/>
        <c:ser>
          <c:idx val="2"/>
          <c:order val="0"/>
          <c:tx>
            <c:strRef>
              <c:f>'Top 5 Cloud'!$B$226</c:f>
              <c:strCache>
                <c:ptCount val="1"/>
                <c:pt idx="0">
                  <c:v>400G DR4</c:v>
                </c:pt>
              </c:strCache>
            </c:strRef>
          </c:tx>
          <c:cat>
            <c:numRef>
              <c:f>'Top 5 Cloud'!$C$219:$M$219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Cloud'!$C$226:$M$226</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2-44CB-8B4F-8EF7-600A3E2AB42B}"/>
            </c:ext>
          </c:extLst>
        </c:ser>
        <c:ser>
          <c:idx val="0"/>
          <c:order val="1"/>
          <c:tx>
            <c:strRef>
              <c:f>'Top 5 Cloud'!$B$224</c:f>
              <c:strCache>
                <c:ptCount val="1"/>
                <c:pt idx="0">
                  <c:v>100G PSM4 only</c:v>
                </c:pt>
              </c:strCache>
            </c:strRef>
          </c:tx>
          <c:cat>
            <c:numRef>
              <c:f>'Top 5 Cloud'!$C$219:$M$219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Cloud'!$C$224:$M$224</c:f>
              <c:numCache>
                <c:formatCode>_(* #,##0_);_(* \(#,##0\);_(* "-"??_);_(@_)</c:formatCode>
                <c:ptCount val="11"/>
                <c:pt idx="0">
                  <c:v>10043.050000000008</c:v>
                </c:pt>
                <c:pt idx="1">
                  <c:v>71003.799999999988</c:v>
                </c:pt>
              </c:numCache>
            </c:numRef>
          </c:val>
          <c:smooth val="0"/>
          <c:extLst xmlns:c16r2="http://schemas.microsoft.com/office/drawing/2015/06/chart">
            <c:ext xmlns:c16="http://schemas.microsoft.com/office/drawing/2014/chart" uri="{C3380CC4-5D6E-409C-BE32-E72D297353CC}">
              <c16:uniqueId val="{00000000-44CB-8B4F-8EF7-600A3E2AB42B}"/>
            </c:ext>
          </c:extLst>
        </c:ser>
        <c:ser>
          <c:idx val="1"/>
          <c:order val="2"/>
          <c:tx>
            <c:strRef>
              <c:f>'Top 5 Cloud'!$B$222</c:f>
              <c:strCache>
                <c:ptCount val="1"/>
                <c:pt idx="0">
                  <c:v>40G PSM4 only</c:v>
                </c:pt>
              </c:strCache>
            </c:strRef>
          </c:tx>
          <c:cat>
            <c:numRef>
              <c:f>'Top 5 Cloud'!$C$219:$M$219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Cloud'!$C$222:$I$222</c:f>
              <c:numCache>
                <c:formatCode>_(* #,##0_);_(* \(#,##0\);_(* "-"??_);_(@_)</c:formatCode>
                <c:ptCount val="7"/>
                <c:pt idx="0">
                  <c:v>227861.2</c:v>
                </c:pt>
                <c:pt idx="1">
                  <c:v>276138</c:v>
                </c:pt>
              </c:numCache>
            </c:numRef>
          </c:val>
          <c:smooth val="0"/>
          <c:extLst xmlns:c16r2="http://schemas.microsoft.com/office/drawing/2015/06/chart">
            <c:ext xmlns:c16="http://schemas.microsoft.com/office/drawing/2014/chart" uri="{C3380CC4-5D6E-409C-BE32-E72D297353CC}">
              <c16:uniqueId val="{00000000-4C29-FC4F-9687-3557FE00024B}"/>
            </c:ext>
          </c:extLst>
        </c:ser>
        <c:dLbls>
          <c:showLegendKey val="0"/>
          <c:showVal val="0"/>
          <c:showCatName val="0"/>
          <c:showSerName val="0"/>
          <c:showPercent val="0"/>
          <c:showBubbleSize val="0"/>
        </c:dLbls>
        <c:marker val="1"/>
        <c:smooth val="0"/>
        <c:axId val="132977792"/>
        <c:axId val="132979328"/>
      </c:lineChart>
      <c:catAx>
        <c:axId val="132977792"/>
        <c:scaling>
          <c:orientation val="minMax"/>
        </c:scaling>
        <c:delete val="0"/>
        <c:axPos val="b"/>
        <c:numFmt formatCode="General" sourceLinked="1"/>
        <c:majorTickMark val="out"/>
        <c:minorTickMark val="none"/>
        <c:tickLblPos val="nextTo"/>
        <c:crossAx val="132979328"/>
        <c:crosses val="autoZero"/>
        <c:auto val="1"/>
        <c:lblAlgn val="ctr"/>
        <c:lblOffset val="100"/>
        <c:noMultiLvlLbl val="0"/>
      </c:catAx>
      <c:valAx>
        <c:axId val="132979328"/>
        <c:scaling>
          <c:orientation val="minMax"/>
        </c:scaling>
        <c:delete val="0"/>
        <c:axPos val="l"/>
        <c:majorGridlines/>
        <c:numFmt formatCode="_(* #,##0_);_(* \(#,##0\);_(* &quot;-&quot;??_);_(@_)" sourceLinked="1"/>
        <c:majorTickMark val="out"/>
        <c:minorTickMark val="none"/>
        <c:tickLblPos val="nextTo"/>
        <c:crossAx val="132977792"/>
        <c:crosses val="autoZero"/>
        <c:crossBetween val="between"/>
      </c:valAx>
    </c:plotArea>
    <c:legend>
      <c:legendPos val="r"/>
      <c:layout>
        <c:manualLayout>
          <c:xMode val="edge"/>
          <c:yMode val="edge"/>
          <c:x val="0.81764195159323216"/>
          <c:y val="0.2707922585079679"/>
          <c:w val="0.15767421200495352"/>
          <c:h val="0.40977727140611825"/>
        </c:manualLayout>
      </c:layout>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51718525671875"/>
          <c:y val="5.8242738245563599E-2"/>
          <c:w val="0.55662709777821939"/>
          <c:h val="0.8079465914530799"/>
        </c:manualLayout>
      </c:layout>
      <c:lineChart>
        <c:grouping val="standard"/>
        <c:varyColors val="0"/>
        <c:ser>
          <c:idx val="7"/>
          <c:order val="0"/>
          <c:tx>
            <c:strRef>
              <c:f>'Top 5 Cloud'!$B$276</c:f>
              <c:strCache>
                <c:ptCount val="1"/>
                <c:pt idx="0">
                  <c:v>2x400G FR4</c:v>
                </c:pt>
              </c:strCache>
            </c:strRef>
          </c:tx>
          <c:cat>
            <c:numRef>
              <c:f>'Top 5 Cloud'!$C$251:$M$251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Cloud'!$C$276:$M$276</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0-F64F-4B4C-B3A5-2D7441EBCF03}"/>
            </c:ext>
          </c:extLst>
        </c:ser>
        <c:ser>
          <c:idx val="6"/>
          <c:order val="1"/>
          <c:tx>
            <c:strRef>
              <c:f>'Top 5 Cloud'!$B$274</c:f>
              <c:strCache>
                <c:ptCount val="1"/>
                <c:pt idx="0">
                  <c:v>400G FR4, FR8, LR4, LR8</c:v>
                </c:pt>
              </c:strCache>
            </c:strRef>
          </c:tx>
          <c:cat>
            <c:numRef>
              <c:f>'Top 5 Cloud'!$C$251:$M$251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Cloud'!$C$274:$M$274</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1-F64F-4B4C-B3A5-2D7441EBCF03}"/>
            </c:ext>
          </c:extLst>
        </c:ser>
        <c:ser>
          <c:idx val="3"/>
          <c:order val="2"/>
          <c:tx>
            <c:strRef>
              <c:f>'Top 5 Cloud'!$B$270</c:f>
              <c:strCache>
                <c:ptCount val="1"/>
                <c:pt idx="0">
                  <c:v>400G SR4.2 SR</c:v>
                </c:pt>
              </c:strCache>
            </c:strRef>
          </c:tx>
          <c:cat>
            <c:numRef>
              <c:f>'Top 5 Cloud'!$C$251:$M$251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Cloud'!$C$270:$M$270</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2-F64F-4B4C-B3A5-2D7441EBCF03}"/>
            </c:ext>
          </c:extLst>
        </c:ser>
        <c:ser>
          <c:idx val="2"/>
          <c:order val="3"/>
          <c:tx>
            <c:strRef>
              <c:f>'Top 5 Cloud'!$B$268</c:f>
              <c:strCache>
                <c:ptCount val="1"/>
                <c:pt idx="0">
                  <c:v>2x200G SR8</c:v>
                </c:pt>
              </c:strCache>
            </c:strRef>
          </c:tx>
          <c:cat>
            <c:numRef>
              <c:f>'Top 5 Cloud'!$C$251:$M$251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Cloud'!$C$268:$M$268</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3-F64F-4B4C-B3A5-2D7441EBCF03}"/>
            </c:ext>
          </c:extLst>
        </c:ser>
        <c:ser>
          <c:idx val="5"/>
          <c:order val="4"/>
          <c:tx>
            <c:strRef>
              <c:f>'Top 5 Cloud'!$B$266</c:f>
              <c:strCache>
                <c:ptCount val="1"/>
                <c:pt idx="0">
                  <c:v>200G FR4</c:v>
                </c:pt>
              </c:strCache>
            </c:strRef>
          </c:tx>
          <c:cat>
            <c:numRef>
              <c:f>'Top 5 Cloud'!$C$251:$M$251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Cloud'!$C$266:$M$266</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0-ECC7-7D42-9F6A-C8B135E3DD7D}"/>
            </c:ext>
          </c:extLst>
        </c:ser>
        <c:ser>
          <c:idx val="4"/>
          <c:order val="5"/>
          <c:tx>
            <c:strRef>
              <c:f>'Top 5 Cloud'!$B$264</c:f>
              <c:strCache>
                <c:ptCount val="1"/>
                <c:pt idx="0">
                  <c:v>200G SR4</c:v>
                </c:pt>
              </c:strCache>
            </c:strRef>
          </c:tx>
          <c:cat>
            <c:numRef>
              <c:f>'Top 5 Cloud'!$C$251:$M$251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Cloud'!$C$264:$M$264</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0-F4E5-6848-AC50-7B4BD39B48B4}"/>
            </c:ext>
          </c:extLst>
        </c:ser>
        <c:ser>
          <c:idx val="1"/>
          <c:order val="6"/>
          <c:tx>
            <c:strRef>
              <c:f>'Top 5 Cloud'!$B$260</c:f>
              <c:strCache>
                <c:ptCount val="1"/>
                <c:pt idx="0">
                  <c:v>100G CWDM4, LR4, 4WDM10, 4WDM20</c:v>
                </c:pt>
              </c:strCache>
            </c:strRef>
          </c:tx>
          <c:cat>
            <c:numRef>
              <c:f>'Top 5 Cloud'!$C$251:$M$251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Cloud'!$C$260:$M$260</c:f>
              <c:numCache>
                <c:formatCode>_(* #,##0_);_(* \(#,##0\);_(* "-"??_);_(@_)</c:formatCode>
                <c:ptCount val="11"/>
                <c:pt idx="0">
                  <c:v>6354.8879999999981</c:v>
                </c:pt>
                <c:pt idx="1">
                  <c:v>21742.472999999973</c:v>
                </c:pt>
              </c:numCache>
            </c:numRef>
          </c:val>
          <c:smooth val="0"/>
          <c:extLst xmlns:c16r2="http://schemas.microsoft.com/office/drawing/2015/06/chart">
            <c:ext xmlns:c16="http://schemas.microsoft.com/office/drawing/2014/chart" uri="{C3380CC4-5D6E-409C-BE32-E72D297353CC}">
              <c16:uniqueId val="{00000001-8D03-1744-A414-03F847325CC3}"/>
            </c:ext>
          </c:extLst>
        </c:ser>
        <c:ser>
          <c:idx val="0"/>
          <c:order val="7"/>
          <c:tx>
            <c:strRef>
              <c:f>'Top 5 Cloud'!$B$258</c:f>
              <c:strCache>
                <c:ptCount val="1"/>
                <c:pt idx="0">
                  <c:v>100G SR4, eSR4</c:v>
                </c:pt>
              </c:strCache>
            </c:strRef>
          </c:tx>
          <c:cat>
            <c:numRef>
              <c:f>'Top 5 Cloud'!$C$251:$M$251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Cloud'!$C$258:$M$258</c:f>
              <c:numCache>
                <c:formatCode>_(* #,##0_);_(* \(#,##0\);_(* "-"??_);_(@_)</c:formatCode>
                <c:ptCount val="11"/>
                <c:pt idx="0">
                  <c:v>21004.349999999995</c:v>
                </c:pt>
                <c:pt idx="1">
                  <c:v>115839.31200000001</c:v>
                </c:pt>
              </c:numCache>
            </c:numRef>
          </c:val>
          <c:smooth val="0"/>
          <c:extLst xmlns:c16r2="http://schemas.microsoft.com/office/drawing/2015/06/chart">
            <c:ext xmlns:c16="http://schemas.microsoft.com/office/drawing/2014/chart" uri="{C3380CC4-5D6E-409C-BE32-E72D297353CC}">
              <c16:uniqueId val="{00000000-8D03-1744-A414-03F847325CC3}"/>
            </c:ext>
          </c:extLst>
        </c:ser>
        <c:dLbls>
          <c:showLegendKey val="0"/>
          <c:showVal val="0"/>
          <c:showCatName val="0"/>
          <c:showSerName val="0"/>
          <c:showPercent val="0"/>
          <c:showBubbleSize val="0"/>
        </c:dLbls>
        <c:marker val="1"/>
        <c:smooth val="0"/>
        <c:axId val="134950272"/>
        <c:axId val="134964352"/>
      </c:lineChart>
      <c:catAx>
        <c:axId val="134950272"/>
        <c:scaling>
          <c:orientation val="minMax"/>
        </c:scaling>
        <c:delete val="0"/>
        <c:axPos val="b"/>
        <c:numFmt formatCode="General" sourceLinked="1"/>
        <c:majorTickMark val="out"/>
        <c:minorTickMark val="none"/>
        <c:tickLblPos val="nextTo"/>
        <c:crossAx val="134964352"/>
        <c:crosses val="autoZero"/>
        <c:auto val="1"/>
        <c:lblAlgn val="ctr"/>
        <c:lblOffset val="100"/>
        <c:noMultiLvlLbl val="0"/>
      </c:catAx>
      <c:valAx>
        <c:axId val="134964352"/>
        <c:scaling>
          <c:orientation val="minMax"/>
        </c:scaling>
        <c:delete val="0"/>
        <c:axPos val="l"/>
        <c:majorGridlines/>
        <c:title>
          <c:tx>
            <c:rich>
              <a:bodyPr/>
              <a:lstStyle/>
              <a:p>
                <a:pPr>
                  <a:defRPr sz="1200" b="0"/>
                </a:pPr>
                <a:r>
                  <a:rPr lang="en-US" sz="1200" b="0"/>
                  <a:t>Shipments (Units)</a:t>
                </a:r>
              </a:p>
            </c:rich>
          </c:tx>
          <c:layout>
            <c:manualLayout>
              <c:xMode val="edge"/>
              <c:yMode val="edge"/>
              <c:x val="1.382601405287626E-2"/>
              <c:y val="0.29458743814798138"/>
            </c:manualLayout>
          </c:layout>
          <c:overlay val="0"/>
        </c:title>
        <c:numFmt formatCode="_(* #,##0_);_(* \(#,##0\);_(* &quot;-&quot;??_);_(@_)" sourceLinked="1"/>
        <c:majorTickMark val="out"/>
        <c:minorTickMark val="none"/>
        <c:tickLblPos val="nextTo"/>
        <c:crossAx val="134950272"/>
        <c:crosses val="autoZero"/>
        <c:crossBetween val="between"/>
      </c:valAx>
    </c:plotArea>
    <c:legend>
      <c:legendPos val="r"/>
      <c:layout>
        <c:manualLayout>
          <c:xMode val="edge"/>
          <c:yMode val="edge"/>
          <c:x val="0.70957089131258078"/>
          <c:y val="4.1383263138619307E-2"/>
          <c:w val="0.29042910868741928"/>
          <c:h val="0.93020911920893612"/>
        </c:manualLayout>
      </c:layout>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'Top 5 Cloud'!$B$91</c:f>
          <c:strCache>
            <c:ptCount val="1"/>
            <c:pt idx="0">
              <c:v>Google</c:v>
            </c:pt>
          </c:strCache>
        </c:strRef>
      </c:tx>
      <c:layout>
        <c:manualLayout>
          <c:xMode val="edge"/>
          <c:yMode val="edge"/>
          <c:x val="0.58579598468183014"/>
          <c:y val="7.2013067086225888E-2"/>
        </c:manualLayout>
      </c:layout>
      <c:overlay val="1"/>
    </c:title>
    <c:autoTitleDeleted val="0"/>
    <c:plotArea>
      <c:layout>
        <c:manualLayout>
          <c:layoutTarget val="inner"/>
          <c:xMode val="edge"/>
          <c:yMode val="edge"/>
          <c:x val="0.18330229609390161"/>
          <c:y val="5.8242738245563599E-2"/>
          <c:w val="0.63331326472633787"/>
          <c:h val="0.81033872422124165"/>
        </c:manualLayout>
      </c:layout>
      <c:barChart>
        <c:barDir val="col"/>
        <c:grouping val="stacked"/>
        <c:varyColors val="0"/>
        <c:ser>
          <c:idx val="0"/>
          <c:order val="0"/>
          <c:tx>
            <c:strRef>
              <c:f>'Top 5 Cloud'!$B$100</c:f>
              <c:strCache>
                <c:ptCount val="1"/>
                <c:pt idx="0">
                  <c:v>100G CWDM4, LR4, 4WDM10, 4WDM20</c:v>
                </c:pt>
              </c:strCache>
            </c:strRef>
          </c:tx>
          <c:invertIfNegative val="0"/>
          <c:cat>
            <c:numRef>
              <c:f>'Top 5 Cloud'!$C$91:$M$91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Cloud'!$C$100:$M$100</c:f>
              <c:numCache>
                <c:formatCode>_(* #,##0_);_(* \(#,##0\);_(* "-"??_);_(@_)</c:formatCode>
                <c:ptCount val="11"/>
                <c:pt idx="0">
                  <c:v>38129.327999999994</c:v>
                </c:pt>
                <c:pt idx="1">
                  <c:v>282652.14900000003</c:v>
                </c:pt>
              </c:numCache>
            </c:numRef>
          </c:val>
          <c:extLst xmlns:c16r2="http://schemas.microsoft.com/office/drawing/2015/06/chart">
            <c:ext xmlns:c16="http://schemas.microsoft.com/office/drawing/2014/chart" uri="{C3380CC4-5D6E-409C-BE32-E72D297353CC}">
              <c16:uniqueId val="{00000000-236B-144E-A180-7DF72957872E}"/>
            </c:ext>
          </c:extLst>
        </c:ser>
        <c:ser>
          <c:idx val="3"/>
          <c:order val="1"/>
          <c:tx>
            <c:strRef>
              <c:f>'Top 5 Cloud'!$B$98</c:f>
              <c:strCache>
                <c:ptCount val="1"/>
                <c:pt idx="0">
                  <c:v>100G SR4 &amp; eSR4</c:v>
                </c:pt>
              </c:strCache>
            </c:strRef>
          </c:tx>
          <c:invertIfNegative val="0"/>
          <c:cat>
            <c:numRef>
              <c:f>'Top 5 Cloud'!$C$91:$M$91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Cloud'!$C$100:$M$100</c:f>
              <c:numCache>
                <c:formatCode>_(* #,##0_);_(* \(#,##0\);_(* "-"??_);_(@_)</c:formatCode>
                <c:ptCount val="11"/>
                <c:pt idx="0">
                  <c:v>38129.327999999994</c:v>
                </c:pt>
                <c:pt idx="1">
                  <c:v>282652.14900000003</c:v>
                </c:pt>
              </c:numCache>
            </c:numRef>
          </c:val>
          <c:extLst xmlns:c16r2="http://schemas.microsoft.com/office/drawing/2015/06/chart">
            <c:ext xmlns:c16="http://schemas.microsoft.com/office/drawing/2014/chart" uri="{C3380CC4-5D6E-409C-BE32-E72D297353CC}">
              <c16:uniqueId val="{00000000-B2DD-EC4E-B8E4-38C4300CDBE6}"/>
            </c:ext>
          </c:extLst>
        </c:ser>
        <c:ser>
          <c:idx val="1"/>
          <c:order val="2"/>
          <c:tx>
            <c:strRef>
              <c:f>'Top 5 Cloud'!$B$102</c:f>
              <c:strCache>
                <c:ptCount val="1"/>
                <c:pt idx="0">
                  <c:v>2x200G SR8</c:v>
                </c:pt>
              </c:strCache>
            </c:strRef>
          </c:tx>
          <c:invertIfNegative val="0"/>
          <c:cat>
            <c:numRef>
              <c:f>'Top 5 Cloud'!$C$91:$M$91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Cloud'!$C$102:$M$102</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1-236B-144E-A180-7DF72957872E}"/>
            </c:ext>
          </c:extLst>
        </c:ser>
        <c:ser>
          <c:idx val="4"/>
          <c:order val="3"/>
          <c:tx>
            <c:strRef>
              <c:f>'Top 5 Cloud'!$B$104</c:f>
              <c:strCache>
                <c:ptCount val="1"/>
                <c:pt idx="0">
                  <c:v>2x200G 2xFR4</c:v>
                </c:pt>
              </c:strCache>
            </c:strRef>
          </c:tx>
          <c:invertIfNegative val="0"/>
          <c:cat>
            <c:numRef>
              <c:f>'Top 5 Cloud'!$C$91:$M$91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Cloud'!$C$104:$M$104</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1-6E76-BA48-B824-EF0EFC970C32}"/>
            </c:ext>
          </c:extLst>
        </c:ser>
        <c:ser>
          <c:idx val="2"/>
          <c:order val="4"/>
          <c:tx>
            <c:strRef>
              <c:f>'Top 5 Cloud'!$B$108</c:f>
              <c:strCache>
                <c:ptCount val="1"/>
                <c:pt idx="0">
                  <c:v>2x400G FR4</c:v>
                </c:pt>
              </c:strCache>
            </c:strRef>
          </c:tx>
          <c:invertIfNegative val="0"/>
          <c:cat>
            <c:numRef>
              <c:f>'Top 5 Cloud'!$C$91:$M$91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Cloud'!$C$108:$M$108</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2-236B-144E-A180-7DF72957872E}"/>
            </c:ext>
          </c:extLst>
        </c:ser>
        <c:ser>
          <c:idx val="5"/>
          <c:order val="5"/>
          <c:tx>
            <c:strRef>
              <c:f>'Top 5 Cloud'!$B$106</c:f>
              <c:strCache>
                <c:ptCount val="1"/>
                <c:pt idx="0">
                  <c:v>800G DR8</c:v>
                </c:pt>
              </c:strCache>
            </c:strRef>
          </c:tx>
          <c:invertIfNegative val="0"/>
          <c:cat>
            <c:numRef>
              <c:f>'Top 5 Cloud'!$C$91:$M$91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Cloud'!$C$106:$M$106</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2-6E76-BA48-B824-EF0EFC970C32}"/>
            </c:ext>
          </c:extLst>
        </c:ser>
        <c:dLbls>
          <c:showLegendKey val="0"/>
          <c:showVal val="0"/>
          <c:showCatName val="0"/>
          <c:showSerName val="0"/>
          <c:showPercent val="0"/>
          <c:showBubbleSize val="0"/>
        </c:dLbls>
        <c:gapWidth val="150"/>
        <c:overlap val="100"/>
        <c:axId val="135011328"/>
        <c:axId val="135021312"/>
      </c:barChart>
      <c:catAx>
        <c:axId val="135011328"/>
        <c:scaling>
          <c:orientation val="minMax"/>
        </c:scaling>
        <c:delete val="0"/>
        <c:axPos val="b"/>
        <c:numFmt formatCode="General" sourceLinked="1"/>
        <c:majorTickMark val="out"/>
        <c:minorTickMark val="none"/>
        <c:tickLblPos val="nextTo"/>
        <c:crossAx val="135021312"/>
        <c:crosses val="autoZero"/>
        <c:auto val="1"/>
        <c:lblAlgn val="ctr"/>
        <c:lblOffset val="100"/>
        <c:noMultiLvlLbl val="0"/>
      </c:catAx>
      <c:valAx>
        <c:axId val="135021312"/>
        <c:scaling>
          <c:orientation val="minMax"/>
        </c:scaling>
        <c:delete val="0"/>
        <c:axPos val="l"/>
        <c:majorGridlines/>
        <c:title>
          <c:tx>
            <c:rich>
              <a:bodyPr/>
              <a:lstStyle/>
              <a:p>
                <a:pPr>
                  <a:defRPr sz="1200" b="0"/>
                </a:pPr>
                <a:r>
                  <a:rPr lang="en-US" sz="1200" b="0"/>
                  <a:t>Shipments (Units)</a:t>
                </a:r>
              </a:p>
            </c:rich>
          </c:tx>
          <c:layout/>
          <c:overlay val="0"/>
        </c:title>
        <c:numFmt formatCode="_(* #,##0_);_(* \(#,##0\);_(* &quot;-&quot;??_);_(@_)" sourceLinked="1"/>
        <c:majorTickMark val="out"/>
        <c:minorTickMark val="none"/>
        <c:tickLblPos val="nextTo"/>
        <c:crossAx val="135011328"/>
        <c:crosses val="autoZero"/>
        <c:crossBetween val="between"/>
      </c:valAx>
    </c:plotArea>
    <c:legend>
      <c:legendPos val="r"/>
      <c:layout>
        <c:manualLayout>
          <c:xMode val="edge"/>
          <c:yMode val="edge"/>
          <c:x val="0.82397801284327565"/>
          <c:y val="4.9045164862019756E-2"/>
          <c:w val="0.16927090302416545"/>
          <c:h val="0.87017095677484724"/>
        </c:manualLayout>
      </c:layout>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'Top 5 Cloud'!$B$133</c:f>
          <c:strCache>
            <c:ptCount val="1"/>
            <c:pt idx="0">
              <c:v>Facebook</c:v>
            </c:pt>
          </c:strCache>
        </c:strRef>
      </c:tx>
      <c:layout>
        <c:manualLayout>
          <c:xMode val="edge"/>
          <c:yMode val="edge"/>
          <c:x val="0.27225699902192452"/>
          <c:y val="0.16399463604167383"/>
        </c:manualLayout>
      </c:layout>
      <c:overlay val="1"/>
    </c:title>
    <c:autoTitleDeleted val="0"/>
    <c:plotArea>
      <c:layout>
        <c:manualLayout>
          <c:layoutTarget val="inner"/>
          <c:xMode val="edge"/>
          <c:yMode val="edge"/>
          <c:x val="0.18948108553194526"/>
          <c:y val="5.8242738245563599E-2"/>
          <c:w val="0.60501184751857318"/>
          <c:h val="0.83646389548637545"/>
        </c:manualLayout>
      </c:layout>
      <c:barChart>
        <c:barDir val="col"/>
        <c:grouping val="stacked"/>
        <c:varyColors val="0"/>
        <c:ser>
          <c:idx val="0"/>
          <c:order val="0"/>
          <c:tx>
            <c:strRef>
              <c:f>'Top 5 Cloud'!$B$138</c:f>
              <c:strCache>
                <c:ptCount val="1"/>
                <c:pt idx="0">
                  <c:v>100G CWDM4 Sub-spec</c:v>
                </c:pt>
              </c:strCache>
            </c:strRef>
          </c:tx>
          <c:invertIfNegative val="0"/>
          <c:cat>
            <c:numRef>
              <c:f>'Top 5 Cloud'!$C$133:$M$133</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Cloud'!$C$138:$M$138</c:f>
              <c:numCache>
                <c:formatCode>_(* #,##0_);_(* \(#,##0\);_(* "-"??_);_(@_)</c:formatCode>
                <c:ptCount val="11"/>
                <c:pt idx="0">
                  <c:v>88200.6</c:v>
                </c:pt>
                <c:pt idx="1">
                  <c:v>683412.1</c:v>
                </c:pt>
              </c:numCache>
            </c:numRef>
          </c:val>
          <c:extLst xmlns:c16r2="http://schemas.microsoft.com/office/drawing/2015/06/chart">
            <c:ext xmlns:c16="http://schemas.microsoft.com/office/drawing/2014/chart" uri="{C3380CC4-5D6E-409C-BE32-E72D297353CC}">
              <c16:uniqueId val="{00000000-8169-6347-B6B1-AFF1F2F978DB}"/>
            </c:ext>
          </c:extLst>
        </c:ser>
        <c:ser>
          <c:idx val="1"/>
          <c:order val="1"/>
          <c:tx>
            <c:strRef>
              <c:f>'Top 5 Cloud'!$B$140</c:f>
              <c:strCache>
                <c:ptCount val="1"/>
                <c:pt idx="0">
                  <c:v>200G FR4 </c:v>
                </c:pt>
              </c:strCache>
            </c:strRef>
          </c:tx>
          <c:invertIfNegative val="0"/>
          <c:cat>
            <c:numRef>
              <c:f>'Top 5 Cloud'!$C$133:$M$133</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Cloud'!$C$140:$M$140</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1-8169-6347-B6B1-AFF1F2F978DB}"/>
            </c:ext>
          </c:extLst>
        </c:ser>
        <c:ser>
          <c:idx val="2"/>
          <c:order val="2"/>
          <c:tx>
            <c:strRef>
              <c:f>'Top 5 Cloud'!$B$144</c:f>
              <c:strCache>
                <c:ptCount val="1"/>
                <c:pt idx="0">
                  <c:v>400G FR4, FR8, LR4, LR8</c:v>
                </c:pt>
              </c:strCache>
            </c:strRef>
          </c:tx>
          <c:invertIfNegative val="0"/>
          <c:cat>
            <c:numRef>
              <c:f>'Top 5 Cloud'!$C$133:$M$133</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Cloud'!$C$144:$M$144</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0-3FBD-424A-825D-D3512746B8D8}"/>
            </c:ext>
          </c:extLst>
        </c:ser>
        <c:ser>
          <c:idx val="3"/>
          <c:order val="3"/>
          <c:tx>
            <c:strRef>
              <c:f>'Top 5 Cloud'!$B$146</c:f>
              <c:strCache>
                <c:ptCount val="1"/>
                <c:pt idx="0">
                  <c:v>2x400G FR4</c:v>
                </c:pt>
              </c:strCache>
            </c:strRef>
          </c:tx>
          <c:invertIfNegative val="0"/>
          <c:cat>
            <c:numRef>
              <c:f>'Top 5 Cloud'!$C$133:$M$133</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Cloud'!$C$146:$M$146</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0-5B78-5043-9FD4-A79A8EF5F72B}"/>
            </c:ext>
          </c:extLst>
        </c:ser>
        <c:dLbls>
          <c:showLegendKey val="0"/>
          <c:showVal val="0"/>
          <c:showCatName val="0"/>
          <c:showSerName val="0"/>
          <c:showPercent val="0"/>
          <c:showBubbleSize val="0"/>
        </c:dLbls>
        <c:gapWidth val="150"/>
        <c:overlap val="100"/>
        <c:axId val="135067136"/>
        <c:axId val="135068672"/>
      </c:barChart>
      <c:catAx>
        <c:axId val="135067136"/>
        <c:scaling>
          <c:orientation val="minMax"/>
        </c:scaling>
        <c:delete val="0"/>
        <c:axPos val="b"/>
        <c:numFmt formatCode="General" sourceLinked="1"/>
        <c:majorTickMark val="out"/>
        <c:minorTickMark val="none"/>
        <c:tickLblPos val="nextTo"/>
        <c:crossAx val="135068672"/>
        <c:crosses val="autoZero"/>
        <c:auto val="1"/>
        <c:lblAlgn val="ctr"/>
        <c:lblOffset val="100"/>
        <c:noMultiLvlLbl val="0"/>
      </c:catAx>
      <c:valAx>
        <c:axId val="135068672"/>
        <c:scaling>
          <c:orientation val="minMax"/>
        </c:scaling>
        <c:delete val="0"/>
        <c:axPos val="l"/>
        <c:majorGridlines/>
        <c:title>
          <c:tx>
            <c:rich>
              <a:bodyPr/>
              <a:lstStyle/>
              <a:p>
                <a:pPr>
                  <a:defRPr sz="1200" b="0"/>
                </a:pPr>
                <a:r>
                  <a:rPr lang="en-US" sz="1200" b="0"/>
                  <a:t>Shipments (Units)</a:t>
                </a:r>
              </a:p>
            </c:rich>
          </c:tx>
          <c:layout/>
          <c:overlay val="0"/>
        </c:title>
        <c:numFmt formatCode="_(* #,##0_);_(* \(#,##0\);_(* &quot;-&quot;??_);_(@_)" sourceLinked="1"/>
        <c:majorTickMark val="out"/>
        <c:minorTickMark val="none"/>
        <c:tickLblPos val="nextTo"/>
        <c:crossAx val="135067136"/>
        <c:crosses val="autoZero"/>
        <c:crossBetween val="between"/>
      </c:valAx>
    </c:plotArea>
    <c:legend>
      <c:legendPos val="r"/>
      <c:layout>
        <c:manualLayout>
          <c:xMode val="edge"/>
          <c:yMode val="edge"/>
          <c:x val="0.81759586103610249"/>
          <c:y val="0.21606881963471167"/>
          <c:w val="0.18240421033937493"/>
          <c:h val="0.60774414881936789"/>
        </c:manualLayout>
      </c:layout>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'Top 5 Cloud'!$B$171</c:f>
          <c:strCache>
            <c:ptCount val="1"/>
            <c:pt idx="0">
              <c:v>Amazon</c:v>
            </c:pt>
          </c:strCache>
        </c:strRef>
      </c:tx>
      <c:layout>
        <c:manualLayout>
          <c:xMode val="edge"/>
          <c:yMode val="edge"/>
          <c:x val="0.44039405074365706"/>
          <c:y val="6.2842319517434214E-2"/>
        </c:manualLayout>
      </c:layout>
      <c:overlay val="1"/>
    </c:title>
    <c:autoTitleDeleted val="0"/>
    <c:plotArea>
      <c:layout>
        <c:manualLayout>
          <c:layoutTarget val="inner"/>
          <c:xMode val="edge"/>
          <c:yMode val="edge"/>
          <c:x val="0.2262359315595332"/>
          <c:y val="5.8242738245563599E-2"/>
          <c:w val="0.72018004249489254"/>
          <c:h val="0.84982287808264123"/>
        </c:manualLayout>
      </c:layout>
      <c:barChart>
        <c:barDir val="col"/>
        <c:grouping val="stacked"/>
        <c:varyColors val="0"/>
        <c:ser>
          <c:idx val="5"/>
          <c:order val="0"/>
          <c:tx>
            <c:strRef>
              <c:f>'Top 5 Cloud'!$B$178</c:f>
              <c:strCache>
                <c:ptCount val="1"/>
                <c:pt idx="0">
                  <c:v>100G PSM4 only</c:v>
                </c:pt>
              </c:strCache>
            </c:strRef>
          </c:tx>
          <c:invertIfNegative val="0"/>
          <c:cat>
            <c:numRef>
              <c:f>'Top 5 Cloud'!$C$171:$M$171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Cloud'!$C$178:$M$178</c:f>
              <c:numCache>
                <c:formatCode>_(* #,##0_);_(* \(#,##0\);_(* "-"??_);_(@_)</c:formatCode>
                <c:ptCount val="11"/>
                <c:pt idx="0">
                  <c:v>190817.94999999998</c:v>
                </c:pt>
                <c:pt idx="1">
                  <c:v>639034.20000000007</c:v>
                </c:pt>
              </c:numCache>
            </c:numRef>
          </c:val>
          <c:extLst xmlns:c16r2="http://schemas.microsoft.com/office/drawing/2015/06/chart">
            <c:ext xmlns:c16="http://schemas.microsoft.com/office/drawing/2014/chart" uri="{C3380CC4-5D6E-409C-BE32-E72D297353CC}">
              <c16:uniqueId val="{00000000-090F-0649-BD98-15F744D84B54}"/>
            </c:ext>
          </c:extLst>
        </c:ser>
        <c:ser>
          <c:idx val="0"/>
          <c:order val="1"/>
          <c:tx>
            <c:strRef>
              <c:f>'Top 5 Cloud'!$B$180</c:f>
              <c:strCache>
                <c:ptCount val="1"/>
                <c:pt idx="0">
                  <c:v>100G CWDM4, LR4, 4WDM10, 4WDM20</c:v>
                </c:pt>
              </c:strCache>
            </c:strRef>
          </c:tx>
          <c:invertIfNegative val="0"/>
          <c:cat>
            <c:numRef>
              <c:f>'Top 5 Cloud'!$C$171:$M$171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Cloud'!$C$180:$M$180</c:f>
              <c:numCache>
                <c:formatCode>_(* #,##0_);_(* \(#,##0\);_(* "-"??_);_(@_)</c:formatCode>
                <c:ptCount val="11"/>
                <c:pt idx="0">
                  <c:v>19064.663999999997</c:v>
                </c:pt>
                <c:pt idx="1">
                  <c:v>130454.838</c:v>
                </c:pt>
              </c:numCache>
            </c:numRef>
          </c:val>
          <c:extLst xmlns:c16r2="http://schemas.microsoft.com/office/drawing/2015/06/chart">
            <c:ext xmlns:c16="http://schemas.microsoft.com/office/drawing/2014/chart" uri="{C3380CC4-5D6E-409C-BE32-E72D297353CC}">
              <c16:uniqueId val="{00000000-1AAC-944A-8F81-13A82C7356EB}"/>
            </c:ext>
          </c:extLst>
        </c:ser>
        <c:ser>
          <c:idx val="1"/>
          <c:order val="2"/>
          <c:tx>
            <c:strRef>
              <c:f>'Top 5 Cloud'!$B$182</c:f>
              <c:strCache>
                <c:ptCount val="1"/>
                <c:pt idx="0">
                  <c:v>100G DR and FR</c:v>
                </c:pt>
              </c:strCache>
            </c:strRef>
          </c:tx>
          <c:invertIfNegative val="0"/>
          <c:cat>
            <c:numRef>
              <c:f>'Top 5 Cloud'!$C$171:$M$171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Cloud'!$C$182:$M$182</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1-1AAC-944A-8F81-13A82C7356EB}"/>
            </c:ext>
          </c:extLst>
        </c:ser>
        <c:ser>
          <c:idx val="2"/>
          <c:order val="3"/>
          <c:tx>
            <c:strRef>
              <c:f>'Top 5 Cloud'!$B$184</c:f>
              <c:strCache>
                <c:ptCount val="1"/>
                <c:pt idx="0">
                  <c:v>400G DR4</c:v>
                </c:pt>
              </c:strCache>
            </c:strRef>
          </c:tx>
          <c:invertIfNegative val="0"/>
          <c:cat>
            <c:numRef>
              <c:f>'Top 5 Cloud'!$C$171:$M$171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Cloud'!$C$184:$M$184</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1-AB6C-CA4C-8CD6-19E1D31E9CBF}"/>
            </c:ext>
          </c:extLst>
        </c:ser>
        <c:ser>
          <c:idx val="3"/>
          <c:order val="4"/>
          <c:tx>
            <c:strRef>
              <c:f>'Top 5 Cloud'!$B$186</c:f>
              <c:strCache>
                <c:ptCount val="1"/>
                <c:pt idx="0">
                  <c:v>400G FR4, FR8, LR4, LR8</c:v>
                </c:pt>
              </c:strCache>
            </c:strRef>
          </c:tx>
          <c:invertIfNegative val="0"/>
          <c:cat>
            <c:numRef>
              <c:f>'Top 5 Cloud'!$C$171:$M$171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Cloud'!$C$186:$M$186</c:f>
              <c:numCache>
                <c:formatCode>_(* #,##0_);_(* \(#,##0\);_(* "-"??_);_(@_)</c:formatCode>
                <c:ptCount val="11"/>
                <c:pt idx="0">
                  <c:v>0</c:v>
                </c:pt>
                <c:pt idx="1">
                  <c:v>5.6000000000000005</c:v>
                </c:pt>
              </c:numCache>
            </c:numRef>
          </c:val>
          <c:extLst xmlns:c16r2="http://schemas.microsoft.com/office/drawing/2015/06/chart">
            <c:ext xmlns:c16="http://schemas.microsoft.com/office/drawing/2014/chart" uri="{C3380CC4-5D6E-409C-BE32-E72D297353CC}">
              <c16:uniqueId val="{00000002-AB6C-CA4C-8CD6-19E1D31E9CBF}"/>
            </c:ext>
          </c:extLst>
        </c:ser>
        <c:ser>
          <c:idx val="4"/>
          <c:order val="5"/>
          <c:tx>
            <c:strRef>
              <c:f>'Top 5 Cloud'!$B$188</c:f>
              <c:strCache>
                <c:ptCount val="1"/>
                <c:pt idx="0">
                  <c:v>800G DR8</c:v>
                </c:pt>
              </c:strCache>
            </c:strRef>
          </c:tx>
          <c:invertIfNegative val="0"/>
          <c:cat>
            <c:numRef>
              <c:f>'Top 5 Cloud'!$C$171:$M$171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Cloud'!$C$188:$M$188</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3-AB6C-CA4C-8CD6-19E1D31E9CBF}"/>
            </c:ext>
          </c:extLst>
        </c:ser>
        <c:dLbls>
          <c:showLegendKey val="0"/>
          <c:showVal val="0"/>
          <c:showCatName val="0"/>
          <c:showSerName val="0"/>
          <c:showPercent val="0"/>
          <c:showBubbleSize val="0"/>
        </c:dLbls>
        <c:gapWidth val="150"/>
        <c:overlap val="100"/>
        <c:axId val="135538560"/>
        <c:axId val="135540096"/>
      </c:barChart>
      <c:catAx>
        <c:axId val="135538560"/>
        <c:scaling>
          <c:orientation val="minMax"/>
        </c:scaling>
        <c:delete val="0"/>
        <c:axPos val="b"/>
        <c:numFmt formatCode="General" sourceLinked="1"/>
        <c:majorTickMark val="out"/>
        <c:minorTickMark val="none"/>
        <c:tickLblPos val="nextTo"/>
        <c:crossAx val="135540096"/>
        <c:crosses val="autoZero"/>
        <c:auto val="1"/>
        <c:lblAlgn val="ctr"/>
        <c:lblOffset val="100"/>
        <c:noMultiLvlLbl val="0"/>
      </c:catAx>
      <c:valAx>
        <c:axId val="135540096"/>
        <c:scaling>
          <c:orientation val="minMax"/>
        </c:scaling>
        <c:delete val="0"/>
        <c:axPos val="l"/>
        <c:majorGridlines/>
        <c:title>
          <c:tx>
            <c:rich>
              <a:bodyPr/>
              <a:lstStyle/>
              <a:p>
                <a:pPr>
                  <a:defRPr sz="1200" b="0"/>
                </a:pPr>
                <a:r>
                  <a:rPr lang="en-US" sz="1200" b="0"/>
                  <a:t>Shipments</a:t>
                </a:r>
                <a:r>
                  <a:rPr lang="en-US" sz="1200" b="0" baseline="0"/>
                  <a:t> (Units)</a:t>
                </a:r>
                <a:endParaRPr lang="en-US" sz="1200" b="0"/>
              </a:p>
            </c:rich>
          </c:tx>
          <c:layout>
            <c:manualLayout>
              <c:xMode val="edge"/>
              <c:yMode val="edge"/>
              <c:x val="2.1881784492458225E-2"/>
              <c:y val="0.32543951336027493"/>
            </c:manualLayout>
          </c:layout>
          <c:overlay val="0"/>
        </c:title>
        <c:numFmt formatCode="_(* #,##0_);_(* \(#,##0\);_(* &quot;-&quot;??_);_(@_)" sourceLinked="1"/>
        <c:majorTickMark val="out"/>
        <c:minorTickMark val="none"/>
        <c:tickLblPos val="nextTo"/>
        <c:crossAx val="135538560"/>
        <c:crosses val="autoZero"/>
        <c:crossBetween val="between"/>
      </c:valAx>
    </c:plotArea>
    <c:legend>
      <c:legendPos val="r"/>
      <c:layout>
        <c:manualLayout>
          <c:xMode val="edge"/>
          <c:yMode val="edge"/>
          <c:x val="0.18402092541013215"/>
          <c:y val="0.18374465543511942"/>
          <c:w val="0.31860906949464612"/>
          <c:h val="0.4027103212385208"/>
        </c:manualLayout>
      </c:layout>
      <c:overlay val="0"/>
      <c:spPr>
        <a:solidFill>
          <a:schemeClr val="bg1"/>
        </a:solidFill>
        <a:ln>
          <a:solidFill>
            <a:schemeClr val="bg1">
              <a:lumMod val="50000"/>
            </a:schemeClr>
          </a:solidFill>
        </a:ln>
      </c:spPr>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'Top 5 Cloud'!$B$219</c:f>
          <c:strCache>
            <c:ptCount val="1"/>
            <c:pt idx="0">
              <c:v>Microsoft</c:v>
            </c:pt>
          </c:strCache>
        </c:strRef>
      </c:tx>
      <c:layout>
        <c:manualLayout>
          <c:xMode val="edge"/>
          <c:yMode val="edge"/>
          <c:x val="0.22900940695083605"/>
          <c:y val="9.2357591139489048E-2"/>
        </c:manualLayout>
      </c:layout>
      <c:overlay val="1"/>
    </c:title>
    <c:autoTitleDeleted val="0"/>
    <c:plotArea>
      <c:layout>
        <c:manualLayout>
          <c:layoutTarget val="inner"/>
          <c:xMode val="edge"/>
          <c:yMode val="edge"/>
          <c:x val="0.21462247684797772"/>
          <c:y val="5.8242738245563599E-2"/>
          <c:w val="0.71757885965535062"/>
          <c:h val="0.81258543877420564"/>
        </c:manualLayout>
      </c:layout>
      <c:barChart>
        <c:barDir val="col"/>
        <c:grouping val="stacked"/>
        <c:varyColors val="0"/>
        <c:ser>
          <c:idx val="0"/>
          <c:order val="0"/>
          <c:tx>
            <c:strRef>
              <c:f>'Top 5 Cloud'!$B$224</c:f>
              <c:strCache>
                <c:ptCount val="1"/>
                <c:pt idx="0">
                  <c:v>100G PSM4 only</c:v>
                </c:pt>
              </c:strCache>
            </c:strRef>
          </c:tx>
          <c:invertIfNegative val="0"/>
          <c:cat>
            <c:numRef>
              <c:f>'Top 5 Cloud'!$C$219:$M$219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Cloud'!$C$224:$M$224</c:f>
              <c:numCache>
                <c:formatCode>_(* #,##0_);_(* \(#,##0\);_(* "-"??_);_(@_)</c:formatCode>
                <c:ptCount val="11"/>
                <c:pt idx="0">
                  <c:v>10043.050000000008</c:v>
                </c:pt>
                <c:pt idx="1">
                  <c:v>71003.799999999988</c:v>
                </c:pt>
              </c:numCache>
            </c:numRef>
          </c:val>
          <c:extLst xmlns:c16r2="http://schemas.microsoft.com/office/drawing/2015/06/chart">
            <c:ext xmlns:c16="http://schemas.microsoft.com/office/drawing/2014/chart" uri="{C3380CC4-5D6E-409C-BE32-E72D297353CC}">
              <c16:uniqueId val="{00000000-60E9-1541-B111-5CA46D16B7D3}"/>
            </c:ext>
          </c:extLst>
        </c:ser>
        <c:ser>
          <c:idx val="2"/>
          <c:order val="1"/>
          <c:tx>
            <c:strRef>
              <c:f>'Top 5 Cloud'!$B$226</c:f>
              <c:strCache>
                <c:ptCount val="1"/>
                <c:pt idx="0">
                  <c:v>400G DR4</c:v>
                </c:pt>
              </c:strCache>
            </c:strRef>
          </c:tx>
          <c:invertIfNegative val="0"/>
          <c:cat>
            <c:numRef>
              <c:f>'Top 5 Cloud'!$C$219:$M$219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Cloud'!$C$226:$M$226</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2-60E9-1541-B111-5CA46D16B7D3}"/>
            </c:ext>
          </c:extLst>
        </c:ser>
        <c:dLbls>
          <c:showLegendKey val="0"/>
          <c:showVal val="0"/>
          <c:showCatName val="0"/>
          <c:showSerName val="0"/>
          <c:showPercent val="0"/>
          <c:showBubbleSize val="0"/>
        </c:dLbls>
        <c:gapWidth val="150"/>
        <c:overlap val="100"/>
        <c:axId val="135579520"/>
        <c:axId val="135581056"/>
      </c:barChart>
      <c:catAx>
        <c:axId val="135579520"/>
        <c:scaling>
          <c:orientation val="minMax"/>
        </c:scaling>
        <c:delete val="0"/>
        <c:axPos val="b"/>
        <c:numFmt formatCode="General" sourceLinked="1"/>
        <c:majorTickMark val="out"/>
        <c:minorTickMark val="none"/>
        <c:tickLblPos val="nextTo"/>
        <c:crossAx val="135581056"/>
        <c:crosses val="autoZero"/>
        <c:auto val="1"/>
        <c:lblAlgn val="ctr"/>
        <c:lblOffset val="100"/>
        <c:noMultiLvlLbl val="0"/>
      </c:catAx>
      <c:valAx>
        <c:axId val="135581056"/>
        <c:scaling>
          <c:orientation val="minMax"/>
          <c:max val="1000000"/>
        </c:scaling>
        <c:delete val="0"/>
        <c:axPos val="l"/>
        <c:majorGridlines/>
        <c:title>
          <c:tx>
            <c:rich>
              <a:bodyPr/>
              <a:lstStyle/>
              <a:p>
                <a:pPr>
                  <a:defRPr sz="1200" b="0"/>
                </a:pPr>
                <a:r>
                  <a:rPr lang="en-US" sz="1200" b="0"/>
                  <a:t>Shipments (Units)</a:t>
                </a:r>
              </a:p>
            </c:rich>
          </c:tx>
          <c:layout>
            <c:manualLayout>
              <c:xMode val="edge"/>
              <c:yMode val="edge"/>
              <c:x val="1.9479110270078922E-2"/>
              <c:y val="0.26971358568926729"/>
            </c:manualLayout>
          </c:layout>
          <c:overlay val="0"/>
        </c:title>
        <c:numFmt formatCode="_(* #,##0_);_(* \(#,##0\);_(* &quot;-&quot;??_);_(@_)" sourceLinked="1"/>
        <c:majorTickMark val="out"/>
        <c:minorTickMark val="none"/>
        <c:tickLblPos val="nextTo"/>
        <c:crossAx val="135579520"/>
        <c:crosses val="autoZero"/>
        <c:crossBetween val="between"/>
        <c:majorUnit val="200000"/>
      </c:valAx>
    </c:plotArea>
    <c:legend>
      <c:legendPos val="r"/>
      <c:layout>
        <c:manualLayout>
          <c:xMode val="edge"/>
          <c:yMode val="edge"/>
          <c:x val="0.23838426230849394"/>
          <c:y val="0.25549346674956619"/>
          <c:w val="0.21462385351051899"/>
          <c:h val="0.25304053567773677"/>
        </c:manualLayout>
      </c:layout>
      <c:overlay val="0"/>
      <c:spPr>
        <a:solidFill>
          <a:schemeClr val="bg1"/>
        </a:solidFill>
        <a:ln>
          <a:solidFill>
            <a:schemeClr val="bg1">
              <a:lumMod val="50000"/>
            </a:schemeClr>
          </a:solidFill>
        </a:ln>
      </c:sp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Revenues -</a:t>
            </a:r>
            <a:r>
              <a:rPr lang="en-US" sz="1600" baseline="0"/>
              <a:t> total</a:t>
            </a:r>
            <a:endParaRPr lang="en-US" sz="1600"/>
          </a:p>
        </c:rich>
      </c:tx>
      <c:layout>
        <c:manualLayout>
          <c:xMode val="edge"/>
          <c:yMode val="edge"/>
          <c:x val="0.381698628704983"/>
          <c:y val="6.2282337131392698E-4"/>
        </c:manualLayout>
      </c:layout>
      <c:overlay val="0"/>
    </c:title>
    <c:autoTitleDeleted val="0"/>
    <c:plotArea>
      <c:layout>
        <c:manualLayout>
          <c:layoutTarget val="inner"/>
          <c:xMode val="edge"/>
          <c:yMode val="edge"/>
          <c:x val="0.12501817769258639"/>
          <c:y val="0.15003992235491115"/>
          <c:w val="0.86677200967107004"/>
          <c:h val="0.77221444541654505"/>
        </c:manualLayout>
      </c:layout>
      <c:lineChart>
        <c:grouping val="standard"/>
        <c:varyColors val="0"/>
        <c:ser>
          <c:idx val="0"/>
          <c:order val="0"/>
          <c:tx>
            <c:strRef>
              <c:f>'Ethernet Summary'!$B$76</c:f>
              <c:strCache>
                <c:ptCount val="1"/>
                <c:pt idx="0">
                  <c:v>G</c:v>
                </c:pt>
              </c:strCache>
            </c:strRef>
          </c:tx>
          <c:cat>
            <c:numRef>
              <c:f>'Ethernet Summary'!$C$75:$M$75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Summary'!$C$76:$M$76</c:f>
              <c:numCache>
                <c:formatCode>_("$"* #,##0_);_("$"* \(#,##0\);_("$"* "-"??_);_(@_)</c:formatCode>
                <c:ptCount val="11"/>
                <c:pt idx="0">
                  <c:v>154.16513112975395</c:v>
                </c:pt>
                <c:pt idx="1">
                  <c:v>110.62740763127242</c:v>
                </c:pt>
              </c:numCache>
            </c:numRef>
          </c:val>
          <c:smooth val="0"/>
          <c:extLst xmlns:c16r2="http://schemas.microsoft.com/office/drawing/2015/06/chart">
            <c:ext xmlns:c16="http://schemas.microsoft.com/office/drawing/2014/chart" uri="{C3380CC4-5D6E-409C-BE32-E72D297353CC}">
              <c16:uniqueId val="{00000000-469B-534A-9A55-FC26C0901418}"/>
            </c:ext>
          </c:extLst>
        </c:ser>
        <c:ser>
          <c:idx val="1"/>
          <c:order val="1"/>
          <c:tx>
            <c:strRef>
              <c:f>'Ethernet Summary'!$B$77</c:f>
              <c:strCache>
                <c:ptCount val="1"/>
                <c:pt idx="0">
                  <c:v>10 G</c:v>
                </c:pt>
              </c:strCache>
            </c:strRef>
          </c:tx>
          <c:marker>
            <c:symbol val="square"/>
            <c:size val="5"/>
          </c:marker>
          <c:cat>
            <c:numRef>
              <c:f>'Ethernet Summary'!$C$75:$M$75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Summary'!$C$77:$M$77</c:f>
              <c:numCache>
                <c:formatCode>_("$"* #,##0_);_("$"* \(#,##0\);_("$"* "-"??_);_(@_)</c:formatCode>
                <c:ptCount val="11"/>
                <c:pt idx="0">
                  <c:v>588.89972784362988</c:v>
                </c:pt>
                <c:pt idx="1">
                  <c:v>486.60483553423245</c:v>
                </c:pt>
              </c:numCache>
            </c:numRef>
          </c:val>
          <c:smooth val="0"/>
          <c:extLst xmlns:c16r2="http://schemas.microsoft.com/office/drawing/2015/06/chart">
            <c:ext xmlns:c16="http://schemas.microsoft.com/office/drawing/2014/chart" uri="{C3380CC4-5D6E-409C-BE32-E72D297353CC}">
              <c16:uniqueId val="{00000001-469B-534A-9A55-FC26C0901418}"/>
            </c:ext>
          </c:extLst>
        </c:ser>
        <c:ser>
          <c:idx val="4"/>
          <c:order val="2"/>
          <c:tx>
            <c:strRef>
              <c:f>'Ethernet Summary'!$B$78</c:f>
              <c:strCache>
                <c:ptCount val="1"/>
                <c:pt idx="0">
                  <c:v>25 G</c:v>
                </c:pt>
              </c:strCache>
            </c:strRef>
          </c:tx>
          <c:cat>
            <c:numRef>
              <c:f>'Ethernet Summary'!$C$75:$M$75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Summary'!$C$78:$M$78</c:f>
              <c:numCache>
                <c:formatCode>_("$"* #,##0_);_("$"* \(#,##0\);_("$"* "-"??_);_(@_)</c:formatCode>
                <c:ptCount val="11"/>
                <c:pt idx="0" formatCode="_(&quot;$&quot;* #,##0.0_);_(&quot;$&quot;* \(#,##0.0\);_(&quot;$&quot;* &quot;-&quot;??_);_(@_)">
                  <c:v>3.4123060000000001</c:v>
                </c:pt>
                <c:pt idx="1">
                  <c:v>19.187075306914231</c:v>
                </c:pt>
              </c:numCache>
            </c:numRef>
          </c:val>
          <c:smooth val="0"/>
          <c:extLst xmlns:c16r2="http://schemas.microsoft.com/office/drawing/2015/06/chart">
            <c:ext xmlns:c16="http://schemas.microsoft.com/office/drawing/2014/chart" uri="{C3380CC4-5D6E-409C-BE32-E72D297353CC}">
              <c16:uniqueId val="{00000002-469B-534A-9A55-FC26C0901418}"/>
            </c:ext>
          </c:extLst>
        </c:ser>
        <c:ser>
          <c:idx val="2"/>
          <c:order val="3"/>
          <c:tx>
            <c:strRef>
              <c:f>'Ethernet Summary'!$B$79</c:f>
              <c:strCache>
                <c:ptCount val="1"/>
                <c:pt idx="0">
                  <c:v>40 G</c:v>
                </c:pt>
              </c:strCache>
            </c:strRef>
          </c:tx>
          <c:cat>
            <c:numRef>
              <c:f>'Ethernet Summary'!$C$75:$M$75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Summary'!$C$79:$M$79</c:f>
              <c:numCache>
                <c:formatCode>_("$"* #,##0_);_("$"* \(#,##0\);_("$"* "-"??_);_(@_)</c:formatCode>
                <c:ptCount val="11"/>
                <c:pt idx="0">
                  <c:v>787.93297017215446</c:v>
                </c:pt>
                <c:pt idx="1">
                  <c:v>904.27751564220159</c:v>
                </c:pt>
              </c:numCache>
            </c:numRef>
          </c:val>
          <c:smooth val="0"/>
          <c:extLst xmlns:c16r2="http://schemas.microsoft.com/office/drawing/2015/06/chart">
            <c:ext xmlns:c16="http://schemas.microsoft.com/office/drawing/2014/chart" uri="{C3380CC4-5D6E-409C-BE32-E72D297353CC}">
              <c16:uniqueId val="{00000003-469B-534A-9A55-FC26C0901418}"/>
            </c:ext>
          </c:extLst>
        </c:ser>
        <c:ser>
          <c:idx val="7"/>
          <c:order val="4"/>
          <c:tx>
            <c:strRef>
              <c:f>'Ethernet Summary'!$B$80</c:f>
              <c:strCache>
                <c:ptCount val="1"/>
                <c:pt idx="0">
                  <c:v>50G</c:v>
                </c:pt>
              </c:strCache>
            </c:strRef>
          </c:tx>
          <c:marker>
            <c:symbol val="plus"/>
            <c:size val="7"/>
          </c:marker>
          <c:cat>
            <c:numRef>
              <c:f>'Ethernet Summary'!$C$75:$M$75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Summary'!$C$80:$M$80</c:f>
              <c:numCache>
                <c:formatCode>_("$"* #,##0_);_("$"* \(#,##0\);_("$"* "-"??_);_(@_)</c:formatCode>
                <c:ptCount val="11"/>
              </c:numCache>
            </c:numRef>
          </c:val>
          <c:smooth val="0"/>
          <c:extLst xmlns:c16r2="http://schemas.microsoft.com/office/drawing/2015/06/chart">
            <c:ext xmlns:c16="http://schemas.microsoft.com/office/drawing/2014/chart" uri="{C3380CC4-5D6E-409C-BE32-E72D297353CC}">
              <c16:uniqueId val="{00000004-469B-534A-9A55-FC26C0901418}"/>
            </c:ext>
          </c:extLst>
        </c:ser>
        <c:ser>
          <c:idx val="3"/>
          <c:order val="5"/>
          <c:tx>
            <c:strRef>
              <c:f>'Ethernet Summary'!$B$81</c:f>
              <c:strCache>
                <c:ptCount val="1"/>
                <c:pt idx="0">
                  <c:v>100G</c:v>
                </c:pt>
              </c:strCache>
            </c:strRef>
          </c:tx>
          <c:marker>
            <c:symbol val="circle"/>
            <c:size val="5"/>
          </c:marker>
          <c:cat>
            <c:numRef>
              <c:f>'Ethernet Summary'!$C$75:$M$75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Summary'!$C$81:$M$81</c:f>
              <c:numCache>
                <c:formatCode>_("$"* #,##0_);_("$"* \(#,##0\);_("$"* "-"??_);_(@_)</c:formatCode>
                <c:ptCount val="11"/>
                <c:pt idx="0">
                  <c:v>1143.1589634696481</c:v>
                </c:pt>
                <c:pt idx="1">
                  <c:v>1653.9743919741536</c:v>
                </c:pt>
              </c:numCache>
            </c:numRef>
          </c:val>
          <c:smooth val="0"/>
          <c:extLst xmlns:c16r2="http://schemas.microsoft.com/office/drawing/2015/06/chart">
            <c:ext xmlns:c16="http://schemas.microsoft.com/office/drawing/2014/chart" uri="{C3380CC4-5D6E-409C-BE32-E72D297353CC}">
              <c16:uniqueId val="{00000005-469B-534A-9A55-FC26C0901418}"/>
            </c:ext>
          </c:extLst>
        </c:ser>
        <c:ser>
          <c:idx val="6"/>
          <c:order val="6"/>
          <c:tx>
            <c:strRef>
              <c:f>'Ethernet Summary'!$B$82</c:f>
              <c:strCache>
                <c:ptCount val="1"/>
                <c:pt idx="0">
                  <c:v>200G</c:v>
                </c:pt>
              </c:strCache>
            </c:strRef>
          </c:tx>
          <c:cat>
            <c:numRef>
              <c:f>'Ethernet Summary'!$C$75:$M$75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Summary'!$C$82:$M$82</c:f>
              <c:numCache>
                <c:formatCode>_("$"* #,##0_);_("$"* \(#,##0\);_("$"* "-"??_);_(@_)</c:formatCode>
                <c:ptCount val="11"/>
                <c:pt idx="1">
                  <c:v>0</c:v>
                </c:pt>
              </c:numCache>
            </c:numRef>
          </c:val>
          <c:smooth val="0"/>
          <c:extLst xmlns:c16r2="http://schemas.microsoft.com/office/drawing/2015/06/chart">
            <c:ext xmlns:c16="http://schemas.microsoft.com/office/drawing/2014/chart" uri="{C3380CC4-5D6E-409C-BE32-E72D297353CC}">
              <c16:uniqueId val="{00000006-469B-534A-9A55-FC26C0901418}"/>
            </c:ext>
          </c:extLst>
        </c:ser>
        <c:ser>
          <c:idx val="5"/>
          <c:order val="7"/>
          <c:tx>
            <c:strRef>
              <c:f>'Ethernet Summary'!$B$83</c:f>
              <c:strCache>
                <c:ptCount val="1"/>
                <c:pt idx="0">
                  <c:v>2x200G, 400G</c:v>
                </c:pt>
              </c:strCache>
            </c:strRef>
          </c:tx>
          <c:marker>
            <c:symbol val="circle"/>
            <c:size val="5"/>
          </c:marker>
          <c:cat>
            <c:numRef>
              <c:f>'Ethernet Summary'!$C$75:$M$75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Summary'!$C$83:$M$83</c:f>
              <c:numCache>
                <c:formatCode>_("$"* #,##0_);_("$"* \(#,##0\);_("$"* "-"??_);_(@_)</c:formatCode>
                <c:ptCount val="11"/>
                <c:pt idx="1">
                  <c:v>1.3482999999999998</c:v>
                </c:pt>
              </c:numCache>
            </c:numRef>
          </c:val>
          <c:smooth val="0"/>
          <c:extLst xmlns:c16r2="http://schemas.microsoft.com/office/drawing/2015/06/chart">
            <c:ext xmlns:c16="http://schemas.microsoft.com/office/drawing/2014/chart" uri="{C3380CC4-5D6E-409C-BE32-E72D297353CC}">
              <c16:uniqueId val="{00000007-469B-534A-9A55-FC26C0901418}"/>
            </c:ext>
          </c:extLst>
        </c:ser>
        <c:ser>
          <c:idx val="8"/>
          <c:order val="8"/>
          <c:tx>
            <c:strRef>
              <c:f>'Ethernet Summary'!$B$84</c:f>
              <c:strCache>
                <c:ptCount val="1"/>
                <c:pt idx="0">
                  <c:v>2x400G, 800G</c:v>
                </c:pt>
              </c:strCache>
            </c:strRef>
          </c:tx>
          <c:cat>
            <c:numRef>
              <c:f>'Ethernet Summary'!$C$75:$M$75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Summary'!$C$84:$M$84</c:f>
              <c:numCache>
                <c:formatCode>_("$"* #,##0_);_("$"* \(#,##0\);_("$"* "-"??_);_(@_)</c:formatCode>
                <c:ptCount val="11"/>
              </c:numCache>
            </c:numRef>
          </c:val>
          <c:smooth val="0"/>
          <c:extLst xmlns:c16r2="http://schemas.microsoft.com/office/drawing/2015/06/chart">
            <c:ext xmlns:c16="http://schemas.microsoft.com/office/drawing/2014/chart" uri="{C3380CC4-5D6E-409C-BE32-E72D297353CC}">
              <c16:uniqueId val="{00000000-9684-E248-BDF7-4F87DD20AC47}"/>
            </c:ext>
          </c:extLst>
        </c:ser>
        <c:dLbls>
          <c:showLegendKey val="0"/>
          <c:showVal val="0"/>
          <c:showCatName val="0"/>
          <c:showSerName val="0"/>
          <c:showPercent val="0"/>
          <c:showBubbleSize val="0"/>
        </c:dLbls>
        <c:marker val="1"/>
        <c:smooth val="0"/>
        <c:axId val="67065344"/>
        <c:axId val="67066880"/>
      </c:lineChart>
      <c:catAx>
        <c:axId val="67065344"/>
        <c:scaling>
          <c:orientation val="minMax"/>
        </c:scaling>
        <c:delete val="0"/>
        <c:axPos val="b"/>
        <c:numFmt formatCode="General" sourceLinked="1"/>
        <c:majorTickMark val="out"/>
        <c:minorTickMark val="none"/>
        <c:tickLblPos val="nextTo"/>
        <c:txPr>
          <a:bodyPr/>
          <a:lstStyle/>
          <a:p>
            <a:pPr>
              <a:defRPr sz="1200"/>
            </a:pPr>
            <a:endParaRPr lang="en-US"/>
          </a:p>
        </c:txPr>
        <c:crossAx val="67066880"/>
        <c:crosses val="autoZero"/>
        <c:auto val="1"/>
        <c:lblAlgn val="ctr"/>
        <c:lblOffset val="100"/>
        <c:noMultiLvlLbl val="0"/>
      </c:catAx>
      <c:valAx>
        <c:axId val="67066880"/>
        <c:scaling>
          <c:orientation val="minMax"/>
          <c:max val="3100"/>
          <c:min val="0"/>
        </c:scaling>
        <c:delete val="0"/>
        <c:axPos val="l"/>
        <c:majorGridlines/>
        <c:numFmt formatCode="&quot;$&quot;#,##0" sourceLinked="0"/>
        <c:majorTickMark val="out"/>
        <c:minorTickMark val="none"/>
        <c:tickLblPos val="nextTo"/>
        <c:txPr>
          <a:bodyPr/>
          <a:lstStyle/>
          <a:p>
            <a:pPr>
              <a:defRPr sz="1200"/>
            </a:pPr>
            <a:endParaRPr lang="en-US"/>
          </a:p>
        </c:txPr>
        <c:crossAx val="67065344"/>
        <c:crosses val="autoZero"/>
        <c:crossBetween val="between"/>
      </c:valAx>
    </c:plotArea>
    <c:legend>
      <c:legendPos val="t"/>
      <c:layout>
        <c:manualLayout>
          <c:xMode val="edge"/>
          <c:yMode val="edge"/>
          <c:x val="0.18488776525604345"/>
          <c:y val="6.2832351371841316E-2"/>
          <c:w val="0.81511228993283602"/>
          <c:h val="6.6446670547049808E-2"/>
        </c:manualLayout>
      </c:layout>
      <c:overlay val="0"/>
      <c:txPr>
        <a:bodyPr/>
        <a:lstStyle/>
        <a:p>
          <a:pPr>
            <a:defRPr sz="1200"/>
          </a:pPr>
          <a:endParaRPr lang="en-US"/>
        </a:p>
      </c:txPr>
    </c:legend>
    <c:plotVisOnly val="1"/>
    <c:dispBlanksAs val="gap"/>
    <c:showDLblsOverMax val="0"/>
  </c:chart>
  <c:spPr>
    <a:ln>
      <a:solidFill>
        <a:schemeClr val="bg1">
          <a:lumMod val="75000"/>
        </a:schemeClr>
      </a:solidFill>
    </a:ln>
  </c:spPr>
  <c:txPr>
    <a:bodyPr/>
    <a:lstStyle/>
    <a:p>
      <a:pPr>
        <a:defRPr sz="1000"/>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2021 installed bandwidth</a:t>
            </a:r>
          </a:p>
        </c:rich>
      </c:tx>
      <c:layout/>
      <c:overlay val="0"/>
    </c:title>
    <c:autoTitleDeleted val="0"/>
    <c:plotArea>
      <c:layout/>
      <c:pieChart>
        <c:varyColors val="1"/>
        <c:ser>
          <c:idx val="0"/>
          <c:order val="0"/>
          <c:tx>
            <c:strRef>
              <c:f>'Top 5 Cloud'!$B$23:$B$27</c:f>
              <c:strCache>
                <c:ptCount val="1"/>
                <c:pt idx="0">
                  <c:v>Google Facebook Amazon Microsoft Alibaba</c:v>
                </c:pt>
              </c:strCache>
            </c:strRef>
          </c:tx>
          <c:dLbls>
            <c:dLbl>
              <c:idx val="0"/>
              <c:layout>
                <c:manualLayout>
                  <c:x val="0.11963044147935427"/>
                  <c:y val="9.6385578744171821E-2"/>
                </c:manualLayout>
              </c:layout>
              <c:dLblPos val="bestFit"/>
              <c:showLegendKey val="0"/>
              <c:showVal val="1"/>
              <c:showCatName val="1"/>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B0F-4D4E-86A9-24678F194F29}"/>
                </c:ext>
              </c:extLst>
            </c:dLbl>
            <c:spPr>
              <a:noFill/>
              <a:ln>
                <a:noFill/>
              </a:ln>
              <a:effectLst/>
            </c:spPr>
            <c:txPr>
              <a:bodyPr/>
              <a:lstStyle/>
              <a:p>
                <a:pPr>
                  <a:defRPr sz="1100"/>
                </a:pPr>
                <a:endParaRPr lang="en-US"/>
              </a:p>
            </c:txPr>
            <c:dLblPos val="outEnd"/>
            <c:showLegendKey val="0"/>
            <c:showVal val="1"/>
            <c:showCatName val="1"/>
            <c:showSerName val="0"/>
            <c:showPercent val="0"/>
            <c:showBubbleSize val="0"/>
            <c:showLeaderLines val="0"/>
            <c:extLst xmlns:c16r2="http://schemas.microsoft.com/office/drawing/2015/06/chart">
              <c:ext xmlns:c15="http://schemas.microsoft.com/office/drawing/2012/chart" uri="{CE6537A1-D6FC-4f65-9D91-7224C49458BB}"/>
            </c:extLst>
          </c:dLbls>
          <c:cat>
            <c:strRef>
              <c:f>'Top 5 Cloud'!$B$23:$B$27</c:f>
              <c:strCache>
                <c:ptCount val="5"/>
                <c:pt idx="0">
                  <c:v>Google</c:v>
                </c:pt>
                <c:pt idx="1">
                  <c:v>Facebook</c:v>
                </c:pt>
                <c:pt idx="2">
                  <c:v>Amazon</c:v>
                </c:pt>
                <c:pt idx="3">
                  <c:v>Microsoft</c:v>
                </c:pt>
                <c:pt idx="4">
                  <c:v>Alibaba</c:v>
                </c:pt>
              </c:strCache>
            </c:strRef>
          </c:cat>
          <c:val>
            <c:numRef>
              <c:f>'Top 5 Cloud'!$H$23:$H$27</c:f>
              <c:numCache>
                <c:formatCode>_(* #,##0_);_(* \(#,##0\);_(* "-"??_);_(@_)</c:formatCode>
                <c:ptCount val="5"/>
              </c:numCache>
            </c:numRef>
          </c:val>
          <c:extLst xmlns:c16r2="http://schemas.microsoft.com/office/drawing/2015/06/chart">
            <c:ext xmlns:c16="http://schemas.microsoft.com/office/drawing/2014/chart" uri="{C3380CC4-5D6E-409C-BE32-E72D297353CC}">
              <c16:uniqueId val="{00000000-1D5A-9042-B477-DE27B03CD6B7}"/>
            </c:ext>
          </c:extLst>
        </c:ser>
        <c:dLbls>
          <c:showLegendKey val="0"/>
          <c:showVal val="1"/>
          <c:showCatName val="0"/>
          <c:showSerName val="0"/>
          <c:showPercent val="0"/>
          <c:showBubbleSize val="0"/>
          <c:showLeaderLines val="0"/>
        </c:dLbls>
        <c:firstSliceAng val="312"/>
      </c:pieChart>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2026 installed bandwidth</a:t>
            </a:r>
          </a:p>
        </c:rich>
      </c:tx>
      <c:layout/>
      <c:overlay val="0"/>
    </c:title>
    <c:autoTitleDeleted val="0"/>
    <c:plotArea>
      <c:layout/>
      <c:pieChart>
        <c:varyColors val="1"/>
        <c:ser>
          <c:idx val="0"/>
          <c:order val="0"/>
          <c:tx>
            <c:strRef>
              <c:f>'Top 5 Cloud'!$B$23:$B$27</c:f>
              <c:strCache>
                <c:ptCount val="1"/>
                <c:pt idx="0">
                  <c:v>Google Facebook Amazon Microsoft Alibaba</c:v>
                </c:pt>
              </c:strCache>
            </c:strRef>
          </c:tx>
          <c:dLbls>
            <c:dLbl>
              <c:idx val="0"/>
              <c:layout>
                <c:manualLayout>
                  <c:x val="-0.21050005923455908"/>
                  <c:y val="0.11019851199941444"/>
                </c:manualLayout>
              </c:layout>
              <c:dLblPos val="bestFit"/>
              <c:showLegendKey val="0"/>
              <c:showVal val="1"/>
              <c:showCatName val="1"/>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BF1-0344-BC3C-3FC1B407FE38}"/>
                </c:ext>
              </c:extLst>
            </c:dLbl>
            <c:spPr>
              <a:noFill/>
              <a:ln>
                <a:noFill/>
              </a:ln>
              <a:effectLst/>
            </c:spPr>
            <c:txPr>
              <a:bodyPr/>
              <a:lstStyle/>
              <a:p>
                <a:pPr>
                  <a:defRPr sz="1100"/>
                </a:pPr>
                <a:endParaRPr lang="en-US"/>
              </a:p>
            </c:txPr>
            <c:dLblPos val="outEnd"/>
            <c:showLegendKey val="0"/>
            <c:showVal val="1"/>
            <c:showCatName val="1"/>
            <c:showSerName val="0"/>
            <c:showPercent val="0"/>
            <c:showBubbleSize val="0"/>
            <c:showLeaderLines val="0"/>
            <c:extLst xmlns:c16r2="http://schemas.microsoft.com/office/drawing/2015/06/chart">
              <c:ext xmlns:c15="http://schemas.microsoft.com/office/drawing/2012/chart" uri="{CE6537A1-D6FC-4f65-9D91-7224C49458BB}"/>
            </c:extLst>
          </c:dLbls>
          <c:cat>
            <c:strRef>
              <c:f>'Top 5 Cloud'!$B$23:$B$27</c:f>
              <c:strCache>
                <c:ptCount val="5"/>
                <c:pt idx="0">
                  <c:v>Google</c:v>
                </c:pt>
                <c:pt idx="1">
                  <c:v>Facebook</c:v>
                </c:pt>
                <c:pt idx="2">
                  <c:v>Amazon</c:v>
                </c:pt>
                <c:pt idx="3">
                  <c:v>Microsoft</c:v>
                </c:pt>
                <c:pt idx="4">
                  <c:v>Alibaba</c:v>
                </c:pt>
              </c:strCache>
            </c:strRef>
          </c:cat>
          <c:val>
            <c:numRef>
              <c:f>'Top 5 Cloud'!$M$23:$M$27</c:f>
              <c:numCache>
                <c:formatCode>_(* #,##0_);_(* \(#,##0\);_(* "-"??_);_(@_)</c:formatCode>
                <c:ptCount val="5"/>
              </c:numCache>
            </c:numRef>
          </c:val>
          <c:extLst xmlns:c16r2="http://schemas.microsoft.com/office/drawing/2015/06/chart">
            <c:ext xmlns:c16="http://schemas.microsoft.com/office/drawing/2014/chart" uri="{C3380CC4-5D6E-409C-BE32-E72D297353CC}">
              <c16:uniqueId val="{00000000-F659-FE4B-A4ED-51568E341BE5}"/>
            </c:ext>
          </c:extLst>
        </c:ser>
        <c:dLbls>
          <c:showLegendKey val="0"/>
          <c:showVal val="1"/>
          <c:showCatName val="0"/>
          <c:showSerName val="0"/>
          <c:showPercent val="0"/>
          <c:showBubbleSize val="0"/>
          <c:showLeaderLines val="0"/>
        </c:dLbls>
        <c:firstSliceAng val="299"/>
      </c:pieChart>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64590052411586"/>
          <c:y val="5.9326448196964379E-2"/>
          <c:w val="0.68958735478909028"/>
          <c:h val="0.80680973815107748"/>
        </c:manualLayout>
      </c:layout>
      <c:lineChart>
        <c:grouping val="standard"/>
        <c:varyColors val="0"/>
        <c:ser>
          <c:idx val="0"/>
          <c:order val="0"/>
          <c:tx>
            <c:strRef>
              <c:f>'Top 5 Cloud'!$B$23</c:f>
              <c:strCache>
                <c:ptCount val="1"/>
                <c:pt idx="0">
                  <c:v>Google</c:v>
                </c:pt>
              </c:strCache>
            </c:strRef>
          </c:tx>
          <c:marker>
            <c:symbol val="none"/>
          </c:marker>
          <c:cat>
            <c:numRef>
              <c:f>'Top 5 Cloud'!$C$22:$M$22</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Cloud'!$C$23:$M$23</c:f>
              <c:numCache>
                <c:formatCode>_(* #,##0_);_(* \(#,##0\);_(* "-"??_);_(@_)</c:formatCode>
                <c:ptCount val="11"/>
                <c:pt idx="0">
                  <c:v>94.079769954156802</c:v>
                </c:pt>
                <c:pt idx="1">
                  <c:v>153.49330957008567</c:v>
                </c:pt>
              </c:numCache>
            </c:numRef>
          </c:val>
          <c:smooth val="0"/>
          <c:extLst xmlns:c16r2="http://schemas.microsoft.com/office/drawing/2015/06/chart">
            <c:ext xmlns:c16="http://schemas.microsoft.com/office/drawing/2014/chart" uri="{C3380CC4-5D6E-409C-BE32-E72D297353CC}">
              <c16:uniqueId val="{00000000-F888-9444-B2C0-88FFCB10196B}"/>
            </c:ext>
          </c:extLst>
        </c:ser>
        <c:ser>
          <c:idx val="1"/>
          <c:order val="1"/>
          <c:tx>
            <c:strRef>
              <c:f>'Top 5 Cloud'!$B$24</c:f>
              <c:strCache>
                <c:ptCount val="1"/>
                <c:pt idx="0">
                  <c:v>Facebook</c:v>
                </c:pt>
              </c:strCache>
            </c:strRef>
          </c:tx>
          <c:marker>
            <c:symbol val="none"/>
          </c:marker>
          <c:cat>
            <c:numRef>
              <c:f>'Top 5 Cloud'!$C$22:$M$22</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Cloud'!$C$24:$M$24</c:f>
              <c:numCache>
                <c:formatCode>_(* #,##0_);_(* \(#,##0\);_(* "-"??_);_(@_)</c:formatCode>
                <c:ptCount val="11"/>
                <c:pt idx="0">
                  <c:v>67.510947840013586</c:v>
                </c:pt>
                <c:pt idx="1">
                  <c:v>145.40613103322838</c:v>
                </c:pt>
              </c:numCache>
            </c:numRef>
          </c:val>
          <c:smooth val="0"/>
          <c:extLst xmlns:c16r2="http://schemas.microsoft.com/office/drawing/2015/06/chart">
            <c:ext xmlns:c16="http://schemas.microsoft.com/office/drawing/2014/chart" uri="{C3380CC4-5D6E-409C-BE32-E72D297353CC}">
              <c16:uniqueId val="{00000001-F888-9444-B2C0-88FFCB10196B}"/>
            </c:ext>
          </c:extLst>
        </c:ser>
        <c:ser>
          <c:idx val="2"/>
          <c:order val="2"/>
          <c:tx>
            <c:strRef>
              <c:f>'Top 5 Cloud'!$B$25</c:f>
              <c:strCache>
                <c:ptCount val="1"/>
                <c:pt idx="0">
                  <c:v>Amazon</c:v>
                </c:pt>
              </c:strCache>
            </c:strRef>
          </c:tx>
          <c:marker>
            <c:symbol val="none"/>
          </c:marker>
          <c:cat>
            <c:numRef>
              <c:f>'Top 5 Cloud'!$C$22:$M$22</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Cloud'!$C$25:$M$25</c:f>
              <c:numCache>
                <c:formatCode>_(* #,##0_);_(* \(#,##0\);_(* "-"??_);_(@_)</c:formatCode>
                <c:ptCount val="11"/>
                <c:pt idx="0">
                  <c:v>61.379694057802389</c:v>
                </c:pt>
                <c:pt idx="1">
                  <c:v>143.97483241237421</c:v>
                </c:pt>
              </c:numCache>
            </c:numRef>
          </c:val>
          <c:smooth val="0"/>
          <c:extLst xmlns:c16r2="http://schemas.microsoft.com/office/drawing/2015/06/chart">
            <c:ext xmlns:c16="http://schemas.microsoft.com/office/drawing/2014/chart" uri="{C3380CC4-5D6E-409C-BE32-E72D297353CC}">
              <c16:uniqueId val="{00000002-F888-9444-B2C0-88FFCB10196B}"/>
            </c:ext>
          </c:extLst>
        </c:ser>
        <c:ser>
          <c:idx val="3"/>
          <c:order val="3"/>
          <c:tx>
            <c:strRef>
              <c:f>'Top 5 Cloud'!$B$26</c:f>
              <c:strCache>
                <c:ptCount val="1"/>
                <c:pt idx="0">
                  <c:v>Microsoft</c:v>
                </c:pt>
              </c:strCache>
            </c:strRef>
          </c:tx>
          <c:marker>
            <c:symbol val="none"/>
          </c:marker>
          <c:cat>
            <c:numRef>
              <c:f>'Top 5 Cloud'!$C$22:$M$22</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Cloud'!$C$26:$M$26</c:f>
              <c:numCache>
                <c:formatCode>_(* #,##0_);_(* \(#,##0\);_(* "-"??_);_(@_)</c:formatCode>
                <c:ptCount val="11"/>
                <c:pt idx="0">
                  <c:v>22.013029914331199</c:v>
                </c:pt>
                <c:pt idx="1">
                  <c:v>41.051617830260071</c:v>
                </c:pt>
              </c:numCache>
            </c:numRef>
          </c:val>
          <c:smooth val="0"/>
          <c:extLst xmlns:c16r2="http://schemas.microsoft.com/office/drawing/2015/06/chart">
            <c:ext xmlns:c16="http://schemas.microsoft.com/office/drawing/2014/chart" uri="{C3380CC4-5D6E-409C-BE32-E72D297353CC}">
              <c16:uniqueId val="{00000003-F888-9444-B2C0-88FFCB10196B}"/>
            </c:ext>
          </c:extLst>
        </c:ser>
        <c:ser>
          <c:idx val="4"/>
          <c:order val="4"/>
          <c:tx>
            <c:strRef>
              <c:f>'Top 5 Cloud'!$B$27</c:f>
              <c:strCache>
                <c:ptCount val="1"/>
                <c:pt idx="0">
                  <c:v>Alibaba</c:v>
                </c:pt>
              </c:strCache>
            </c:strRef>
          </c:tx>
          <c:marker>
            <c:symbol val="none"/>
          </c:marker>
          <c:cat>
            <c:numRef>
              <c:f>'Top 5 Cloud'!$C$22:$M$22</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Cloud'!$C$27:$M$27</c:f>
              <c:numCache>
                <c:formatCode>_(* #,##0_);_(* \(#,##0\);_(* "-"??_);_(@_)</c:formatCode>
                <c:ptCount val="11"/>
                <c:pt idx="0">
                  <c:v>46.431800680067994</c:v>
                </c:pt>
                <c:pt idx="1">
                  <c:v>67.14768619328278</c:v>
                </c:pt>
              </c:numCache>
            </c:numRef>
          </c:val>
          <c:smooth val="0"/>
          <c:extLst xmlns:c16r2="http://schemas.microsoft.com/office/drawing/2015/06/chart">
            <c:ext xmlns:c16="http://schemas.microsoft.com/office/drawing/2014/chart" uri="{C3380CC4-5D6E-409C-BE32-E72D297353CC}">
              <c16:uniqueId val="{00000004-F888-9444-B2C0-88FFCB10196B}"/>
            </c:ext>
          </c:extLst>
        </c:ser>
        <c:dLbls>
          <c:showLegendKey val="0"/>
          <c:showVal val="0"/>
          <c:showCatName val="0"/>
          <c:showSerName val="0"/>
          <c:showPercent val="0"/>
          <c:showBubbleSize val="0"/>
        </c:dLbls>
        <c:marker val="1"/>
        <c:smooth val="0"/>
        <c:axId val="142895744"/>
        <c:axId val="142901632"/>
      </c:lineChart>
      <c:catAx>
        <c:axId val="142895744"/>
        <c:scaling>
          <c:orientation val="minMax"/>
        </c:scaling>
        <c:delete val="0"/>
        <c:axPos val="b"/>
        <c:numFmt formatCode="General" sourceLinked="1"/>
        <c:majorTickMark val="out"/>
        <c:minorTickMark val="none"/>
        <c:tickLblPos val="nextTo"/>
        <c:crossAx val="142901632"/>
        <c:crosses val="autoZero"/>
        <c:auto val="1"/>
        <c:lblAlgn val="ctr"/>
        <c:lblOffset val="100"/>
        <c:noMultiLvlLbl val="0"/>
      </c:catAx>
      <c:valAx>
        <c:axId val="142901632"/>
        <c:scaling>
          <c:logBase val="10"/>
          <c:orientation val="minMax"/>
          <c:min val="10"/>
        </c:scaling>
        <c:delete val="0"/>
        <c:axPos val="l"/>
        <c:majorGridlines/>
        <c:numFmt formatCode="_(* #,##0_);_(* \(#,##0\);_(* &quot;-&quot;??_);_(@_)" sourceLinked="1"/>
        <c:majorTickMark val="out"/>
        <c:minorTickMark val="none"/>
        <c:tickLblPos val="nextTo"/>
        <c:crossAx val="142895744"/>
        <c:crosses val="autoZero"/>
        <c:crossBetween val="between"/>
      </c:valAx>
    </c:plotArea>
    <c:legend>
      <c:legendPos val="r"/>
      <c:layout>
        <c:manualLayout>
          <c:xMode val="edge"/>
          <c:yMode val="edge"/>
          <c:x val="0.79039495413597705"/>
          <c:y val="0.15323004787281935"/>
          <c:w val="0.20590716432383652"/>
          <c:h val="0.58002600978881369"/>
        </c:manualLayout>
      </c:layout>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Growth</a:t>
            </a:r>
            <a:r>
              <a:rPr lang="en-US" baseline="0"/>
              <a:t> in Bandwidth of Optical Connectivity</a:t>
            </a:r>
            <a:endParaRPr lang="en-US"/>
          </a:p>
        </c:rich>
      </c:tx>
      <c:layout/>
      <c:overlay val="0"/>
    </c:title>
    <c:autoTitleDeleted val="0"/>
    <c:plotArea>
      <c:layout>
        <c:manualLayout>
          <c:layoutTarget val="inner"/>
          <c:xMode val="edge"/>
          <c:yMode val="edge"/>
          <c:x val="0.10528394483239743"/>
          <c:y val="0.11818240145140571"/>
          <c:w val="0.86734445459183018"/>
          <c:h val="0.77211919974488596"/>
        </c:manualLayout>
      </c:layout>
      <c:lineChart>
        <c:grouping val="standard"/>
        <c:varyColors val="0"/>
        <c:ser>
          <c:idx val="0"/>
          <c:order val="0"/>
          <c:tx>
            <c:strRef>
              <c:f>'Top 5 Cloud'!$B$251</c:f>
              <c:strCache>
                <c:ptCount val="1"/>
                <c:pt idx="0">
                  <c:v>Alibaba</c:v>
                </c:pt>
              </c:strCache>
            </c:strRef>
          </c:tx>
          <c:cat>
            <c:numRef>
              <c:f>'Top 5 Cloud'!$C$251:$M$251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Cloud'!$C$283:$M$283</c:f>
              <c:numCache>
                <c:formatCode>0%</c:formatCode>
                <c:ptCount val="11"/>
                <c:pt idx="0">
                  <c:v>0.60195429666311728</c:v>
                </c:pt>
                <c:pt idx="1">
                  <c:v>0.44615727173612707</c:v>
                </c:pt>
              </c:numCache>
            </c:numRef>
          </c:val>
          <c:smooth val="0"/>
          <c:extLst xmlns:c16r2="http://schemas.microsoft.com/office/drawing/2015/06/chart">
            <c:ext xmlns:c16="http://schemas.microsoft.com/office/drawing/2014/chart" uri="{C3380CC4-5D6E-409C-BE32-E72D297353CC}">
              <c16:uniqueId val="{00000000-065A-BB4C-9F59-38D98E82D9F0}"/>
            </c:ext>
          </c:extLst>
        </c:ser>
        <c:ser>
          <c:idx val="1"/>
          <c:order val="1"/>
          <c:tx>
            <c:strRef>
              <c:f>'Top 5 Cloud'!$B$171</c:f>
              <c:strCache>
                <c:ptCount val="1"/>
                <c:pt idx="0">
                  <c:v>Amazon</c:v>
                </c:pt>
              </c:strCache>
            </c:strRef>
          </c:tx>
          <c:cat>
            <c:numRef>
              <c:f>'Top 5 Cloud'!$C$251:$M$251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Cloud'!$C$199:$M$199</c:f>
              <c:numCache>
                <c:formatCode>0%</c:formatCode>
                <c:ptCount val="11"/>
                <c:pt idx="0">
                  <c:v>0.71745956473676298</c:v>
                </c:pt>
                <c:pt idx="1">
                  <c:v>1.345642718205641</c:v>
                </c:pt>
              </c:numCache>
            </c:numRef>
          </c:val>
          <c:smooth val="0"/>
          <c:extLst xmlns:c16r2="http://schemas.microsoft.com/office/drawing/2015/06/chart">
            <c:ext xmlns:c16="http://schemas.microsoft.com/office/drawing/2014/chart" uri="{C3380CC4-5D6E-409C-BE32-E72D297353CC}">
              <c16:uniqueId val="{00000002-065A-BB4C-9F59-38D98E82D9F0}"/>
            </c:ext>
          </c:extLst>
        </c:ser>
        <c:ser>
          <c:idx val="2"/>
          <c:order val="2"/>
          <c:tx>
            <c:strRef>
              <c:f>'Top 5 Cloud'!$B$133</c:f>
              <c:strCache>
                <c:ptCount val="1"/>
                <c:pt idx="0">
                  <c:v>Facebook</c:v>
                </c:pt>
              </c:strCache>
            </c:strRef>
          </c:tx>
          <c:cat>
            <c:numRef>
              <c:f>'Top 5 Cloud'!$C$251:$M$251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Cloud'!$C$151:$M$151</c:f>
              <c:numCache>
                <c:formatCode>0%</c:formatCode>
                <c:ptCount val="11"/>
                <c:pt idx="0">
                  <c:v>0.47056812602243459</c:v>
                </c:pt>
                <c:pt idx="1">
                  <c:v>1.1538155763685856</c:v>
                </c:pt>
              </c:numCache>
            </c:numRef>
          </c:val>
          <c:smooth val="0"/>
          <c:extLst xmlns:c16r2="http://schemas.microsoft.com/office/drawing/2015/06/chart">
            <c:ext xmlns:c16="http://schemas.microsoft.com/office/drawing/2014/chart" uri="{C3380CC4-5D6E-409C-BE32-E72D297353CC}">
              <c16:uniqueId val="{00000003-065A-BB4C-9F59-38D98E82D9F0}"/>
            </c:ext>
          </c:extLst>
        </c:ser>
        <c:ser>
          <c:idx val="3"/>
          <c:order val="3"/>
          <c:tx>
            <c:strRef>
              <c:f>'Top 5 Cloud'!$B$91</c:f>
              <c:strCache>
                <c:ptCount val="1"/>
                <c:pt idx="0">
                  <c:v>Google</c:v>
                </c:pt>
              </c:strCache>
            </c:strRef>
          </c:tx>
          <c:cat>
            <c:numRef>
              <c:f>'Top 5 Cloud'!$C$251:$M$251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Cloud'!$C$113:$M$113</c:f>
              <c:numCache>
                <c:formatCode>0%</c:formatCode>
                <c:ptCount val="11"/>
                <c:pt idx="0">
                  <c:v>0.42221242148363269</c:v>
                </c:pt>
                <c:pt idx="1">
                  <c:v>0.63152301121569399</c:v>
                </c:pt>
              </c:numCache>
            </c:numRef>
          </c:val>
          <c:smooth val="0"/>
          <c:extLst xmlns:c16r2="http://schemas.microsoft.com/office/drawing/2015/06/chart">
            <c:ext xmlns:c16="http://schemas.microsoft.com/office/drawing/2014/chart" uri="{C3380CC4-5D6E-409C-BE32-E72D297353CC}">
              <c16:uniqueId val="{00000004-065A-BB4C-9F59-38D98E82D9F0}"/>
            </c:ext>
          </c:extLst>
        </c:ser>
        <c:ser>
          <c:idx val="4"/>
          <c:order val="4"/>
          <c:tx>
            <c:strRef>
              <c:f>'Top 5 Cloud'!$B$219</c:f>
              <c:strCache>
                <c:ptCount val="1"/>
                <c:pt idx="0">
                  <c:v>Microsoft</c:v>
                </c:pt>
              </c:strCache>
            </c:strRef>
          </c:tx>
          <c:cat>
            <c:numRef>
              <c:f>'Top 5 Cloud'!$C$251:$M$251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Cloud'!$C$231:$M$231</c:f>
              <c:numCache>
                <c:formatCode>0%</c:formatCode>
                <c:ptCount val="11"/>
                <c:pt idx="0">
                  <c:v>0</c:v>
                </c:pt>
                <c:pt idx="1">
                  <c:v>0.8648781194602444</c:v>
                </c:pt>
              </c:numCache>
            </c:numRef>
          </c:val>
          <c:smooth val="0"/>
          <c:extLst xmlns:c16r2="http://schemas.microsoft.com/office/drawing/2015/06/chart">
            <c:ext xmlns:c16="http://schemas.microsoft.com/office/drawing/2014/chart" uri="{C3380CC4-5D6E-409C-BE32-E72D297353CC}">
              <c16:uniqueId val="{00000005-065A-BB4C-9F59-38D98E82D9F0}"/>
            </c:ext>
          </c:extLst>
        </c:ser>
        <c:dLbls>
          <c:showLegendKey val="0"/>
          <c:showVal val="0"/>
          <c:showCatName val="0"/>
          <c:showSerName val="0"/>
          <c:showPercent val="0"/>
          <c:showBubbleSize val="0"/>
        </c:dLbls>
        <c:marker val="1"/>
        <c:smooth val="0"/>
        <c:axId val="201933952"/>
        <c:axId val="201935488"/>
      </c:lineChart>
      <c:catAx>
        <c:axId val="201933952"/>
        <c:scaling>
          <c:orientation val="minMax"/>
        </c:scaling>
        <c:delete val="0"/>
        <c:axPos val="b"/>
        <c:numFmt formatCode="General" sourceLinked="1"/>
        <c:majorTickMark val="out"/>
        <c:minorTickMark val="none"/>
        <c:tickLblPos val="nextTo"/>
        <c:crossAx val="201935488"/>
        <c:crosses val="autoZero"/>
        <c:auto val="1"/>
        <c:lblAlgn val="ctr"/>
        <c:lblOffset val="100"/>
        <c:noMultiLvlLbl val="0"/>
      </c:catAx>
      <c:valAx>
        <c:axId val="201935488"/>
        <c:scaling>
          <c:orientation val="minMax"/>
        </c:scaling>
        <c:delete val="0"/>
        <c:axPos val="l"/>
        <c:majorGridlines/>
        <c:title>
          <c:tx>
            <c:rich>
              <a:bodyPr/>
              <a:lstStyle/>
              <a:p>
                <a:pPr>
                  <a:defRPr sz="1100"/>
                </a:pPr>
                <a:r>
                  <a:rPr lang="en-US" sz="1100"/>
                  <a:t>Bandwidth</a:t>
                </a:r>
                <a:r>
                  <a:rPr lang="en-US" sz="1100" baseline="0"/>
                  <a:t> Growth Rate (%)</a:t>
                </a:r>
                <a:endParaRPr lang="en-US" sz="1100"/>
              </a:p>
            </c:rich>
          </c:tx>
          <c:layout/>
          <c:overlay val="0"/>
        </c:title>
        <c:numFmt formatCode="0%" sourceLinked="1"/>
        <c:majorTickMark val="out"/>
        <c:minorTickMark val="none"/>
        <c:tickLblPos val="nextTo"/>
        <c:crossAx val="201933952"/>
        <c:crosses val="autoZero"/>
        <c:crossBetween val="between"/>
      </c:valAx>
    </c:plotArea>
    <c:legend>
      <c:legendPos val="r"/>
      <c:layout>
        <c:manualLayout>
          <c:xMode val="edge"/>
          <c:yMode val="edge"/>
          <c:x val="0.69030918477298775"/>
          <c:y val="0.17069326730182607"/>
          <c:w val="0.21203267989040822"/>
          <c:h val="0.29143697298560917"/>
        </c:manualLayout>
      </c:layout>
      <c:overlay val="0"/>
      <c:spPr>
        <a:solidFill>
          <a:schemeClr val="bg1"/>
        </a:solidFill>
        <a:ln>
          <a:solidFill>
            <a:schemeClr val="tx1">
              <a:lumMod val="65000"/>
              <a:lumOff val="35000"/>
            </a:schemeClr>
          </a:solidFill>
        </a:ln>
      </c:spPr>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Growth</a:t>
            </a:r>
            <a:r>
              <a:rPr lang="en-US" baseline="0"/>
              <a:t> in Bandwidth of Optical Connectivity</a:t>
            </a:r>
            <a:endParaRPr lang="en-US"/>
          </a:p>
        </c:rich>
      </c:tx>
      <c:layout/>
      <c:overlay val="0"/>
    </c:title>
    <c:autoTitleDeleted val="0"/>
    <c:plotArea>
      <c:layout>
        <c:manualLayout>
          <c:layoutTarget val="inner"/>
          <c:xMode val="edge"/>
          <c:yMode val="edge"/>
          <c:x val="0.11170104004379132"/>
          <c:y val="0.12254631956955211"/>
          <c:w val="0.83554288601625326"/>
          <c:h val="0.77211919974488596"/>
        </c:manualLayout>
      </c:layout>
      <c:scatterChart>
        <c:scatterStyle val="smoothMarker"/>
        <c:varyColors val="0"/>
        <c:ser>
          <c:idx val="0"/>
          <c:order val="0"/>
          <c:tx>
            <c:strRef>
              <c:f>'Top 5 Cloud'!$B$251</c:f>
              <c:strCache>
                <c:ptCount val="1"/>
                <c:pt idx="0">
                  <c:v>Alibaba</c:v>
                </c:pt>
              </c:strCache>
            </c:strRef>
          </c:tx>
          <c:xVal>
            <c:numRef>
              <c:f>'Top 5 Cloud'!$F$251:$M$251</c:f>
              <c:numCache>
                <c:formatCode>General</c:formatCode>
                <c:ptCount val="8"/>
                <c:pt idx="0">
                  <c:v>2019</c:v>
                </c:pt>
                <c:pt idx="1">
                  <c:v>2020</c:v>
                </c:pt>
                <c:pt idx="2">
                  <c:v>2021</c:v>
                </c:pt>
                <c:pt idx="3">
                  <c:v>2022</c:v>
                </c:pt>
                <c:pt idx="4">
                  <c:v>2023</c:v>
                </c:pt>
                <c:pt idx="5">
                  <c:v>2024</c:v>
                </c:pt>
                <c:pt idx="6">
                  <c:v>2025</c:v>
                </c:pt>
                <c:pt idx="7">
                  <c:v>2026</c:v>
                </c:pt>
              </c:numCache>
            </c:numRef>
          </c:xVal>
          <c:yVal>
            <c:numRef>
              <c:f>'Top 5 Cloud'!$F$283:$M$283</c:f>
              <c:numCache>
                <c:formatCode>0%</c:formatCode>
                <c:ptCount val="8"/>
              </c:numCache>
            </c:numRef>
          </c:yVal>
          <c:smooth val="1"/>
          <c:extLst xmlns:c16r2="http://schemas.microsoft.com/office/drawing/2015/06/chart">
            <c:ext xmlns:c16="http://schemas.microsoft.com/office/drawing/2014/chart" uri="{C3380CC4-5D6E-409C-BE32-E72D297353CC}">
              <c16:uniqueId val="{00000000-2276-BF42-AFAA-12F1BB5C7202}"/>
            </c:ext>
          </c:extLst>
        </c:ser>
        <c:ser>
          <c:idx val="1"/>
          <c:order val="1"/>
          <c:tx>
            <c:strRef>
              <c:f>'Top 5 Cloud'!$B$171</c:f>
              <c:strCache>
                <c:ptCount val="1"/>
                <c:pt idx="0">
                  <c:v>Amazon</c:v>
                </c:pt>
              </c:strCache>
            </c:strRef>
          </c:tx>
          <c:xVal>
            <c:numRef>
              <c:f>'Top 5 Cloud'!$F$251:$M$251</c:f>
              <c:numCache>
                <c:formatCode>General</c:formatCode>
                <c:ptCount val="8"/>
                <c:pt idx="0">
                  <c:v>2019</c:v>
                </c:pt>
                <c:pt idx="1">
                  <c:v>2020</c:v>
                </c:pt>
                <c:pt idx="2">
                  <c:v>2021</c:v>
                </c:pt>
                <c:pt idx="3">
                  <c:v>2022</c:v>
                </c:pt>
                <c:pt idx="4">
                  <c:v>2023</c:v>
                </c:pt>
                <c:pt idx="5">
                  <c:v>2024</c:v>
                </c:pt>
                <c:pt idx="6">
                  <c:v>2025</c:v>
                </c:pt>
                <c:pt idx="7">
                  <c:v>2026</c:v>
                </c:pt>
              </c:numCache>
            </c:numRef>
          </c:xVal>
          <c:yVal>
            <c:numRef>
              <c:f>'Top 5 Cloud'!$F$199:$M$199</c:f>
              <c:numCache>
                <c:formatCode>0%</c:formatCode>
                <c:ptCount val="8"/>
              </c:numCache>
            </c:numRef>
          </c:yVal>
          <c:smooth val="1"/>
          <c:extLst xmlns:c16r2="http://schemas.microsoft.com/office/drawing/2015/06/chart">
            <c:ext xmlns:c16="http://schemas.microsoft.com/office/drawing/2014/chart" uri="{C3380CC4-5D6E-409C-BE32-E72D297353CC}">
              <c16:uniqueId val="{00000001-2276-BF42-AFAA-12F1BB5C7202}"/>
            </c:ext>
          </c:extLst>
        </c:ser>
        <c:ser>
          <c:idx val="2"/>
          <c:order val="2"/>
          <c:tx>
            <c:strRef>
              <c:f>'Top 5 Cloud'!$B$133</c:f>
              <c:strCache>
                <c:ptCount val="1"/>
                <c:pt idx="0">
                  <c:v>Facebook</c:v>
                </c:pt>
              </c:strCache>
            </c:strRef>
          </c:tx>
          <c:xVal>
            <c:numRef>
              <c:f>'Top 5 Cloud'!$F$251:$M$251</c:f>
              <c:numCache>
                <c:formatCode>General</c:formatCode>
                <c:ptCount val="8"/>
                <c:pt idx="0">
                  <c:v>2019</c:v>
                </c:pt>
                <c:pt idx="1">
                  <c:v>2020</c:v>
                </c:pt>
                <c:pt idx="2">
                  <c:v>2021</c:v>
                </c:pt>
                <c:pt idx="3">
                  <c:v>2022</c:v>
                </c:pt>
                <c:pt idx="4">
                  <c:v>2023</c:v>
                </c:pt>
                <c:pt idx="5">
                  <c:v>2024</c:v>
                </c:pt>
                <c:pt idx="6">
                  <c:v>2025</c:v>
                </c:pt>
                <c:pt idx="7">
                  <c:v>2026</c:v>
                </c:pt>
              </c:numCache>
            </c:numRef>
          </c:xVal>
          <c:yVal>
            <c:numRef>
              <c:f>'Top 5 Cloud'!$F$151:$M$151</c:f>
              <c:numCache>
                <c:formatCode>0%</c:formatCode>
                <c:ptCount val="8"/>
              </c:numCache>
            </c:numRef>
          </c:yVal>
          <c:smooth val="1"/>
          <c:extLst xmlns:c16r2="http://schemas.microsoft.com/office/drawing/2015/06/chart">
            <c:ext xmlns:c16="http://schemas.microsoft.com/office/drawing/2014/chart" uri="{C3380CC4-5D6E-409C-BE32-E72D297353CC}">
              <c16:uniqueId val="{00000002-2276-BF42-AFAA-12F1BB5C7202}"/>
            </c:ext>
          </c:extLst>
        </c:ser>
        <c:ser>
          <c:idx val="3"/>
          <c:order val="3"/>
          <c:tx>
            <c:strRef>
              <c:f>'Top 5 Cloud'!$B$91</c:f>
              <c:strCache>
                <c:ptCount val="1"/>
                <c:pt idx="0">
                  <c:v>Google</c:v>
                </c:pt>
              </c:strCache>
            </c:strRef>
          </c:tx>
          <c:xVal>
            <c:numRef>
              <c:f>'Top 5 Cloud'!$F$251:$M$251</c:f>
              <c:numCache>
                <c:formatCode>General</c:formatCode>
                <c:ptCount val="8"/>
                <c:pt idx="0">
                  <c:v>2019</c:v>
                </c:pt>
                <c:pt idx="1">
                  <c:v>2020</c:v>
                </c:pt>
                <c:pt idx="2">
                  <c:v>2021</c:v>
                </c:pt>
                <c:pt idx="3">
                  <c:v>2022</c:v>
                </c:pt>
                <c:pt idx="4">
                  <c:v>2023</c:v>
                </c:pt>
                <c:pt idx="5">
                  <c:v>2024</c:v>
                </c:pt>
                <c:pt idx="6">
                  <c:v>2025</c:v>
                </c:pt>
                <c:pt idx="7">
                  <c:v>2026</c:v>
                </c:pt>
              </c:numCache>
            </c:numRef>
          </c:xVal>
          <c:yVal>
            <c:numRef>
              <c:f>'Top 5 Cloud'!$F$113:$M$113</c:f>
              <c:numCache>
                <c:formatCode>0%</c:formatCode>
                <c:ptCount val="8"/>
              </c:numCache>
            </c:numRef>
          </c:yVal>
          <c:smooth val="1"/>
          <c:extLst xmlns:c16r2="http://schemas.microsoft.com/office/drawing/2015/06/chart">
            <c:ext xmlns:c16="http://schemas.microsoft.com/office/drawing/2014/chart" uri="{C3380CC4-5D6E-409C-BE32-E72D297353CC}">
              <c16:uniqueId val="{00000003-2276-BF42-AFAA-12F1BB5C7202}"/>
            </c:ext>
          </c:extLst>
        </c:ser>
        <c:ser>
          <c:idx val="4"/>
          <c:order val="4"/>
          <c:tx>
            <c:strRef>
              <c:f>'Top 5 Cloud'!$B$219</c:f>
              <c:strCache>
                <c:ptCount val="1"/>
                <c:pt idx="0">
                  <c:v>Microsoft</c:v>
                </c:pt>
              </c:strCache>
            </c:strRef>
          </c:tx>
          <c:xVal>
            <c:numRef>
              <c:f>'Top 5 Cloud'!$F$251:$M$251</c:f>
              <c:numCache>
                <c:formatCode>General</c:formatCode>
                <c:ptCount val="8"/>
                <c:pt idx="0">
                  <c:v>2019</c:v>
                </c:pt>
                <c:pt idx="1">
                  <c:v>2020</c:v>
                </c:pt>
                <c:pt idx="2">
                  <c:v>2021</c:v>
                </c:pt>
                <c:pt idx="3">
                  <c:v>2022</c:v>
                </c:pt>
                <c:pt idx="4">
                  <c:v>2023</c:v>
                </c:pt>
                <c:pt idx="5">
                  <c:v>2024</c:v>
                </c:pt>
                <c:pt idx="6">
                  <c:v>2025</c:v>
                </c:pt>
                <c:pt idx="7">
                  <c:v>2026</c:v>
                </c:pt>
              </c:numCache>
            </c:numRef>
          </c:xVal>
          <c:yVal>
            <c:numRef>
              <c:f>'Top 5 Cloud'!$F$231:$M$231</c:f>
              <c:numCache>
                <c:formatCode>0%</c:formatCode>
                <c:ptCount val="8"/>
              </c:numCache>
            </c:numRef>
          </c:yVal>
          <c:smooth val="1"/>
          <c:extLst xmlns:c16r2="http://schemas.microsoft.com/office/drawing/2015/06/chart">
            <c:ext xmlns:c16="http://schemas.microsoft.com/office/drawing/2014/chart" uri="{C3380CC4-5D6E-409C-BE32-E72D297353CC}">
              <c16:uniqueId val="{00000004-2276-BF42-AFAA-12F1BB5C7202}"/>
            </c:ext>
          </c:extLst>
        </c:ser>
        <c:dLbls>
          <c:showLegendKey val="0"/>
          <c:showVal val="0"/>
          <c:showCatName val="0"/>
          <c:showSerName val="0"/>
          <c:showPercent val="0"/>
          <c:showBubbleSize val="0"/>
        </c:dLbls>
        <c:axId val="204825344"/>
        <c:axId val="204826880"/>
      </c:scatterChart>
      <c:valAx>
        <c:axId val="204825344"/>
        <c:scaling>
          <c:orientation val="minMax"/>
        </c:scaling>
        <c:delete val="0"/>
        <c:axPos val="b"/>
        <c:numFmt formatCode="General" sourceLinked="1"/>
        <c:majorTickMark val="out"/>
        <c:minorTickMark val="none"/>
        <c:tickLblPos val="nextTo"/>
        <c:crossAx val="204826880"/>
        <c:crosses val="autoZero"/>
        <c:crossBetween val="midCat"/>
      </c:valAx>
      <c:valAx>
        <c:axId val="204826880"/>
        <c:scaling>
          <c:orientation val="minMax"/>
        </c:scaling>
        <c:delete val="0"/>
        <c:axPos val="l"/>
        <c:majorGridlines/>
        <c:title>
          <c:tx>
            <c:rich>
              <a:bodyPr/>
              <a:lstStyle/>
              <a:p>
                <a:pPr>
                  <a:defRPr sz="1100"/>
                </a:pPr>
                <a:r>
                  <a:rPr lang="en-US" sz="1100"/>
                  <a:t>Bandwidth</a:t>
                </a:r>
                <a:r>
                  <a:rPr lang="en-US" sz="1100" baseline="0"/>
                  <a:t> Growth Rate (%)</a:t>
                </a:r>
                <a:endParaRPr lang="en-US" sz="1100"/>
              </a:p>
            </c:rich>
          </c:tx>
          <c:layout/>
          <c:overlay val="0"/>
        </c:title>
        <c:numFmt formatCode="0%" sourceLinked="1"/>
        <c:majorTickMark val="out"/>
        <c:minorTickMark val="none"/>
        <c:tickLblPos val="nextTo"/>
        <c:crossAx val="204825344"/>
        <c:crosses val="autoZero"/>
        <c:crossBetween val="midCat"/>
      </c:valAx>
    </c:plotArea>
    <c:legend>
      <c:legendPos val="r"/>
      <c:layout>
        <c:manualLayout>
          <c:xMode val="edge"/>
          <c:yMode val="edge"/>
          <c:x val="0.76089115331171842"/>
          <c:y val="0.16812592366827694"/>
          <c:w val="0.16569573455724451"/>
          <c:h val="0.29511237956877556"/>
        </c:manualLayout>
      </c:layout>
      <c:overlay val="0"/>
      <c:spPr>
        <a:solidFill>
          <a:schemeClr val="bg1"/>
        </a:solidFill>
        <a:ln>
          <a:solidFill>
            <a:schemeClr val="tx1">
              <a:lumMod val="65000"/>
              <a:lumOff val="35000"/>
            </a:schemeClr>
          </a:solidFill>
        </a:ln>
      </c:spPr>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'Top 5 Cloud'!$B$56</c:f>
              <c:strCache>
                <c:ptCount val="1"/>
                <c:pt idx="0">
                  <c:v>100G CWDM4 Sub-spec</c:v>
                </c:pt>
              </c:strCache>
            </c:strRef>
          </c:tx>
          <c:cat>
            <c:numRef>
              <c:f>'Top 5 Cloud'!$C$55:$M$55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Cloud'!$C$56:$M$56</c:f>
              <c:numCache>
                <c:formatCode>_(* #,##0_);_(* \(#,##0\);_(* "-"??_);_(@_)</c:formatCode>
                <c:ptCount val="11"/>
                <c:pt idx="0">
                  <c:v>88200.6</c:v>
                </c:pt>
                <c:pt idx="1">
                  <c:v>683412.1</c:v>
                </c:pt>
              </c:numCache>
            </c:numRef>
          </c:val>
          <c:smooth val="0"/>
          <c:extLst xmlns:c16r2="http://schemas.microsoft.com/office/drawing/2015/06/chart">
            <c:ext xmlns:c16="http://schemas.microsoft.com/office/drawing/2014/chart" uri="{C3380CC4-5D6E-409C-BE32-E72D297353CC}">
              <c16:uniqueId val="{00000000-F2CB-CC45-966F-7E1A5A14E515}"/>
            </c:ext>
          </c:extLst>
        </c:ser>
        <c:ser>
          <c:idx val="2"/>
          <c:order val="1"/>
          <c:tx>
            <c:strRef>
              <c:f>'Top 5 Cloud'!$B$57</c:f>
              <c:strCache>
                <c:ptCount val="1"/>
                <c:pt idx="0">
                  <c:v>100G DR and FR</c:v>
                </c:pt>
              </c:strCache>
            </c:strRef>
          </c:tx>
          <c:cat>
            <c:numRef>
              <c:f>'Top 5 Cloud'!$C$55:$M$55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Cloud'!$C$57:$M$57</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1-F2CB-CC45-966F-7E1A5A14E515}"/>
            </c:ext>
          </c:extLst>
        </c:ser>
        <c:ser>
          <c:idx val="3"/>
          <c:order val="2"/>
          <c:tx>
            <c:strRef>
              <c:f>'Top 5 Cloud'!$B$58</c:f>
              <c:strCache>
                <c:ptCount val="1"/>
                <c:pt idx="0">
                  <c:v>100G PSM4 only</c:v>
                </c:pt>
              </c:strCache>
            </c:strRef>
          </c:tx>
          <c:cat>
            <c:numRef>
              <c:f>'Top 5 Cloud'!$C$55:$M$55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Cloud'!$C$58:$M$58</c:f>
              <c:numCache>
                <c:formatCode>_(* #,##0_);_(* \(#,##0\);_(* "-"??_);_(@_)</c:formatCode>
                <c:ptCount val="11"/>
                <c:pt idx="0">
                  <c:v>200861</c:v>
                </c:pt>
                <c:pt idx="1">
                  <c:v>710038</c:v>
                </c:pt>
              </c:numCache>
            </c:numRef>
          </c:val>
          <c:smooth val="0"/>
          <c:extLst xmlns:c16r2="http://schemas.microsoft.com/office/drawing/2015/06/chart">
            <c:ext xmlns:c16="http://schemas.microsoft.com/office/drawing/2014/chart" uri="{C3380CC4-5D6E-409C-BE32-E72D297353CC}">
              <c16:uniqueId val="{00000002-F2CB-CC45-966F-7E1A5A14E515}"/>
            </c:ext>
          </c:extLst>
        </c:ser>
        <c:ser>
          <c:idx val="4"/>
          <c:order val="3"/>
          <c:tx>
            <c:strRef>
              <c:f>'Top 5 Cloud'!$B$59</c:f>
              <c:strCache>
                <c:ptCount val="1"/>
                <c:pt idx="0">
                  <c:v>100G SR4, eSR4</c:v>
                </c:pt>
              </c:strCache>
            </c:strRef>
          </c:tx>
          <c:cat>
            <c:numRef>
              <c:f>'Top 5 Cloud'!$C$55:$M$55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Cloud'!$C$59:$M$59</c:f>
              <c:numCache>
                <c:formatCode>_(* #,##0_);_(* \(#,##0\);_(* "-"??_);_(@_)</c:formatCode>
                <c:ptCount val="11"/>
                <c:pt idx="0">
                  <c:v>210043.5</c:v>
                </c:pt>
                <c:pt idx="1">
                  <c:v>386131.03999999992</c:v>
                </c:pt>
              </c:numCache>
            </c:numRef>
          </c:val>
          <c:smooth val="0"/>
          <c:extLst xmlns:c16r2="http://schemas.microsoft.com/office/drawing/2015/06/chart">
            <c:ext xmlns:c16="http://schemas.microsoft.com/office/drawing/2014/chart" uri="{C3380CC4-5D6E-409C-BE32-E72D297353CC}">
              <c16:uniqueId val="{00000003-F2CB-CC45-966F-7E1A5A14E515}"/>
            </c:ext>
          </c:extLst>
        </c:ser>
        <c:ser>
          <c:idx val="5"/>
          <c:order val="4"/>
          <c:tx>
            <c:strRef>
              <c:f>'Top 5 Cloud'!$B$60</c:f>
              <c:strCache>
                <c:ptCount val="1"/>
                <c:pt idx="0">
                  <c:v>100G CWDM4, LR4, 4WDM10, 4WDM20</c:v>
                </c:pt>
              </c:strCache>
            </c:strRef>
          </c:tx>
          <c:cat>
            <c:numRef>
              <c:f>'Top 5 Cloud'!$C$55:$M$55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Cloud'!$C$60:$M$60</c:f>
              <c:numCache>
                <c:formatCode>_(* #,##0_);_(* \(#,##0\);_(* "-"??_);_(@_)</c:formatCode>
                <c:ptCount val="11"/>
                <c:pt idx="0">
                  <c:v>63548.87999999999</c:v>
                </c:pt>
                <c:pt idx="1">
                  <c:v>434849.46</c:v>
                </c:pt>
              </c:numCache>
            </c:numRef>
          </c:val>
          <c:smooth val="0"/>
          <c:extLst xmlns:c16r2="http://schemas.microsoft.com/office/drawing/2015/06/chart">
            <c:ext xmlns:c16="http://schemas.microsoft.com/office/drawing/2014/chart" uri="{C3380CC4-5D6E-409C-BE32-E72D297353CC}">
              <c16:uniqueId val="{00000004-F2CB-CC45-966F-7E1A5A14E515}"/>
            </c:ext>
          </c:extLst>
        </c:ser>
        <c:ser>
          <c:idx val="6"/>
          <c:order val="5"/>
          <c:tx>
            <c:strRef>
              <c:f>'Top 5 Cloud'!$B$61</c:f>
              <c:strCache>
                <c:ptCount val="1"/>
                <c:pt idx="0">
                  <c:v>200G FR4 and SR4</c:v>
                </c:pt>
              </c:strCache>
            </c:strRef>
          </c:tx>
          <c:cat>
            <c:numRef>
              <c:f>'Top 5 Cloud'!$C$55:$M$55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Cloud'!$C$61:$M$61</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5-F2CB-CC45-966F-7E1A5A14E515}"/>
            </c:ext>
          </c:extLst>
        </c:ser>
        <c:ser>
          <c:idx val="8"/>
          <c:order val="6"/>
          <c:tx>
            <c:strRef>
              <c:f>'Top 5 Cloud'!$B$62</c:f>
              <c:strCache>
                <c:ptCount val="1"/>
                <c:pt idx="0">
                  <c:v>2x200G SR8 FR4x2</c:v>
                </c:pt>
              </c:strCache>
            </c:strRef>
          </c:tx>
          <c:cat>
            <c:numRef>
              <c:f>'Top 5 Cloud'!$C$55:$M$55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Cloud'!$C$62:$M$62</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7-F2CB-CC45-966F-7E1A5A14E515}"/>
            </c:ext>
          </c:extLst>
        </c:ser>
        <c:ser>
          <c:idx val="9"/>
          <c:order val="7"/>
          <c:tx>
            <c:strRef>
              <c:f>'Top 5 Cloud'!$B$63</c:f>
              <c:strCache>
                <c:ptCount val="1"/>
                <c:pt idx="0">
                  <c:v>400G SR4.2 SR</c:v>
                </c:pt>
              </c:strCache>
            </c:strRef>
          </c:tx>
          <c:cat>
            <c:numRef>
              <c:f>'Top 5 Cloud'!$C$55:$M$55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Cloud'!$C$63:$M$63</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8-F2CB-CC45-966F-7E1A5A14E515}"/>
            </c:ext>
          </c:extLst>
        </c:ser>
        <c:ser>
          <c:idx val="10"/>
          <c:order val="8"/>
          <c:tx>
            <c:strRef>
              <c:f>'Top 5 Cloud'!$B$64</c:f>
              <c:strCache>
                <c:ptCount val="1"/>
                <c:pt idx="0">
                  <c:v>400G DR4</c:v>
                </c:pt>
              </c:strCache>
            </c:strRef>
          </c:tx>
          <c:cat>
            <c:numRef>
              <c:f>'Top 5 Cloud'!$C$55:$M$55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Cloud'!$C$64:$M$64</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9-F2CB-CC45-966F-7E1A5A14E515}"/>
            </c:ext>
          </c:extLst>
        </c:ser>
        <c:ser>
          <c:idx val="11"/>
          <c:order val="9"/>
          <c:tx>
            <c:strRef>
              <c:f>'Top 5 Cloud'!$B$65</c:f>
              <c:strCache>
                <c:ptCount val="1"/>
                <c:pt idx="0">
                  <c:v>400G FR4, FR8, LR4, LR8</c:v>
                </c:pt>
              </c:strCache>
            </c:strRef>
          </c:tx>
          <c:cat>
            <c:numRef>
              <c:f>'Top 5 Cloud'!$C$55:$M$55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Cloud'!$C$65:$M$65</c:f>
              <c:numCache>
                <c:formatCode>_(* #,##0_);_(* \(#,##0\);_(* "-"??_);_(@_)</c:formatCode>
                <c:ptCount val="11"/>
                <c:pt idx="0">
                  <c:v>0</c:v>
                </c:pt>
                <c:pt idx="1">
                  <c:v>5.6000000000000005</c:v>
                </c:pt>
              </c:numCache>
            </c:numRef>
          </c:val>
          <c:smooth val="0"/>
          <c:extLst xmlns:c16r2="http://schemas.microsoft.com/office/drawing/2015/06/chart">
            <c:ext xmlns:c16="http://schemas.microsoft.com/office/drawing/2014/chart" uri="{C3380CC4-5D6E-409C-BE32-E72D297353CC}">
              <c16:uniqueId val="{0000000A-F2CB-CC45-966F-7E1A5A14E515}"/>
            </c:ext>
          </c:extLst>
        </c:ser>
        <c:ser>
          <c:idx val="12"/>
          <c:order val="10"/>
          <c:tx>
            <c:strRef>
              <c:f>'Top 5 Cloud'!$B$66</c:f>
              <c:strCache>
                <c:ptCount val="1"/>
                <c:pt idx="0">
                  <c:v>800G SR8</c:v>
                </c:pt>
              </c:strCache>
            </c:strRef>
          </c:tx>
          <c:cat>
            <c:numRef>
              <c:f>'Top 5 Cloud'!$C$55:$M$55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Cloud'!$C$66:$M$66</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B-F2CB-CC45-966F-7E1A5A14E515}"/>
            </c:ext>
          </c:extLst>
        </c:ser>
        <c:ser>
          <c:idx val="13"/>
          <c:order val="11"/>
          <c:tx>
            <c:strRef>
              <c:f>'Top 5 Cloud'!$B$67</c:f>
              <c:strCache>
                <c:ptCount val="1"/>
                <c:pt idx="0">
                  <c:v>800G DR8</c:v>
                </c:pt>
              </c:strCache>
            </c:strRef>
          </c:tx>
          <c:cat>
            <c:numRef>
              <c:f>'Top 5 Cloud'!$C$55:$M$55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Cloud'!$C$67:$M$67</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C-F2CB-CC45-966F-7E1A5A14E515}"/>
            </c:ext>
          </c:extLst>
        </c:ser>
        <c:dLbls>
          <c:showLegendKey val="0"/>
          <c:showVal val="0"/>
          <c:showCatName val="0"/>
          <c:showSerName val="0"/>
          <c:showPercent val="0"/>
          <c:showBubbleSize val="0"/>
        </c:dLbls>
        <c:marker val="1"/>
        <c:smooth val="0"/>
        <c:axId val="205378304"/>
        <c:axId val="205379840"/>
      </c:lineChart>
      <c:catAx>
        <c:axId val="205378304"/>
        <c:scaling>
          <c:orientation val="minMax"/>
        </c:scaling>
        <c:delete val="0"/>
        <c:axPos val="b"/>
        <c:numFmt formatCode="General" sourceLinked="1"/>
        <c:majorTickMark val="out"/>
        <c:minorTickMark val="none"/>
        <c:tickLblPos val="nextTo"/>
        <c:crossAx val="205379840"/>
        <c:crosses val="autoZero"/>
        <c:auto val="1"/>
        <c:lblAlgn val="ctr"/>
        <c:lblOffset val="100"/>
        <c:noMultiLvlLbl val="0"/>
      </c:catAx>
      <c:valAx>
        <c:axId val="205379840"/>
        <c:scaling>
          <c:orientation val="minMax"/>
        </c:scaling>
        <c:delete val="0"/>
        <c:axPos val="l"/>
        <c:majorGridlines/>
        <c:numFmt formatCode="_(* #,##0_);_(* \(#,##0\);_(* &quot;-&quot;??_);_(@_)" sourceLinked="1"/>
        <c:majorTickMark val="out"/>
        <c:minorTickMark val="none"/>
        <c:tickLblPos val="nextTo"/>
        <c:crossAx val="20537830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Alibaba</a:t>
            </a:r>
          </a:p>
        </c:rich>
      </c:tx>
      <c:layout>
        <c:manualLayout>
          <c:xMode val="edge"/>
          <c:yMode val="edge"/>
          <c:x val="0.36447195936061721"/>
          <c:y val="7.8307401993098977E-2"/>
        </c:manualLayout>
      </c:layout>
      <c:overlay val="1"/>
    </c:title>
    <c:autoTitleDeleted val="0"/>
    <c:plotArea>
      <c:layout>
        <c:manualLayout>
          <c:layoutTarget val="inner"/>
          <c:xMode val="edge"/>
          <c:yMode val="edge"/>
          <c:x val="0.17301032389879609"/>
          <c:y val="5.8242738245563599E-2"/>
          <c:w val="0.53113387244815247"/>
          <c:h val="0.8079465914530799"/>
        </c:manualLayout>
      </c:layout>
      <c:barChart>
        <c:barDir val="col"/>
        <c:grouping val="stacked"/>
        <c:varyColors val="0"/>
        <c:ser>
          <c:idx val="0"/>
          <c:order val="0"/>
          <c:tx>
            <c:strRef>
              <c:f>'Top 5 Cloud'!$B$258</c:f>
              <c:strCache>
                <c:ptCount val="1"/>
                <c:pt idx="0">
                  <c:v>100G SR4, eSR4</c:v>
                </c:pt>
              </c:strCache>
            </c:strRef>
          </c:tx>
          <c:invertIfNegative val="0"/>
          <c:cat>
            <c:numRef>
              <c:f>'Top 5 Cloud'!$C$251:$M$251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Cloud'!$C$258:$M$258</c:f>
              <c:numCache>
                <c:formatCode>_(* #,##0_);_(* \(#,##0\);_(* "-"??_);_(@_)</c:formatCode>
                <c:ptCount val="11"/>
                <c:pt idx="0">
                  <c:v>21004.349999999995</c:v>
                </c:pt>
                <c:pt idx="1">
                  <c:v>115839.31200000001</c:v>
                </c:pt>
              </c:numCache>
            </c:numRef>
          </c:val>
          <c:extLst xmlns:c16r2="http://schemas.microsoft.com/office/drawing/2015/06/chart">
            <c:ext xmlns:c16="http://schemas.microsoft.com/office/drawing/2014/chart" uri="{C3380CC4-5D6E-409C-BE32-E72D297353CC}">
              <c16:uniqueId val="{00000000-8D03-1744-A414-03F847325CC3}"/>
            </c:ext>
          </c:extLst>
        </c:ser>
        <c:ser>
          <c:idx val="1"/>
          <c:order val="1"/>
          <c:tx>
            <c:strRef>
              <c:f>'Top 5 Cloud'!$B$260</c:f>
              <c:strCache>
                <c:ptCount val="1"/>
                <c:pt idx="0">
                  <c:v>100G CWDM4, LR4, 4WDM10, 4WDM20</c:v>
                </c:pt>
              </c:strCache>
            </c:strRef>
          </c:tx>
          <c:invertIfNegative val="0"/>
          <c:cat>
            <c:numRef>
              <c:f>'Top 5 Cloud'!$C$251:$M$251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Cloud'!$C$260:$M$260</c:f>
              <c:numCache>
                <c:formatCode>_(* #,##0_);_(* \(#,##0\);_(* "-"??_);_(@_)</c:formatCode>
                <c:ptCount val="11"/>
                <c:pt idx="0">
                  <c:v>6354.8879999999981</c:v>
                </c:pt>
                <c:pt idx="1">
                  <c:v>21742.472999999973</c:v>
                </c:pt>
              </c:numCache>
            </c:numRef>
          </c:val>
          <c:extLst xmlns:c16r2="http://schemas.microsoft.com/office/drawing/2015/06/chart">
            <c:ext xmlns:c16="http://schemas.microsoft.com/office/drawing/2014/chart" uri="{C3380CC4-5D6E-409C-BE32-E72D297353CC}">
              <c16:uniqueId val="{00000001-8D03-1744-A414-03F847325CC3}"/>
            </c:ext>
          </c:extLst>
        </c:ser>
        <c:ser>
          <c:idx val="4"/>
          <c:order val="2"/>
          <c:tx>
            <c:strRef>
              <c:f>'Top 5 Cloud'!$B$264</c:f>
              <c:strCache>
                <c:ptCount val="1"/>
                <c:pt idx="0">
                  <c:v>200G SR4</c:v>
                </c:pt>
              </c:strCache>
            </c:strRef>
          </c:tx>
          <c:invertIfNegative val="0"/>
          <c:cat>
            <c:numRef>
              <c:f>'Top 5 Cloud'!$C$251:$M$251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Cloud'!$C$264:$M$264</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0-F4E5-6848-AC50-7B4BD39B48B4}"/>
            </c:ext>
          </c:extLst>
        </c:ser>
        <c:ser>
          <c:idx val="5"/>
          <c:order val="3"/>
          <c:tx>
            <c:strRef>
              <c:f>'Top 5 Cloud'!$B$266</c:f>
              <c:strCache>
                <c:ptCount val="1"/>
                <c:pt idx="0">
                  <c:v>200G FR4</c:v>
                </c:pt>
              </c:strCache>
            </c:strRef>
          </c:tx>
          <c:invertIfNegative val="0"/>
          <c:cat>
            <c:numRef>
              <c:f>'Top 5 Cloud'!$C$251:$M$251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Cloud'!$C$266:$M$266</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0-ECC7-7D42-9F6A-C8B135E3DD7D}"/>
            </c:ext>
          </c:extLst>
        </c:ser>
        <c:ser>
          <c:idx val="2"/>
          <c:order val="4"/>
          <c:tx>
            <c:strRef>
              <c:f>'Top 5 Cloud'!$B$268</c:f>
              <c:strCache>
                <c:ptCount val="1"/>
                <c:pt idx="0">
                  <c:v>2x200G SR8</c:v>
                </c:pt>
              </c:strCache>
            </c:strRef>
          </c:tx>
          <c:invertIfNegative val="0"/>
          <c:cat>
            <c:numRef>
              <c:f>'Top 5 Cloud'!$C$251:$M$251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Cloud'!$C$268:$M$268</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3-9272-1742-99F7-27A140C4663F}"/>
            </c:ext>
          </c:extLst>
        </c:ser>
        <c:ser>
          <c:idx val="3"/>
          <c:order val="5"/>
          <c:tx>
            <c:strRef>
              <c:f>'Top 5 Cloud'!$B$270</c:f>
              <c:strCache>
                <c:ptCount val="1"/>
                <c:pt idx="0">
                  <c:v>400G SR4.2 SR</c:v>
                </c:pt>
              </c:strCache>
            </c:strRef>
          </c:tx>
          <c:invertIfNegative val="0"/>
          <c:cat>
            <c:numRef>
              <c:f>'Top 5 Cloud'!$C$251:$M$251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Cloud'!$C$270:$M$270</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2-9272-1742-99F7-27A140C4663F}"/>
            </c:ext>
          </c:extLst>
        </c:ser>
        <c:ser>
          <c:idx val="6"/>
          <c:order val="6"/>
          <c:tx>
            <c:strRef>
              <c:f>'Top 5 Cloud'!$B$274</c:f>
              <c:strCache>
                <c:ptCount val="1"/>
                <c:pt idx="0">
                  <c:v>400G FR4, FR8, LR4, LR8</c:v>
                </c:pt>
              </c:strCache>
            </c:strRef>
          </c:tx>
          <c:invertIfNegative val="0"/>
          <c:cat>
            <c:numRef>
              <c:f>'Top 5 Cloud'!$C$251:$M$251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Cloud'!$C$274:$M$274</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1-9272-1742-99F7-27A140C4663F}"/>
            </c:ext>
          </c:extLst>
        </c:ser>
        <c:ser>
          <c:idx val="8"/>
          <c:order val="7"/>
          <c:tx>
            <c:strRef>
              <c:f>'Top 5 Cloud'!$B$278</c:f>
              <c:strCache>
                <c:ptCount val="1"/>
                <c:pt idx="0">
                  <c:v>800G SR8</c:v>
                </c:pt>
              </c:strCache>
            </c:strRef>
          </c:tx>
          <c:invertIfNegative val="0"/>
          <c:val>
            <c:numRef>
              <c:f>'Top 5 Cloud'!$C$278:$M$278</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B-CB16-5840-B249-CAA6DE732C96}"/>
            </c:ext>
          </c:extLst>
        </c:ser>
        <c:ser>
          <c:idx val="7"/>
          <c:order val="8"/>
          <c:tx>
            <c:strRef>
              <c:f>'Top 5 Cloud'!$B$276</c:f>
              <c:strCache>
                <c:ptCount val="1"/>
                <c:pt idx="0">
                  <c:v>2x400G FR4</c:v>
                </c:pt>
              </c:strCache>
            </c:strRef>
          </c:tx>
          <c:invertIfNegative val="0"/>
          <c:cat>
            <c:numRef>
              <c:f>'Top 5 Cloud'!$C$251:$M$251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'Top 5 Cloud'!$C$276:$M$276</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0-9272-1742-99F7-27A140C4663F}"/>
            </c:ext>
          </c:extLst>
        </c:ser>
        <c:dLbls>
          <c:showLegendKey val="0"/>
          <c:showVal val="0"/>
          <c:showCatName val="0"/>
          <c:showSerName val="0"/>
          <c:showPercent val="0"/>
          <c:showBubbleSize val="0"/>
        </c:dLbls>
        <c:gapWidth val="150"/>
        <c:overlap val="100"/>
        <c:axId val="214035072"/>
        <c:axId val="230359424"/>
      </c:barChart>
      <c:catAx>
        <c:axId val="214035072"/>
        <c:scaling>
          <c:orientation val="minMax"/>
        </c:scaling>
        <c:delete val="0"/>
        <c:axPos val="b"/>
        <c:numFmt formatCode="General" sourceLinked="1"/>
        <c:majorTickMark val="out"/>
        <c:minorTickMark val="none"/>
        <c:tickLblPos val="nextTo"/>
        <c:crossAx val="230359424"/>
        <c:crosses val="autoZero"/>
        <c:auto val="1"/>
        <c:lblAlgn val="ctr"/>
        <c:lblOffset val="100"/>
        <c:noMultiLvlLbl val="0"/>
      </c:catAx>
      <c:valAx>
        <c:axId val="230359424"/>
        <c:scaling>
          <c:orientation val="minMax"/>
          <c:max val="3500000"/>
        </c:scaling>
        <c:delete val="0"/>
        <c:axPos val="l"/>
        <c:majorGridlines/>
        <c:title>
          <c:tx>
            <c:rich>
              <a:bodyPr/>
              <a:lstStyle/>
              <a:p>
                <a:pPr>
                  <a:defRPr sz="1200" b="0"/>
                </a:pPr>
                <a:r>
                  <a:rPr lang="en-US" sz="1200" b="0"/>
                  <a:t>Shipments (Units)</a:t>
                </a:r>
              </a:p>
            </c:rich>
          </c:tx>
          <c:layout>
            <c:manualLayout>
              <c:xMode val="edge"/>
              <c:yMode val="edge"/>
              <c:x val="1.382601405287626E-2"/>
              <c:y val="0.29458743814798138"/>
            </c:manualLayout>
          </c:layout>
          <c:overlay val="0"/>
        </c:title>
        <c:numFmt formatCode="_(* #,##0_);_(* \(#,##0\);_(* &quot;-&quot;??_);_(@_)" sourceLinked="1"/>
        <c:majorTickMark val="out"/>
        <c:minorTickMark val="none"/>
        <c:tickLblPos val="nextTo"/>
        <c:crossAx val="214035072"/>
        <c:crosses val="autoZero"/>
        <c:crossBetween val="between"/>
      </c:valAx>
    </c:plotArea>
    <c:legend>
      <c:legendPos val="r"/>
      <c:layout>
        <c:manualLayout>
          <c:xMode val="edge"/>
          <c:yMode val="edge"/>
          <c:x val="0.72703375947361637"/>
          <c:y val="4.5634880150696146E-2"/>
          <c:w val="0.26582336963322156"/>
          <c:h val="0.90735283035447822"/>
        </c:manualLayout>
      </c:layou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Shipments</a:t>
            </a:r>
          </a:p>
        </c:rich>
      </c:tx>
      <c:layout>
        <c:manualLayout>
          <c:xMode val="edge"/>
          <c:yMode val="edge"/>
          <c:x val="0.27155265860039501"/>
          <c:y val="0"/>
        </c:manualLayout>
      </c:layout>
      <c:overlay val="0"/>
    </c:title>
    <c:autoTitleDeleted val="0"/>
    <c:plotArea>
      <c:layout>
        <c:manualLayout>
          <c:layoutTarget val="inner"/>
          <c:xMode val="edge"/>
          <c:yMode val="edge"/>
          <c:x val="0.14557943247035801"/>
          <c:y val="0.20151665780560599"/>
          <c:w val="0.79045393169763201"/>
          <c:h val="0.70245151616369494"/>
        </c:manualLayout>
      </c:layout>
      <c:barChart>
        <c:barDir val="col"/>
        <c:grouping val="stacked"/>
        <c:varyColors val="0"/>
        <c:ser>
          <c:idx val="0"/>
          <c:order val="0"/>
          <c:tx>
            <c:strRef>
              <c:f>'Ethernet Dashboard'!$D$29</c:f>
              <c:strCache>
                <c:ptCount val="1"/>
                <c:pt idx="0">
                  <c:v>Telecom</c:v>
                </c:pt>
              </c:strCache>
            </c:strRef>
          </c:tx>
          <c:invertIfNegative val="0"/>
          <c:cat>
            <c:numRef>
              <c:f>'Ethernet Dashboard'!$E$28:$O$28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Dashboard'!$E$29:$O$29</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0-C157-1E46-BB9C-6424B635F1EA}"/>
            </c:ext>
          </c:extLst>
        </c:ser>
        <c:ser>
          <c:idx val="1"/>
          <c:order val="1"/>
          <c:tx>
            <c:strRef>
              <c:f>'Ethernet Dashboard'!$D$30</c:f>
              <c:strCache>
                <c:ptCount val="1"/>
                <c:pt idx="0">
                  <c:v>Cloud</c:v>
                </c:pt>
              </c:strCache>
            </c:strRef>
          </c:tx>
          <c:invertIfNegative val="0"/>
          <c:cat>
            <c:numRef>
              <c:f>'Ethernet Dashboard'!$E$28:$O$28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Dashboard'!$E$30:$O$30</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1-C157-1E46-BB9C-6424B635F1EA}"/>
            </c:ext>
          </c:extLst>
        </c:ser>
        <c:ser>
          <c:idx val="2"/>
          <c:order val="2"/>
          <c:tx>
            <c:strRef>
              <c:f>'Ethernet Dashboard'!$D$31</c:f>
              <c:strCache>
                <c:ptCount val="1"/>
                <c:pt idx="0">
                  <c:v>Enterprise</c:v>
                </c:pt>
              </c:strCache>
            </c:strRef>
          </c:tx>
          <c:spPr>
            <a:ln>
              <a:prstDash val="solid"/>
            </a:ln>
          </c:spPr>
          <c:invertIfNegative val="0"/>
          <c:cat>
            <c:numRef>
              <c:f>'Ethernet Dashboard'!$E$28:$O$28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Dashboard'!$E$31:$O$31</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2-C157-1E46-BB9C-6424B635F1EA}"/>
            </c:ext>
          </c:extLst>
        </c:ser>
        <c:dLbls>
          <c:showLegendKey val="0"/>
          <c:showVal val="0"/>
          <c:showCatName val="0"/>
          <c:showSerName val="0"/>
          <c:showPercent val="0"/>
          <c:showBubbleSize val="0"/>
        </c:dLbls>
        <c:gapWidth val="150"/>
        <c:overlap val="100"/>
        <c:axId val="230557184"/>
        <c:axId val="230558720"/>
      </c:barChart>
      <c:catAx>
        <c:axId val="230557184"/>
        <c:scaling>
          <c:orientation val="minMax"/>
        </c:scaling>
        <c:delete val="0"/>
        <c:axPos val="b"/>
        <c:numFmt formatCode="General" sourceLinked="1"/>
        <c:majorTickMark val="out"/>
        <c:minorTickMark val="none"/>
        <c:tickLblPos val="nextTo"/>
        <c:crossAx val="230558720"/>
        <c:crosses val="autoZero"/>
        <c:auto val="1"/>
        <c:lblAlgn val="ctr"/>
        <c:lblOffset val="100"/>
        <c:noMultiLvlLbl val="0"/>
      </c:catAx>
      <c:valAx>
        <c:axId val="230558720"/>
        <c:scaling>
          <c:orientation val="minMax"/>
        </c:scaling>
        <c:delete val="0"/>
        <c:axPos val="l"/>
        <c:majorGridlines/>
        <c:numFmt formatCode="_(* #,##0_);_(* \(#,##0\);_(* &quot;-&quot;??_);_(@_)" sourceLinked="1"/>
        <c:majorTickMark val="out"/>
        <c:minorTickMark val="none"/>
        <c:tickLblPos val="nextTo"/>
        <c:crossAx val="230557184"/>
        <c:crosses val="autoZero"/>
        <c:crossBetween val="between"/>
      </c:valAx>
    </c:plotArea>
    <c:legend>
      <c:legendPos val="t"/>
      <c:layout>
        <c:manualLayout>
          <c:xMode val="edge"/>
          <c:yMode val="edge"/>
          <c:x val="0.22768382410258001"/>
          <c:y val="0.12438275103306"/>
          <c:w val="0.51474038760639196"/>
          <c:h val="8.5776054317971695E-2"/>
        </c:manualLayout>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A.S.P.</a:t>
            </a:r>
          </a:p>
        </c:rich>
      </c:tx>
      <c:layout>
        <c:manualLayout>
          <c:xMode val="edge"/>
          <c:yMode val="edge"/>
          <c:x val="0.40880228912491701"/>
          <c:y val="1.6733904240562401E-2"/>
        </c:manualLayout>
      </c:layout>
      <c:overlay val="0"/>
    </c:title>
    <c:autoTitleDeleted val="0"/>
    <c:plotArea>
      <c:layout>
        <c:manualLayout>
          <c:layoutTarget val="inner"/>
          <c:xMode val="edge"/>
          <c:yMode val="edge"/>
          <c:x val="0.12412000232621299"/>
          <c:y val="0.200644653076478"/>
          <c:w val="0.81231907908617496"/>
          <c:h val="0.71908853436156694"/>
        </c:manualLayout>
      </c:layout>
      <c:lineChart>
        <c:grouping val="standard"/>
        <c:varyColors val="0"/>
        <c:ser>
          <c:idx val="0"/>
          <c:order val="0"/>
          <c:tx>
            <c:strRef>
              <c:f>'Ethernet Dashboard'!$D$32</c:f>
              <c:strCache>
                <c:ptCount val="1"/>
                <c:pt idx="0">
                  <c:v>Telecom</c:v>
                </c:pt>
              </c:strCache>
            </c:strRef>
          </c:tx>
          <c:cat>
            <c:numRef>
              <c:f>'Ethernet Dashboard'!$E$28:$O$28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Dashboard'!$E$32:$N$32</c:f>
              <c:numCache>
                <c:formatCode>_("$"* #,##0_);_("$"* \(#,##0\);_("$"* "-"??_);_(@_)</c:formatCode>
                <c:ptCount val="10"/>
                <c:pt idx="0">
                  <c:v>0</c:v>
                </c:pt>
                <c:pt idx="1">
                  <c:v>0</c:v>
                </c:pt>
              </c:numCache>
            </c:numRef>
          </c:val>
          <c:smooth val="0"/>
          <c:extLst xmlns:c16r2="http://schemas.microsoft.com/office/drawing/2015/06/chart">
            <c:ext xmlns:c16="http://schemas.microsoft.com/office/drawing/2014/chart" uri="{C3380CC4-5D6E-409C-BE32-E72D297353CC}">
              <c16:uniqueId val="{00000000-3EE0-324A-AD7E-F8E412481F82}"/>
            </c:ext>
          </c:extLst>
        </c:ser>
        <c:ser>
          <c:idx val="3"/>
          <c:order val="1"/>
          <c:tx>
            <c:strRef>
              <c:f>'Ethernet Dashboard'!$D$33</c:f>
              <c:strCache>
                <c:ptCount val="1"/>
                <c:pt idx="0">
                  <c:v>Cloud</c:v>
                </c:pt>
              </c:strCache>
            </c:strRef>
          </c:tx>
          <c:spPr>
            <a:ln>
              <a:solidFill>
                <a:schemeClr val="accent2"/>
              </a:solidFill>
              <a:prstDash val="solid"/>
            </a:ln>
          </c:spPr>
          <c:marker>
            <c:symbol val="circle"/>
            <c:size val="7"/>
            <c:spPr>
              <a:noFill/>
            </c:spPr>
          </c:marker>
          <c:cat>
            <c:numRef>
              <c:f>'Ethernet Dashboard'!$E$28:$O$28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Dashboard'!$E$33:$O$33</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1-3EE0-324A-AD7E-F8E412481F82}"/>
            </c:ext>
          </c:extLst>
        </c:ser>
        <c:ser>
          <c:idx val="1"/>
          <c:order val="2"/>
          <c:tx>
            <c:strRef>
              <c:f>'Ethernet Dashboard'!$D$34</c:f>
              <c:strCache>
                <c:ptCount val="1"/>
                <c:pt idx="0">
                  <c:v>Enterprise</c:v>
                </c:pt>
              </c:strCache>
            </c:strRef>
          </c:tx>
          <c:spPr>
            <a:ln>
              <a:solidFill>
                <a:schemeClr val="accent3">
                  <a:shade val="95000"/>
                  <a:satMod val="105000"/>
                </a:schemeClr>
              </a:solidFill>
            </a:ln>
          </c:spPr>
          <c:marker>
            <c:symbol val="none"/>
          </c:marker>
          <c:cat>
            <c:numRef>
              <c:f>'Ethernet Dashboard'!$E$28:$O$28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Dashboard'!$E$34:$N$34</c:f>
              <c:numCache>
                <c:formatCode>_("$"* #,##0_);_("$"* \(#,##0\);_("$"* "-"??_);_(@_)</c:formatCode>
                <c:ptCount val="10"/>
                <c:pt idx="0">
                  <c:v>0</c:v>
                </c:pt>
                <c:pt idx="1">
                  <c:v>0</c:v>
                </c:pt>
              </c:numCache>
            </c:numRef>
          </c:val>
          <c:smooth val="0"/>
          <c:extLst xmlns:c16r2="http://schemas.microsoft.com/office/drawing/2015/06/chart">
            <c:ext xmlns:c16="http://schemas.microsoft.com/office/drawing/2014/chart" uri="{C3380CC4-5D6E-409C-BE32-E72D297353CC}">
              <c16:uniqueId val="{00000002-3EE0-324A-AD7E-F8E412481F82}"/>
            </c:ext>
          </c:extLst>
        </c:ser>
        <c:dLbls>
          <c:showLegendKey val="0"/>
          <c:showVal val="0"/>
          <c:showCatName val="0"/>
          <c:showSerName val="0"/>
          <c:showPercent val="0"/>
          <c:showBubbleSize val="0"/>
        </c:dLbls>
        <c:marker val="1"/>
        <c:smooth val="0"/>
        <c:axId val="230615680"/>
        <c:axId val="230760832"/>
      </c:lineChart>
      <c:catAx>
        <c:axId val="230615680"/>
        <c:scaling>
          <c:orientation val="minMax"/>
        </c:scaling>
        <c:delete val="0"/>
        <c:axPos val="b"/>
        <c:numFmt formatCode="General" sourceLinked="1"/>
        <c:majorTickMark val="out"/>
        <c:minorTickMark val="none"/>
        <c:tickLblPos val="nextTo"/>
        <c:crossAx val="230760832"/>
        <c:crosses val="autoZero"/>
        <c:auto val="1"/>
        <c:lblAlgn val="ctr"/>
        <c:lblOffset val="100"/>
        <c:noMultiLvlLbl val="0"/>
      </c:catAx>
      <c:valAx>
        <c:axId val="230760832"/>
        <c:scaling>
          <c:orientation val="minMax"/>
          <c:min val="0"/>
        </c:scaling>
        <c:delete val="0"/>
        <c:axPos val="l"/>
        <c:majorGridlines/>
        <c:numFmt formatCode="_(&quot;$&quot;* #,##0_);_(&quot;$&quot;* \(#,##0\);_(&quot;$&quot;* &quot;-&quot;??_);_(@_)" sourceLinked="1"/>
        <c:majorTickMark val="out"/>
        <c:minorTickMark val="none"/>
        <c:tickLblPos val="nextTo"/>
        <c:crossAx val="230615680"/>
        <c:crosses val="autoZero"/>
        <c:crossBetween val="between"/>
      </c:valAx>
    </c:plotArea>
    <c:legend>
      <c:legendPos val="t"/>
      <c:layout>
        <c:manualLayout>
          <c:xMode val="edge"/>
          <c:yMode val="edge"/>
          <c:x val="0.13352181165149901"/>
          <c:y val="0.12072227220067"/>
          <c:w val="0.74399625893939003"/>
          <c:h val="7.0693588469261395E-2"/>
        </c:manualLayout>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US"/>
              <a:t>Revenues ($ million)</a:t>
            </a:r>
          </a:p>
        </c:rich>
      </c:tx>
      <c:layout>
        <c:manualLayout>
          <c:xMode val="edge"/>
          <c:yMode val="edge"/>
          <c:x val="9.7962290511595607E-2"/>
          <c:y val="1.2556049082617499E-2"/>
        </c:manualLayout>
      </c:layout>
      <c:overlay val="0"/>
    </c:title>
    <c:autoTitleDeleted val="0"/>
    <c:plotArea>
      <c:layout>
        <c:manualLayout>
          <c:layoutTarget val="inner"/>
          <c:xMode val="edge"/>
          <c:yMode val="edge"/>
          <c:x val="0.117818876028108"/>
          <c:y val="0.20350334990008201"/>
          <c:w val="0.82498461219682695"/>
          <c:h val="0.696675418213896"/>
        </c:manualLayout>
      </c:layout>
      <c:barChart>
        <c:barDir val="col"/>
        <c:grouping val="stacked"/>
        <c:varyColors val="0"/>
        <c:ser>
          <c:idx val="0"/>
          <c:order val="0"/>
          <c:tx>
            <c:strRef>
              <c:f>'Ethernet Dashboard'!$D$35</c:f>
              <c:strCache>
                <c:ptCount val="1"/>
                <c:pt idx="0">
                  <c:v>Telecom</c:v>
                </c:pt>
              </c:strCache>
            </c:strRef>
          </c:tx>
          <c:spPr>
            <a:solidFill>
              <a:schemeClr val="accent1"/>
            </a:solidFill>
            <a:ln>
              <a:solidFill>
                <a:schemeClr val="accent1"/>
              </a:solidFill>
            </a:ln>
          </c:spPr>
          <c:invertIfNegative val="0"/>
          <c:cat>
            <c:numRef>
              <c:f>'Ethernet Dashboard'!$E$28:$O$28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Dashboard'!$E$35:$O$35</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0-DA8F-4341-A7C5-734CAF0E6101}"/>
            </c:ext>
          </c:extLst>
        </c:ser>
        <c:ser>
          <c:idx val="3"/>
          <c:order val="1"/>
          <c:tx>
            <c:strRef>
              <c:f>'Ethernet Dashboard'!$D$36</c:f>
              <c:strCache>
                <c:ptCount val="1"/>
                <c:pt idx="0">
                  <c:v>Cloud</c:v>
                </c:pt>
              </c:strCache>
            </c:strRef>
          </c:tx>
          <c:spPr>
            <a:solidFill>
              <a:schemeClr val="accent2"/>
            </a:solidFill>
            <a:ln>
              <a:solidFill>
                <a:schemeClr val="accent2"/>
              </a:solidFill>
              <a:prstDash val="solid"/>
            </a:ln>
          </c:spPr>
          <c:invertIfNegative val="0"/>
          <c:cat>
            <c:numRef>
              <c:f>'Ethernet Dashboard'!$E$28:$O$28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Dashboard'!$E$36:$O$36</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1-DA8F-4341-A7C5-734CAF0E6101}"/>
            </c:ext>
          </c:extLst>
        </c:ser>
        <c:ser>
          <c:idx val="1"/>
          <c:order val="2"/>
          <c:tx>
            <c:strRef>
              <c:f>'Ethernet Dashboard'!$D$37</c:f>
              <c:strCache>
                <c:ptCount val="1"/>
                <c:pt idx="0">
                  <c:v>Enterprise</c:v>
                </c:pt>
              </c:strCache>
            </c:strRef>
          </c:tx>
          <c:spPr>
            <a:solidFill>
              <a:schemeClr val="accent3"/>
            </a:solidFill>
            <a:ln>
              <a:solidFill>
                <a:schemeClr val="accent3"/>
              </a:solidFill>
            </a:ln>
          </c:spPr>
          <c:invertIfNegative val="0"/>
          <c:cat>
            <c:numRef>
              <c:f>'Ethernet Dashboard'!$E$28:$O$28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Dashboard'!$E$37:$O$37</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2-DA8F-4341-A7C5-734CAF0E6101}"/>
            </c:ext>
          </c:extLst>
        </c:ser>
        <c:dLbls>
          <c:showLegendKey val="0"/>
          <c:showVal val="0"/>
          <c:showCatName val="0"/>
          <c:showSerName val="0"/>
          <c:showPercent val="0"/>
          <c:showBubbleSize val="0"/>
        </c:dLbls>
        <c:gapWidth val="150"/>
        <c:overlap val="100"/>
        <c:axId val="230808960"/>
        <c:axId val="230810752"/>
      </c:barChart>
      <c:catAx>
        <c:axId val="230808960"/>
        <c:scaling>
          <c:orientation val="minMax"/>
        </c:scaling>
        <c:delete val="0"/>
        <c:axPos val="b"/>
        <c:numFmt formatCode="General" sourceLinked="1"/>
        <c:majorTickMark val="out"/>
        <c:minorTickMark val="none"/>
        <c:tickLblPos val="nextTo"/>
        <c:crossAx val="230810752"/>
        <c:crosses val="autoZero"/>
        <c:auto val="1"/>
        <c:lblAlgn val="ctr"/>
        <c:lblOffset val="100"/>
        <c:noMultiLvlLbl val="0"/>
      </c:catAx>
      <c:valAx>
        <c:axId val="230810752"/>
        <c:scaling>
          <c:orientation val="minMax"/>
        </c:scaling>
        <c:delete val="0"/>
        <c:axPos val="l"/>
        <c:majorGridlines/>
        <c:numFmt formatCode="&quot;$&quot;#,##0" sourceLinked="0"/>
        <c:majorTickMark val="out"/>
        <c:minorTickMark val="none"/>
        <c:tickLblPos val="nextTo"/>
        <c:crossAx val="230808960"/>
        <c:crosses val="autoZero"/>
        <c:crossBetween val="between"/>
      </c:valAx>
    </c:plotArea>
    <c:legend>
      <c:legendPos val="t"/>
      <c:layout>
        <c:manualLayout>
          <c:xMode val="edge"/>
          <c:yMode val="edge"/>
          <c:x val="0.115350389705917"/>
          <c:y val="0.124158233901069"/>
          <c:w val="0.58828691260930199"/>
          <c:h val="8.5814498710450896E-2"/>
        </c:manualLayout>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100G by reach </a:t>
            </a:r>
            <a:r>
              <a:rPr lang="en-US" sz="1600" b="1" i="0" u="none" strike="noStrike" baseline="0">
                <a:effectLst/>
              </a:rPr>
              <a:t>- Shipments</a:t>
            </a:r>
            <a:endParaRPr lang="en-US" sz="1600"/>
          </a:p>
        </c:rich>
      </c:tx>
      <c:layout>
        <c:manualLayout>
          <c:xMode val="edge"/>
          <c:yMode val="edge"/>
          <c:x val="0.35454447033711201"/>
          <c:y val="1.3121068362167899E-2"/>
        </c:manualLayout>
      </c:layout>
      <c:overlay val="0"/>
    </c:title>
    <c:autoTitleDeleted val="0"/>
    <c:plotArea>
      <c:layout>
        <c:manualLayout>
          <c:layoutTarget val="inner"/>
          <c:xMode val="edge"/>
          <c:yMode val="edge"/>
          <c:x val="0.12909239587372401"/>
          <c:y val="0.13327695300753001"/>
          <c:w val="0.84945465434568102"/>
          <c:h val="0.77703708704377705"/>
        </c:manualLayout>
      </c:layout>
      <c:lineChart>
        <c:grouping val="standard"/>
        <c:varyColors val="0"/>
        <c:ser>
          <c:idx val="0"/>
          <c:order val="0"/>
          <c:tx>
            <c:strRef>
              <c:f>'Ethernet Summary'!$B$212</c:f>
              <c:strCache>
                <c:ptCount val="1"/>
                <c:pt idx="0">
                  <c:v>100-300 m</c:v>
                </c:pt>
              </c:strCache>
            </c:strRef>
          </c:tx>
          <c:cat>
            <c:numRef>
              <c:f>'Ethernet Summary'!$C$211:$M$211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Summary'!$C$212:$M$212</c:f>
              <c:numCache>
                <c:formatCode>_(* #,##0_);_(* \(#,##0\);_(* "-"??_);_(@_)</c:formatCode>
                <c:ptCount val="11"/>
                <c:pt idx="0">
                  <c:v>299241</c:v>
                </c:pt>
                <c:pt idx="1">
                  <c:v>631974</c:v>
                </c:pt>
              </c:numCache>
            </c:numRef>
          </c:val>
          <c:smooth val="0"/>
          <c:extLst xmlns:c16r2="http://schemas.microsoft.com/office/drawing/2015/06/chart">
            <c:ext xmlns:c16="http://schemas.microsoft.com/office/drawing/2014/chart" uri="{C3380CC4-5D6E-409C-BE32-E72D297353CC}">
              <c16:uniqueId val="{00000000-FDCA-3544-AD8F-EA25D01E1B47}"/>
            </c:ext>
          </c:extLst>
        </c:ser>
        <c:ser>
          <c:idx val="1"/>
          <c:order val="1"/>
          <c:tx>
            <c:strRef>
              <c:f>'Ethernet Summary'!$B$213</c:f>
              <c:strCache>
                <c:ptCount val="1"/>
                <c:pt idx="0">
                  <c:v>500 m</c:v>
                </c:pt>
              </c:strCache>
            </c:strRef>
          </c:tx>
          <c:spPr>
            <a:ln>
              <a:solidFill>
                <a:schemeClr val="accent4"/>
              </a:solidFill>
            </a:ln>
          </c:spPr>
          <c:marker>
            <c:symbol val="square"/>
            <c:size val="5"/>
            <c:spPr>
              <a:solidFill>
                <a:schemeClr val="accent4"/>
              </a:solidFill>
              <a:ln>
                <a:solidFill>
                  <a:schemeClr val="accent4"/>
                </a:solidFill>
              </a:ln>
            </c:spPr>
          </c:marker>
          <c:cat>
            <c:numRef>
              <c:f>'Ethernet Summary'!$C$211:$M$211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Summary'!$C$213:$M$213</c:f>
              <c:numCache>
                <c:formatCode>_(* #,##0_);_(* \(#,##0\);_(* "-"??_);_(@_)</c:formatCode>
                <c:ptCount val="11"/>
                <c:pt idx="0">
                  <c:v>289061.59999999998</c:v>
                </c:pt>
                <c:pt idx="1">
                  <c:v>1393450.1</c:v>
                </c:pt>
              </c:numCache>
            </c:numRef>
          </c:val>
          <c:smooth val="0"/>
          <c:extLst xmlns:c16r2="http://schemas.microsoft.com/office/drawing/2015/06/chart">
            <c:ext xmlns:c16="http://schemas.microsoft.com/office/drawing/2014/chart" uri="{C3380CC4-5D6E-409C-BE32-E72D297353CC}">
              <c16:uniqueId val="{00000001-FDCA-3544-AD8F-EA25D01E1B47}"/>
            </c:ext>
          </c:extLst>
        </c:ser>
        <c:ser>
          <c:idx val="4"/>
          <c:order val="2"/>
          <c:tx>
            <c:strRef>
              <c:f>'Ethernet Summary'!$B$214</c:f>
              <c:strCache>
                <c:ptCount val="1"/>
                <c:pt idx="0">
                  <c:v>2 km</c:v>
                </c:pt>
              </c:strCache>
            </c:strRef>
          </c:tx>
          <c:cat>
            <c:numRef>
              <c:f>'Ethernet Summary'!$C$211:$M$211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Summary'!$C$214:$M$214</c:f>
              <c:numCache>
                <c:formatCode>_(* #,##0_);_(* \(#,##0\);_(* "-"??_);_(@_)</c:formatCode>
                <c:ptCount val="11"/>
                <c:pt idx="0">
                  <c:v>30989.399999999994</c:v>
                </c:pt>
                <c:pt idx="1">
                  <c:v>292890.90000000002</c:v>
                </c:pt>
              </c:numCache>
            </c:numRef>
          </c:val>
          <c:smooth val="0"/>
          <c:extLst xmlns:c16r2="http://schemas.microsoft.com/office/drawing/2015/06/chart">
            <c:ext xmlns:c16="http://schemas.microsoft.com/office/drawing/2014/chart" uri="{C3380CC4-5D6E-409C-BE32-E72D297353CC}">
              <c16:uniqueId val="{00000002-FDCA-3544-AD8F-EA25D01E1B47}"/>
            </c:ext>
          </c:extLst>
        </c:ser>
        <c:ser>
          <c:idx val="2"/>
          <c:order val="3"/>
          <c:tx>
            <c:strRef>
              <c:f>'Ethernet Summary'!$B$215</c:f>
              <c:strCache>
                <c:ptCount val="1"/>
                <c:pt idx="0">
                  <c:v>10-20 km</c:v>
                </c:pt>
              </c:strCache>
            </c:strRef>
          </c:tx>
          <c:spPr>
            <a:ln>
              <a:solidFill>
                <a:schemeClr val="accent2"/>
              </a:solidFill>
            </a:ln>
          </c:spPr>
          <c:marker>
            <c:spPr>
              <a:solidFill>
                <a:schemeClr val="accent2"/>
              </a:solidFill>
              <a:ln>
                <a:solidFill>
                  <a:schemeClr val="accent2"/>
                </a:solidFill>
              </a:ln>
            </c:spPr>
          </c:marker>
          <c:cat>
            <c:numRef>
              <c:f>'Ethernet Summary'!$C$211:$M$211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Summary'!$C$215:$M$215</c:f>
              <c:numCache>
                <c:formatCode>_(* #,##0_);_(* \(#,##0\);_(* "-"??_);_(@_)</c:formatCode>
                <c:ptCount val="11"/>
                <c:pt idx="0">
                  <c:v>292622</c:v>
                </c:pt>
                <c:pt idx="1">
                  <c:v>552903</c:v>
                </c:pt>
              </c:numCache>
            </c:numRef>
          </c:val>
          <c:smooth val="0"/>
          <c:extLst xmlns:c16r2="http://schemas.microsoft.com/office/drawing/2015/06/chart">
            <c:ext xmlns:c16="http://schemas.microsoft.com/office/drawing/2014/chart" uri="{C3380CC4-5D6E-409C-BE32-E72D297353CC}">
              <c16:uniqueId val="{00000003-FDCA-3544-AD8F-EA25D01E1B47}"/>
            </c:ext>
          </c:extLst>
        </c:ser>
        <c:ser>
          <c:idx val="3"/>
          <c:order val="4"/>
          <c:tx>
            <c:strRef>
              <c:f>'Ethernet Summary'!$B$216</c:f>
              <c:strCache>
                <c:ptCount val="1"/>
                <c:pt idx="0">
                  <c:v>40 km</c:v>
                </c:pt>
              </c:strCache>
            </c:strRef>
          </c:tx>
          <c:spPr>
            <a:ln>
              <a:solidFill>
                <a:schemeClr val="accent3"/>
              </a:solidFill>
            </a:ln>
          </c:spPr>
          <c:marker>
            <c:spPr>
              <a:solidFill>
                <a:schemeClr val="accent3"/>
              </a:solidFill>
              <a:ln>
                <a:solidFill>
                  <a:schemeClr val="accent3"/>
                </a:solidFill>
              </a:ln>
            </c:spPr>
          </c:marker>
          <c:cat>
            <c:numRef>
              <c:f>'Ethernet Summary'!$C$211:$M$211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Summary'!$C$216:$M$216</c:f>
              <c:numCache>
                <c:formatCode>_(* #,##0_);_(* \(#,##0\);_(* "-"??_);_(@_)</c:formatCode>
                <c:ptCount val="11"/>
                <c:pt idx="0">
                  <c:v>0</c:v>
                </c:pt>
                <c:pt idx="1">
                  <c:v>2000</c:v>
                </c:pt>
              </c:numCache>
            </c:numRef>
          </c:val>
          <c:smooth val="0"/>
          <c:extLst xmlns:c16r2="http://schemas.microsoft.com/office/drawing/2015/06/chart">
            <c:ext xmlns:c16="http://schemas.microsoft.com/office/drawing/2014/chart" uri="{C3380CC4-5D6E-409C-BE32-E72D297353CC}">
              <c16:uniqueId val="{00000004-FDCA-3544-AD8F-EA25D01E1B47}"/>
            </c:ext>
          </c:extLst>
        </c:ser>
        <c:dLbls>
          <c:showLegendKey val="0"/>
          <c:showVal val="0"/>
          <c:showCatName val="0"/>
          <c:showSerName val="0"/>
          <c:showPercent val="0"/>
          <c:showBubbleSize val="0"/>
        </c:dLbls>
        <c:marker val="1"/>
        <c:smooth val="0"/>
        <c:axId val="67088384"/>
        <c:axId val="67090304"/>
      </c:lineChart>
      <c:catAx>
        <c:axId val="67088384"/>
        <c:scaling>
          <c:orientation val="minMax"/>
        </c:scaling>
        <c:delete val="0"/>
        <c:axPos val="b"/>
        <c:numFmt formatCode="General" sourceLinked="1"/>
        <c:majorTickMark val="out"/>
        <c:minorTickMark val="none"/>
        <c:tickLblPos val="nextTo"/>
        <c:txPr>
          <a:bodyPr/>
          <a:lstStyle/>
          <a:p>
            <a:pPr>
              <a:defRPr sz="1200"/>
            </a:pPr>
            <a:endParaRPr lang="en-US"/>
          </a:p>
        </c:txPr>
        <c:crossAx val="67090304"/>
        <c:crosses val="autoZero"/>
        <c:auto val="1"/>
        <c:lblAlgn val="ctr"/>
        <c:lblOffset val="100"/>
        <c:noMultiLvlLbl val="0"/>
      </c:catAx>
      <c:valAx>
        <c:axId val="67090304"/>
        <c:scaling>
          <c:orientation val="minMax"/>
          <c:min val="0"/>
        </c:scaling>
        <c:delete val="0"/>
        <c:axPos val="l"/>
        <c:majorGridlines/>
        <c:numFmt formatCode="_(* #,##0_);_(* \(#,##0\);_(* &quot;-&quot;??_);_(@_)" sourceLinked="1"/>
        <c:majorTickMark val="out"/>
        <c:minorTickMark val="none"/>
        <c:tickLblPos val="nextTo"/>
        <c:txPr>
          <a:bodyPr/>
          <a:lstStyle/>
          <a:p>
            <a:pPr>
              <a:defRPr sz="1200"/>
            </a:pPr>
            <a:endParaRPr lang="en-US"/>
          </a:p>
        </c:txPr>
        <c:crossAx val="67088384"/>
        <c:crosses val="autoZero"/>
        <c:crossBetween val="between"/>
        <c:minorUnit val="40000"/>
      </c:valAx>
    </c:plotArea>
    <c:legend>
      <c:legendPos val="t"/>
      <c:layout>
        <c:manualLayout>
          <c:xMode val="edge"/>
          <c:yMode val="edge"/>
          <c:x val="0.142417641480822"/>
          <c:y val="7.6477007014809001E-2"/>
          <c:w val="0.694837379037339"/>
          <c:h val="6.6804914103752805E-2"/>
        </c:manualLayout>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Ethernet shipments -</a:t>
            </a:r>
            <a:r>
              <a:rPr lang="en-US" sz="1800" baseline="0"/>
              <a:t> total</a:t>
            </a:r>
            <a:endParaRPr lang="en-US" sz="1800"/>
          </a:p>
        </c:rich>
      </c:tx>
      <c:layout>
        <c:manualLayout>
          <c:xMode val="edge"/>
          <c:yMode val="edge"/>
          <c:x val="0.42572580790272901"/>
          <c:y val="4.3787403168780497E-3"/>
        </c:manualLayout>
      </c:layout>
      <c:overlay val="0"/>
    </c:title>
    <c:autoTitleDeleted val="0"/>
    <c:plotArea>
      <c:layout>
        <c:manualLayout>
          <c:layoutTarget val="inner"/>
          <c:xMode val="edge"/>
          <c:yMode val="edge"/>
          <c:x val="0.15769722241206299"/>
          <c:y val="0.18755123376963601"/>
          <c:w val="0.79645433128833654"/>
          <c:h val="0.70626007517230105"/>
        </c:manualLayout>
      </c:layout>
      <c:areaChart>
        <c:grouping val="stacked"/>
        <c:varyColors val="0"/>
        <c:ser>
          <c:idx val="2"/>
          <c:order val="0"/>
          <c:tx>
            <c:strRef>
              <c:f>'Ethernet Segments'!$B$34</c:f>
              <c:strCache>
                <c:ptCount val="1"/>
                <c:pt idx="0">
                  <c:v>Enterprise</c:v>
                </c:pt>
              </c:strCache>
            </c:strRef>
          </c:tx>
          <c:cat>
            <c:numRef>
              <c:f>'Ethernet Segments'!$C$31:$M$31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Segments'!$C$34:$M$34</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0-3152-9F4C-A710-57B13050CC43}"/>
            </c:ext>
          </c:extLst>
        </c:ser>
        <c:ser>
          <c:idx val="1"/>
          <c:order val="1"/>
          <c:tx>
            <c:strRef>
              <c:f>'Ethernet Segments'!$B$32</c:f>
              <c:strCache>
                <c:ptCount val="1"/>
                <c:pt idx="0">
                  <c:v>Telecom</c:v>
                </c:pt>
              </c:strCache>
            </c:strRef>
          </c:tx>
          <c:cat>
            <c:numRef>
              <c:f>'Ethernet Segments'!$C$31:$M$31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Segments'!$C$32:$M$32</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1-3152-9F4C-A710-57B13050CC43}"/>
            </c:ext>
          </c:extLst>
        </c:ser>
        <c:ser>
          <c:idx val="0"/>
          <c:order val="2"/>
          <c:tx>
            <c:strRef>
              <c:f>'Ethernet Segments'!$B$33</c:f>
              <c:strCache>
                <c:ptCount val="1"/>
                <c:pt idx="0">
                  <c:v>Cloud</c:v>
                </c:pt>
              </c:strCache>
            </c:strRef>
          </c:tx>
          <c:cat>
            <c:numRef>
              <c:f>'Ethernet Segments'!$C$31:$M$31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Segments'!$C$33:$M$33</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2-3152-9F4C-A710-57B13050CC43}"/>
            </c:ext>
          </c:extLst>
        </c:ser>
        <c:dLbls>
          <c:showLegendKey val="0"/>
          <c:showVal val="0"/>
          <c:showCatName val="0"/>
          <c:showSerName val="0"/>
          <c:showPercent val="0"/>
          <c:showBubbleSize val="0"/>
        </c:dLbls>
        <c:axId val="231523072"/>
        <c:axId val="231524608"/>
      </c:areaChart>
      <c:catAx>
        <c:axId val="231523072"/>
        <c:scaling>
          <c:orientation val="minMax"/>
        </c:scaling>
        <c:delete val="0"/>
        <c:axPos val="b"/>
        <c:numFmt formatCode="General" sourceLinked="1"/>
        <c:majorTickMark val="out"/>
        <c:minorTickMark val="none"/>
        <c:tickLblPos val="nextTo"/>
        <c:txPr>
          <a:bodyPr/>
          <a:lstStyle/>
          <a:p>
            <a:pPr>
              <a:defRPr sz="1400"/>
            </a:pPr>
            <a:endParaRPr lang="en-US"/>
          </a:p>
        </c:txPr>
        <c:crossAx val="231524608"/>
        <c:crosses val="autoZero"/>
        <c:auto val="1"/>
        <c:lblAlgn val="ctr"/>
        <c:lblOffset val="100"/>
        <c:noMultiLvlLbl val="0"/>
      </c:catAx>
      <c:valAx>
        <c:axId val="231524608"/>
        <c:scaling>
          <c:orientation val="minMax"/>
        </c:scaling>
        <c:delete val="0"/>
        <c:axPos val="l"/>
        <c:majorGridlines/>
        <c:numFmt formatCode="_(* #,##0_);_(* \(#,##0\);_(* &quot;-&quot;_);_(@_)" sourceLinked="0"/>
        <c:majorTickMark val="out"/>
        <c:minorTickMark val="none"/>
        <c:tickLblPos val="nextTo"/>
        <c:txPr>
          <a:bodyPr/>
          <a:lstStyle/>
          <a:p>
            <a:pPr>
              <a:defRPr sz="1200"/>
            </a:pPr>
            <a:endParaRPr lang="en-US"/>
          </a:p>
        </c:txPr>
        <c:crossAx val="231523072"/>
        <c:crosses val="autoZero"/>
        <c:crossBetween val="midCat"/>
      </c:valAx>
    </c:plotArea>
    <c:legend>
      <c:legendPos val="t"/>
      <c:layout>
        <c:manualLayout>
          <c:xMode val="edge"/>
          <c:yMode val="edge"/>
          <c:x val="0.27686376963660198"/>
          <c:y val="8.7706769225870604E-2"/>
          <c:w val="0.56338016078567998"/>
          <c:h val="8.2750619198919198E-2"/>
        </c:manualLayout>
      </c:layout>
      <c:overlay val="0"/>
      <c:txPr>
        <a:bodyPr/>
        <a:lstStyle/>
        <a:p>
          <a:pPr>
            <a:defRPr sz="1600"/>
          </a:pPr>
          <a:endParaRPr lang="en-US"/>
        </a:p>
      </c:txPr>
    </c:legend>
    <c:plotVisOnly val="1"/>
    <c:dispBlanksAs val="gap"/>
    <c:showDLblsOverMax val="0"/>
  </c:chart>
  <c:spPr>
    <a:ln>
      <a:noFill/>
    </a:ln>
  </c:spPr>
  <c:txPr>
    <a:bodyPr/>
    <a:lstStyle/>
    <a:p>
      <a:pPr>
        <a:defRPr sz="1000"/>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Ethernet Revenues -</a:t>
            </a:r>
            <a:r>
              <a:rPr lang="en-US" sz="1800" baseline="0"/>
              <a:t> total</a:t>
            </a:r>
            <a:endParaRPr lang="en-US" sz="1800"/>
          </a:p>
        </c:rich>
      </c:tx>
      <c:layout>
        <c:manualLayout>
          <c:xMode val="edge"/>
          <c:yMode val="edge"/>
          <c:x val="0.32724290635316478"/>
          <c:y val="6.2298882042214016E-4"/>
        </c:manualLayout>
      </c:layout>
      <c:overlay val="0"/>
    </c:title>
    <c:autoTitleDeleted val="0"/>
    <c:plotArea>
      <c:layout>
        <c:manualLayout>
          <c:layoutTarget val="inner"/>
          <c:xMode val="edge"/>
          <c:yMode val="edge"/>
          <c:x val="0.18720308948187137"/>
          <c:y val="0.179907098242029"/>
          <c:w val="0.7676096783510874"/>
          <c:h val="0.71429654830996703"/>
        </c:manualLayout>
      </c:layout>
      <c:areaChart>
        <c:grouping val="stacked"/>
        <c:varyColors val="0"/>
        <c:ser>
          <c:idx val="2"/>
          <c:order val="0"/>
          <c:tx>
            <c:strRef>
              <c:f>'Ethernet Segments'!$B$43</c:f>
              <c:strCache>
                <c:ptCount val="1"/>
                <c:pt idx="0">
                  <c:v>Enterprise</c:v>
                </c:pt>
              </c:strCache>
            </c:strRef>
          </c:tx>
          <c:cat>
            <c:numRef>
              <c:f>'Ethernet Segments'!$C$40:$M$40</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Segments'!$C$43:$M$43</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0-1E08-BC4D-A534-8BBB52057542}"/>
            </c:ext>
          </c:extLst>
        </c:ser>
        <c:ser>
          <c:idx val="1"/>
          <c:order val="1"/>
          <c:tx>
            <c:strRef>
              <c:f>'Ethernet Segments'!$B$41</c:f>
              <c:strCache>
                <c:ptCount val="1"/>
                <c:pt idx="0">
                  <c:v>Telecom</c:v>
                </c:pt>
              </c:strCache>
            </c:strRef>
          </c:tx>
          <c:cat>
            <c:numRef>
              <c:f>'Ethernet Segments'!$C$40:$M$40</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Segments'!$C$41:$M$41</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1-1E08-BC4D-A534-8BBB52057542}"/>
            </c:ext>
          </c:extLst>
        </c:ser>
        <c:ser>
          <c:idx val="0"/>
          <c:order val="2"/>
          <c:tx>
            <c:strRef>
              <c:f>'Ethernet Segments'!$B$42</c:f>
              <c:strCache>
                <c:ptCount val="1"/>
                <c:pt idx="0">
                  <c:v>Cloud</c:v>
                </c:pt>
              </c:strCache>
            </c:strRef>
          </c:tx>
          <c:cat>
            <c:numRef>
              <c:f>'Ethernet Segments'!$C$40:$M$40</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Segments'!$C$42:$M$42</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2-1E08-BC4D-A534-8BBB52057542}"/>
            </c:ext>
          </c:extLst>
        </c:ser>
        <c:dLbls>
          <c:showLegendKey val="0"/>
          <c:showVal val="0"/>
          <c:showCatName val="0"/>
          <c:showSerName val="0"/>
          <c:showPercent val="0"/>
          <c:showBubbleSize val="0"/>
        </c:dLbls>
        <c:axId val="231584896"/>
        <c:axId val="231586432"/>
      </c:areaChart>
      <c:catAx>
        <c:axId val="231584896"/>
        <c:scaling>
          <c:orientation val="minMax"/>
        </c:scaling>
        <c:delete val="0"/>
        <c:axPos val="b"/>
        <c:numFmt formatCode="General" sourceLinked="1"/>
        <c:majorTickMark val="out"/>
        <c:minorTickMark val="none"/>
        <c:tickLblPos val="nextTo"/>
        <c:txPr>
          <a:bodyPr/>
          <a:lstStyle/>
          <a:p>
            <a:pPr>
              <a:defRPr sz="1400"/>
            </a:pPr>
            <a:endParaRPr lang="en-US"/>
          </a:p>
        </c:txPr>
        <c:crossAx val="231586432"/>
        <c:crosses val="autoZero"/>
        <c:auto val="1"/>
        <c:lblAlgn val="ctr"/>
        <c:lblOffset val="100"/>
        <c:noMultiLvlLbl val="0"/>
      </c:catAx>
      <c:valAx>
        <c:axId val="231586432"/>
        <c:scaling>
          <c:orientation val="minMax"/>
        </c:scaling>
        <c:delete val="0"/>
        <c:axPos val="l"/>
        <c:majorGridlines/>
        <c:title>
          <c:tx>
            <c:rich>
              <a:bodyPr rot="-5400000" vert="horz"/>
              <a:lstStyle/>
              <a:p>
                <a:pPr>
                  <a:defRPr sz="1600"/>
                </a:pPr>
                <a:r>
                  <a:rPr lang="en-US" sz="1600"/>
                  <a:t>$ millions</a:t>
                </a:r>
              </a:p>
            </c:rich>
          </c:tx>
          <c:layout>
            <c:manualLayout>
              <c:xMode val="edge"/>
              <c:yMode val="edge"/>
              <c:x val="3.4913994885122798E-2"/>
              <c:y val="0.40368964126378498"/>
            </c:manualLayout>
          </c:layout>
          <c:overlay val="0"/>
        </c:title>
        <c:numFmt formatCode="&quot;$&quot;#,##0" sourceLinked="0"/>
        <c:majorTickMark val="out"/>
        <c:minorTickMark val="none"/>
        <c:tickLblPos val="nextTo"/>
        <c:txPr>
          <a:bodyPr/>
          <a:lstStyle/>
          <a:p>
            <a:pPr>
              <a:defRPr sz="1200"/>
            </a:pPr>
            <a:endParaRPr lang="en-US"/>
          </a:p>
        </c:txPr>
        <c:crossAx val="231584896"/>
        <c:crosses val="autoZero"/>
        <c:crossBetween val="midCat"/>
      </c:valAx>
    </c:plotArea>
    <c:legend>
      <c:legendPos val="t"/>
      <c:layout>
        <c:manualLayout>
          <c:xMode val="edge"/>
          <c:yMode val="edge"/>
          <c:x val="0.20330596213629801"/>
          <c:y val="8.81440862633978E-2"/>
          <c:w val="0.70078098262827404"/>
          <c:h val="6.7917025494946395E-2"/>
        </c:manualLayout>
      </c:layout>
      <c:overlay val="0"/>
      <c:txPr>
        <a:bodyPr/>
        <a:lstStyle/>
        <a:p>
          <a:pPr>
            <a:defRPr sz="1600"/>
          </a:pPr>
          <a:endParaRPr lang="en-US"/>
        </a:p>
      </c:txPr>
    </c:legend>
    <c:plotVisOnly val="1"/>
    <c:dispBlanksAs val="gap"/>
    <c:showDLblsOverMax val="0"/>
  </c:chart>
  <c:spPr>
    <a:ln>
      <a:noFill/>
    </a:ln>
  </c:spPr>
  <c:txPr>
    <a:bodyPr/>
    <a:lstStyle/>
    <a:p>
      <a:pPr>
        <a:defRPr sz="1000"/>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2021-2026 Total - Shipments</a:t>
            </a:r>
            <a:r>
              <a:rPr lang="en-US" baseline="0"/>
              <a:t> </a:t>
            </a:r>
            <a:endParaRPr lang="en-US"/>
          </a:p>
        </c:rich>
      </c:tx>
      <c:layout/>
      <c:overlay val="1"/>
    </c:title>
    <c:autoTitleDeleted val="0"/>
    <c:plotArea>
      <c:layout>
        <c:manualLayout>
          <c:layoutTarget val="inner"/>
          <c:xMode val="edge"/>
          <c:yMode val="edge"/>
          <c:x val="0.25972222222222202"/>
          <c:y val="0.15972222222222199"/>
          <c:w val="0.40966763188491001"/>
          <c:h val="0.76098996656372198"/>
        </c:manualLayout>
      </c:layout>
      <c:pieChart>
        <c:varyColors val="1"/>
        <c:ser>
          <c:idx val="0"/>
          <c:order val="0"/>
          <c:dLbls>
            <c:spPr>
              <a:noFill/>
              <a:ln>
                <a:noFill/>
              </a:ln>
              <a:effectLst/>
            </c:spPr>
            <c:txPr>
              <a:bodyPr/>
              <a:lstStyle/>
              <a:p>
                <a:pPr>
                  <a:defRPr sz="1600"/>
                </a:pPr>
                <a:endParaRPr lang="en-US"/>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'Ethernet Segments'!$B$32:$B$34</c:f>
              <c:strCache>
                <c:ptCount val="3"/>
                <c:pt idx="0">
                  <c:v>Telecom</c:v>
                </c:pt>
                <c:pt idx="1">
                  <c:v>Cloud</c:v>
                </c:pt>
                <c:pt idx="2">
                  <c:v>Enterprise</c:v>
                </c:pt>
              </c:strCache>
            </c:strRef>
          </c:cat>
          <c:val>
            <c:numRef>
              <c:f>'Ethernet Segments'!$N$32:$N$34</c:f>
              <c:numCache>
                <c:formatCode>_(* #,##0.00_);_(* \(#,##0.00\);_(* "-"??_);_(@_)</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F11C-FF4A-B81D-EDA36A9D8FEA}"/>
            </c:ext>
          </c:extLst>
        </c:ser>
        <c:dLbls>
          <c:showLegendKey val="0"/>
          <c:showVal val="1"/>
          <c:showCatName val="0"/>
          <c:showSerName val="0"/>
          <c:showPercent val="0"/>
          <c:showBubbleSize val="0"/>
          <c:showLeaderLines val="0"/>
        </c:dLbls>
        <c:firstSliceAng val="140"/>
      </c:pieChart>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2021-2026 Total</a:t>
            </a:r>
            <a:r>
              <a:rPr lang="en-US"/>
              <a:t> - Revenues</a:t>
            </a:r>
          </a:p>
        </c:rich>
      </c:tx>
      <c:layout>
        <c:manualLayout>
          <c:xMode val="edge"/>
          <c:yMode val="edge"/>
          <c:x val="0.27695038034712"/>
          <c:y val="2.4337241344948801E-2"/>
        </c:manualLayout>
      </c:layout>
      <c:overlay val="1"/>
    </c:title>
    <c:autoTitleDeleted val="0"/>
    <c:plotArea>
      <c:layout>
        <c:manualLayout>
          <c:layoutTarget val="inner"/>
          <c:xMode val="edge"/>
          <c:yMode val="edge"/>
          <c:x val="0.25972222222222202"/>
          <c:y val="0.15972222222222199"/>
          <c:w val="0.41466955395919203"/>
          <c:h val="0.73887249549106204"/>
        </c:manualLayout>
      </c:layout>
      <c:pieChart>
        <c:varyColors val="1"/>
        <c:ser>
          <c:idx val="0"/>
          <c:order val="0"/>
          <c:dLbls>
            <c:spPr>
              <a:noFill/>
              <a:ln>
                <a:noFill/>
              </a:ln>
              <a:effectLst/>
            </c:spPr>
            <c:txPr>
              <a:bodyPr/>
              <a:lstStyle/>
              <a:p>
                <a:pPr>
                  <a:defRPr sz="1600"/>
                </a:pPr>
                <a:endParaRPr lang="en-US"/>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'Ethernet Segments'!$B$41:$B$43</c:f>
              <c:strCache>
                <c:ptCount val="3"/>
                <c:pt idx="0">
                  <c:v>Telecom</c:v>
                </c:pt>
                <c:pt idx="1">
                  <c:v>Cloud</c:v>
                </c:pt>
                <c:pt idx="2">
                  <c:v>Enterprise</c:v>
                </c:pt>
              </c:strCache>
            </c:strRef>
          </c:cat>
          <c:val>
            <c:numRef>
              <c:f>'Ethernet Segments'!$N$41:$N$43</c:f>
              <c:numCache>
                <c:formatCode>_("$"* #,##0_);_("$"* \(#,##0\);_("$"* "-"??_);_(@_)</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2A44-484F-891D-C2BD8F5338B0}"/>
            </c:ext>
          </c:extLst>
        </c:ser>
        <c:dLbls>
          <c:showLegendKey val="0"/>
          <c:showVal val="1"/>
          <c:showCatName val="0"/>
          <c:showSerName val="0"/>
          <c:showPercent val="0"/>
          <c:showBubbleSize val="0"/>
          <c:showLeaderLines val="0"/>
        </c:dLbls>
        <c:firstSliceAng val="97"/>
      </c:pieChart>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2016 Ethernet revenue by segment </a:t>
            </a:r>
          </a:p>
          <a:p>
            <a:pPr>
              <a:defRPr sz="1400"/>
            </a:pPr>
            <a:r>
              <a:rPr lang="en-US" sz="1400">
                <a:solidFill>
                  <a:sysClr val="windowText" lastClr="000000"/>
                </a:solidFill>
              </a:rPr>
              <a:t>$2.6</a:t>
            </a:r>
            <a:r>
              <a:rPr lang="en-US" sz="1400" baseline="0">
                <a:solidFill>
                  <a:sysClr val="windowText" lastClr="000000"/>
                </a:solidFill>
              </a:rPr>
              <a:t> </a:t>
            </a:r>
            <a:r>
              <a:rPr lang="en-US" sz="1400">
                <a:solidFill>
                  <a:sysClr val="windowText" lastClr="000000"/>
                </a:solidFill>
              </a:rPr>
              <a:t> billion</a:t>
            </a:r>
          </a:p>
        </c:rich>
      </c:tx>
      <c:layout>
        <c:manualLayout>
          <c:xMode val="edge"/>
          <c:yMode val="edge"/>
          <c:x val="0.1049396607379158"/>
          <c:y val="3.3550811868005292E-2"/>
        </c:manualLayout>
      </c:layout>
      <c:overlay val="1"/>
    </c:title>
    <c:autoTitleDeleted val="0"/>
    <c:plotArea>
      <c:layout>
        <c:manualLayout>
          <c:layoutTarget val="inner"/>
          <c:xMode val="edge"/>
          <c:yMode val="edge"/>
          <c:x val="0.20352242281057667"/>
          <c:y val="0.27807738031530771"/>
          <c:w val="0.45141945507305914"/>
          <c:h val="0.60691005824411415"/>
        </c:manualLayout>
      </c:layout>
      <c:pieChart>
        <c:varyColors val="1"/>
        <c:ser>
          <c:idx val="0"/>
          <c:order val="0"/>
          <c:dLbls>
            <c:spPr>
              <a:noFill/>
              <a:ln>
                <a:noFill/>
              </a:ln>
              <a:effectLst/>
            </c:spPr>
            <c:txPr>
              <a:bodyPr/>
              <a:lstStyle/>
              <a:p>
                <a:pPr>
                  <a:defRPr sz="1400"/>
                </a:pPr>
                <a:endParaRPr lang="en-US"/>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'Ethernet Segments'!$B$41:$B$43</c:f>
              <c:strCache>
                <c:ptCount val="3"/>
                <c:pt idx="0">
                  <c:v>Telecom</c:v>
                </c:pt>
                <c:pt idx="1">
                  <c:v>Cloud</c:v>
                </c:pt>
                <c:pt idx="2">
                  <c:v>Enterprise</c:v>
                </c:pt>
              </c:strCache>
            </c:strRef>
          </c:cat>
          <c:val>
            <c:numRef>
              <c:f>'Ethernet Segments'!$C$41:$C$43</c:f>
              <c:numCache>
                <c:formatCode>_("$"* #,##0_);_("$"* \(#,##0\);_("$"* "-"??_);_(@_)</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2-F6BD-344C-A161-4C0E57B8173F}"/>
            </c:ext>
          </c:extLst>
        </c:ser>
        <c:dLbls>
          <c:dLblPos val="outEnd"/>
          <c:showLegendKey val="0"/>
          <c:showVal val="1"/>
          <c:showCatName val="0"/>
          <c:showSerName val="0"/>
          <c:showPercent val="0"/>
          <c:showBubbleSize val="0"/>
          <c:showLeaderLines val="0"/>
        </c:dLbls>
        <c:firstSliceAng val="182"/>
      </c:pieChart>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2020 Ethernet revenue by segment </a:t>
            </a:r>
          </a:p>
          <a:p>
            <a:pPr>
              <a:defRPr sz="1400"/>
            </a:pPr>
            <a:r>
              <a:rPr lang="en-US" sz="1400"/>
              <a:t>$3.6</a:t>
            </a:r>
            <a:r>
              <a:rPr lang="en-US" sz="1400">
                <a:solidFill>
                  <a:sysClr val="windowText" lastClr="000000"/>
                </a:solidFill>
              </a:rPr>
              <a:t> b</a:t>
            </a:r>
            <a:r>
              <a:rPr lang="en-US" sz="1400"/>
              <a:t>illion total</a:t>
            </a:r>
          </a:p>
        </c:rich>
      </c:tx>
      <c:layout>
        <c:manualLayout>
          <c:xMode val="edge"/>
          <c:yMode val="edge"/>
          <c:x val="0.28480586181381301"/>
          <c:y val="8.1124163726447995E-3"/>
        </c:manualLayout>
      </c:layout>
      <c:overlay val="1"/>
    </c:title>
    <c:autoTitleDeleted val="0"/>
    <c:plotArea>
      <c:layout>
        <c:manualLayout>
          <c:layoutTarget val="inner"/>
          <c:xMode val="edge"/>
          <c:yMode val="edge"/>
          <c:x val="0.23967876276268299"/>
          <c:y val="0.178298154107664"/>
          <c:w val="0.51212062176078299"/>
          <c:h val="0.68357284747073799"/>
        </c:manualLayout>
      </c:layout>
      <c:pieChart>
        <c:varyColors val="1"/>
        <c:ser>
          <c:idx val="0"/>
          <c:order val="0"/>
          <c:tx>
            <c:strRef>
              <c:f>'Ethernet Segments'!$B$41:$B$43</c:f>
              <c:strCache>
                <c:ptCount val="1"/>
                <c:pt idx="0">
                  <c:v>Telecom Cloud Enterprise</c:v>
                </c:pt>
              </c:strCache>
            </c:strRef>
          </c:tx>
          <c:dLbls>
            <c:spPr>
              <a:noFill/>
              <a:ln>
                <a:noFill/>
              </a:ln>
              <a:effectLst/>
            </c:spPr>
            <c:txPr>
              <a:bodyPr/>
              <a:lstStyle/>
              <a:p>
                <a:pPr>
                  <a:defRPr sz="1400"/>
                </a:pPr>
                <a:endParaRPr lang="en-US"/>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'Ethernet Segments'!$B$41:$B$43</c:f>
              <c:strCache>
                <c:ptCount val="3"/>
                <c:pt idx="0">
                  <c:v>Telecom</c:v>
                </c:pt>
                <c:pt idx="1">
                  <c:v>Cloud</c:v>
                </c:pt>
                <c:pt idx="2">
                  <c:v>Enterprise</c:v>
                </c:pt>
              </c:strCache>
            </c:strRef>
          </c:cat>
          <c:val>
            <c:numRef>
              <c:f>'Ethernet Segments'!$G$41:$G$43</c:f>
              <c:numCache>
                <c:formatCode>_("$"* #,##0_);_("$"* \(#,##0\);_("$"* "-"??_);_(@_)</c:formatCode>
                <c:ptCount val="3"/>
              </c:numCache>
            </c:numRef>
          </c:val>
          <c:extLst xmlns:c16r2="http://schemas.microsoft.com/office/drawing/2015/06/chart">
            <c:ext xmlns:c16="http://schemas.microsoft.com/office/drawing/2014/chart" uri="{C3380CC4-5D6E-409C-BE32-E72D297353CC}">
              <c16:uniqueId val="{00000001-5F56-DF4A-BC7A-27EE677E3C0A}"/>
            </c:ext>
          </c:extLst>
        </c:ser>
        <c:dLbls>
          <c:dLblPos val="outEnd"/>
          <c:showLegendKey val="0"/>
          <c:showVal val="1"/>
          <c:showCatName val="0"/>
          <c:showSerName val="0"/>
          <c:showPercent val="0"/>
          <c:showBubbleSize val="0"/>
          <c:showLeaderLines val="0"/>
        </c:dLbls>
        <c:firstSliceAng val="92"/>
      </c:pieChart>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b="1" i="0" u="none" strike="noStrike" baseline="0">
                <a:effectLst/>
              </a:rPr>
              <a:t>Ethernet </a:t>
            </a:r>
            <a:r>
              <a:rPr lang="en-US" sz="1800"/>
              <a:t>Shipments -</a:t>
            </a:r>
            <a:r>
              <a:rPr lang="en-US" sz="1800" baseline="0"/>
              <a:t> 100G</a:t>
            </a:r>
            <a:endParaRPr lang="en-US" sz="1800"/>
          </a:p>
        </c:rich>
      </c:tx>
      <c:layout>
        <c:manualLayout>
          <c:xMode val="edge"/>
          <c:yMode val="edge"/>
          <c:x val="0.283341067258357"/>
          <c:y val="8.9987771524746205E-4"/>
        </c:manualLayout>
      </c:layout>
      <c:overlay val="0"/>
    </c:title>
    <c:autoTitleDeleted val="0"/>
    <c:plotArea>
      <c:layout>
        <c:manualLayout>
          <c:layoutTarget val="inner"/>
          <c:xMode val="edge"/>
          <c:yMode val="edge"/>
          <c:x val="0.15769722241206299"/>
          <c:y val="0.18755123376963601"/>
          <c:w val="0.81089664617587098"/>
          <c:h val="0.70626007517230105"/>
        </c:manualLayout>
      </c:layout>
      <c:areaChart>
        <c:grouping val="stacked"/>
        <c:varyColors val="0"/>
        <c:ser>
          <c:idx val="2"/>
          <c:order val="0"/>
          <c:tx>
            <c:strRef>
              <c:f>'Ethernet Segments'!$B$161</c:f>
              <c:strCache>
                <c:ptCount val="1"/>
                <c:pt idx="0">
                  <c:v>Enterprise</c:v>
                </c:pt>
              </c:strCache>
            </c:strRef>
          </c:tx>
          <c:cat>
            <c:numRef>
              <c:f>'Ethernet Segments'!$C$158:$M$158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Segments'!$C$161:$M$161</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0-F88F-7947-9B1F-BA883CEAFECF}"/>
            </c:ext>
          </c:extLst>
        </c:ser>
        <c:ser>
          <c:idx val="1"/>
          <c:order val="1"/>
          <c:tx>
            <c:strRef>
              <c:f>'Ethernet Segments'!$B$159</c:f>
              <c:strCache>
                <c:ptCount val="1"/>
                <c:pt idx="0">
                  <c:v>Telecom</c:v>
                </c:pt>
              </c:strCache>
            </c:strRef>
          </c:tx>
          <c:cat>
            <c:numRef>
              <c:f>'Ethernet Segments'!$C$158:$M$158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Segments'!$C$159:$M$159</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1-F88F-7947-9B1F-BA883CEAFECF}"/>
            </c:ext>
          </c:extLst>
        </c:ser>
        <c:ser>
          <c:idx val="0"/>
          <c:order val="2"/>
          <c:tx>
            <c:strRef>
              <c:f>'Ethernet Segments'!$B$160</c:f>
              <c:strCache>
                <c:ptCount val="1"/>
                <c:pt idx="0">
                  <c:v>Cloud</c:v>
                </c:pt>
              </c:strCache>
            </c:strRef>
          </c:tx>
          <c:cat>
            <c:numRef>
              <c:f>'Ethernet Segments'!$C$158:$M$158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Segments'!$C$160:$M$160</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2-F88F-7947-9B1F-BA883CEAFECF}"/>
            </c:ext>
          </c:extLst>
        </c:ser>
        <c:dLbls>
          <c:showLegendKey val="0"/>
          <c:showVal val="0"/>
          <c:showCatName val="0"/>
          <c:showSerName val="0"/>
          <c:showPercent val="0"/>
          <c:showBubbleSize val="0"/>
        </c:dLbls>
        <c:axId val="231751040"/>
        <c:axId val="231756928"/>
      </c:areaChart>
      <c:catAx>
        <c:axId val="231751040"/>
        <c:scaling>
          <c:orientation val="minMax"/>
        </c:scaling>
        <c:delete val="0"/>
        <c:axPos val="b"/>
        <c:numFmt formatCode="General" sourceLinked="1"/>
        <c:majorTickMark val="out"/>
        <c:minorTickMark val="none"/>
        <c:tickLblPos val="nextTo"/>
        <c:txPr>
          <a:bodyPr/>
          <a:lstStyle/>
          <a:p>
            <a:pPr>
              <a:defRPr sz="1200"/>
            </a:pPr>
            <a:endParaRPr lang="en-US"/>
          </a:p>
        </c:txPr>
        <c:crossAx val="231756928"/>
        <c:crosses val="autoZero"/>
        <c:auto val="1"/>
        <c:lblAlgn val="ctr"/>
        <c:lblOffset val="100"/>
        <c:noMultiLvlLbl val="0"/>
      </c:catAx>
      <c:valAx>
        <c:axId val="231756928"/>
        <c:scaling>
          <c:orientation val="minMax"/>
        </c:scaling>
        <c:delete val="0"/>
        <c:axPos val="l"/>
        <c:majorGridlines/>
        <c:numFmt formatCode="_(* #,##0_);_(* \(#,##0\);_(* &quot;-&quot;_);_(@_)" sourceLinked="0"/>
        <c:majorTickMark val="out"/>
        <c:minorTickMark val="none"/>
        <c:tickLblPos val="nextTo"/>
        <c:txPr>
          <a:bodyPr/>
          <a:lstStyle/>
          <a:p>
            <a:pPr>
              <a:defRPr sz="1200"/>
            </a:pPr>
            <a:endParaRPr lang="en-US"/>
          </a:p>
        </c:txPr>
        <c:crossAx val="231751040"/>
        <c:crosses val="autoZero"/>
        <c:crossBetween val="midCat"/>
      </c:valAx>
    </c:plotArea>
    <c:legend>
      <c:legendPos val="t"/>
      <c:layout>
        <c:manualLayout>
          <c:xMode val="edge"/>
          <c:yMode val="edge"/>
          <c:x val="0.27686376963660198"/>
          <c:y val="8.7706769225870604E-2"/>
          <c:w val="0.56338016078567998"/>
          <c:h val="8.2750619198919198E-2"/>
        </c:manualLayout>
      </c:layout>
      <c:overlay val="0"/>
      <c:txPr>
        <a:bodyPr/>
        <a:lstStyle/>
        <a:p>
          <a:pPr>
            <a:defRPr sz="1400"/>
          </a:pPr>
          <a:endParaRPr lang="en-US"/>
        </a:p>
      </c:txPr>
    </c:legend>
    <c:plotVisOnly val="1"/>
    <c:dispBlanksAs val="gap"/>
    <c:showDLblsOverMax val="0"/>
  </c:chart>
  <c:spPr>
    <a:ln>
      <a:noFill/>
    </a:ln>
  </c:spPr>
  <c:txPr>
    <a:bodyPr/>
    <a:lstStyle/>
    <a:p>
      <a:pPr>
        <a:defRPr sz="1000"/>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b="1" i="0" u="none" strike="noStrike" baseline="0">
                <a:effectLst/>
              </a:rPr>
              <a:t>Ethernet </a:t>
            </a:r>
            <a:r>
              <a:rPr lang="en-US" sz="1800"/>
              <a:t>Revenues -</a:t>
            </a:r>
            <a:r>
              <a:rPr lang="en-US" sz="1800" baseline="0"/>
              <a:t> 100G</a:t>
            </a:r>
            <a:endParaRPr lang="en-US" sz="1800"/>
          </a:p>
        </c:rich>
      </c:tx>
      <c:layout>
        <c:manualLayout>
          <c:xMode val="edge"/>
          <c:yMode val="edge"/>
          <c:x val="0.32756224825260805"/>
          <c:y val="6.2303260167184649E-4"/>
        </c:manualLayout>
      </c:layout>
      <c:overlay val="0"/>
    </c:title>
    <c:autoTitleDeleted val="0"/>
    <c:plotArea>
      <c:layout>
        <c:manualLayout>
          <c:layoutTarget val="inner"/>
          <c:xMode val="edge"/>
          <c:yMode val="edge"/>
          <c:x val="0.17638747001140001"/>
          <c:y val="0.179907098242029"/>
          <c:w val="0.785514458713932"/>
          <c:h val="0.71429654830996703"/>
        </c:manualLayout>
      </c:layout>
      <c:areaChart>
        <c:grouping val="stacked"/>
        <c:varyColors val="0"/>
        <c:ser>
          <c:idx val="2"/>
          <c:order val="0"/>
          <c:tx>
            <c:strRef>
              <c:f>'Ethernet Segments'!$B$170</c:f>
              <c:strCache>
                <c:ptCount val="1"/>
                <c:pt idx="0">
                  <c:v>Enterprise</c:v>
                </c:pt>
              </c:strCache>
            </c:strRef>
          </c:tx>
          <c:cat>
            <c:numRef>
              <c:f>'Ethernet Segments'!$C$167:$M$167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Segments'!$C$170:$M$170</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0-AABF-F647-AC69-7E73411D7A6B}"/>
            </c:ext>
          </c:extLst>
        </c:ser>
        <c:ser>
          <c:idx val="1"/>
          <c:order val="1"/>
          <c:tx>
            <c:strRef>
              <c:f>'Ethernet Segments'!$B$168</c:f>
              <c:strCache>
                <c:ptCount val="1"/>
                <c:pt idx="0">
                  <c:v>Telecom</c:v>
                </c:pt>
              </c:strCache>
            </c:strRef>
          </c:tx>
          <c:cat>
            <c:numRef>
              <c:f>'Ethernet Segments'!$C$167:$M$167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Segments'!$C$168:$M$168</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1-AABF-F647-AC69-7E73411D7A6B}"/>
            </c:ext>
          </c:extLst>
        </c:ser>
        <c:ser>
          <c:idx val="0"/>
          <c:order val="2"/>
          <c:tx>
            <c:strRef>
              <c:f>'Ethernet Segments'!$B$169</c:f>
              <c:strCache>
                <c:ptCount val="1"/>
                <c:pt idx="0">
                  <c:v>Cloud</c:v>
                </c:pt>
              </c:strCache>
            </c:strRef>
          </c:tx>
          <c:cat>
            <c:numRef>
              <c:f>'Ethernet Segments'!$C$167:$M$167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Segments'!$C$169:$M$169</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2-AABF-F647-AC69-7E73411D7A6B}"/>
            </c:ext>
          </c:extLst>
        </c:ser>
        <c:dLbls>
          <c:showLegendKey val="0"/>
          <c:showVal val="0"/>
          <c:showCatName val="0"/>
          <c:showSerName val="0"/>
          <c:showPercent val="0"/>
          <c:showBubbleSize val="0"/>
        </c:dLbls>
        <c:axId val="231792640"/>
        <c:axId val="231794176"/>
      </c:areaChart>
      <c:catAx>
        <c:axId val="231792640"/>
        <c:scaling>
          <c:orientation val="minMax"/>
        </c:scaling>
        <c:delete val="0"/>
        <c:axPos val="b"/>
        <c:numFmt formatCode="General" sourceLinked="1"/>
        <c:majorTickMark val="out"/>
        <c:minorTickMark val="none"/>
        <c:tickLblPos val="nextTo"/>
        <c:txPr>
          <a:bodyPr/>
          <a:lstStyle/>
          <a:p>
            <a:pPr>
              <a:defRPr sz="1200"/>
            </a:pPr>
            <a:endParaRPr lang="en-US"/>
          </a:p>
        </c:txPr>
        <c:crossAx val="231794176"/>
        <c:crosses val="autoZero"/>
        <c:auto val="1"/>
        <c:lblAlgn val="ctr"/>
        <c:lblOffset val="100"/>
        <c:noMultiLvlLbl val="0"/>
      </c:catAx>
      <c:valAx>
        <c:axId val="231794176"/>
        <c:scaling>
          <c:orientation val="minMax"/>
        </c:scaling>
        <c:delete val="0"/>
        <c:axPos val="l"/>
        <c:majorGridlines/>
        <c:title>
          <c:tx>
            <c:rich>
              <a:bodyPr rot="-5400000" vert="horz"/>
              <a:lstStyle/>
              <a:p>
                <a:pPr>
                  <a:defRPr sz="1100"/>
                </a:pPr>
                <a:r>
                  <a:rPr lang="en-US" sz="1100"/>
                  <a:t>$ millions</a:t>
                </a:r>
              </a:p>
            </c:rich>
          </c:tx>
          <c:layout>
            <c:manualLayout>
              <c:xMode val="edge"/>
              <c:yMode val="edge"/>
              <c:x val="9.1865460185495199E-3"/>
              <c:y val="0.40368958764336643"/>
            </c:manualLayout>
          </c:layout>
          <c:overlay val="0"/>
        </c:title>
        <c:numFmt formatCode="&quot;$&quot;#,##0" sourceLinked="0"/>
        <c:majorTickMark val="out"/>
        <c:minorTickMark val="none"/>
        <c:tickLblPos val="nextTo"/>
        <c:txPr>
          <a:bodyPr/>
          <a:lstStyle/>
          <a:p>
            <a:pPr>
              <a:defRPr sz="1200"/>
            </a:pPr>
            <a:endParaRPr lang="en-US"/>
          </a:p>
        </c:txPr>
        <c:crossAx val="231792640"/>
        <c:crosses val="autoZero"/>
        <c:crossBetween val="midCat"/>
      </c:valAx>
    </c:plotArea>
    <c:legend>
      <c:legendPos val="t"/>
      <c:layout>
        <c:manualLayout>
          <c:xMode val="edge"/>
          <c:yMode val="edge"/>
          <c:x val="6.9428434405613498E-2"/>
          <c:y val="7.8981086985954255E-2"/>
          <c:w val="0.92800101729948903"/>
          <c:h val="6.7917025494946395E-2"/>
        </c:manualLayout>
      </c:layout>
      <c:overlay val="0"/>
      <c:txPr>
        <a:bodyPr/>
        <a:lstStyle/>
        <a:p>
          <a:pPr>
            <a:defRPr sz="1400"/>
          </a:pPr>
          <a:endParaRPr lang="en-US"/>
        </a:p>
      </c:txPr>
    </c:legend>
    <c:plotVisOnly val="1"/>
    <c:dispBlanksAs val="gap"/>
    <c:showDLblsOverMax val="0"/>
  </c:chart>
  <c:spPr>
    <a:ln>
      <a:noFill/>
    </a:ln>
  </c:spPr>
  <c:txPr>
    <a:bodyPr/>
    <a:lstStyle/>
    <a:p>
      <a:pPr>
        <a:defRPr sz="1000"/>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b="1" i="0" u="none" strike="noStrike" baseline="0">
                <a:effectLst/>
              </a:rPr>
              <a:t>Ethernet </a:t>
            </a:r>
            <a:r>
              <a:rPr lang="en-US" sz="1800"/>
              <a:t>Shipments -</a:t>
            </a:r>
            <a:r>
              <a:rPr lang="en-US" sz="1800" baseline="0"/>
              <a:t> 200G</a:t>
            </a:r>
            <a:endParaRPr lang="en-US" sz="1800"/>
          </a:p>
        </c:rich>
      </c:tx>
      <c:layout>
        <c:manualLayout>
          <c:xMode val="edge"/>
          <c:yMode val="edge"/>
          <c:x val="0.28888852650018398"/>
          <c:y val="8.9987771524746205E-4"/>
        </c:manualLayout>
      </c:layout>
      <c:overlay val="0"/>
    </c:title>
    <c:autoTitleDeleted val="0"/>
    <c:plotArea>
      <c:layout>
        <c:manualLayout>
          <c:layoutTarget val="inner"/>
          <c:xMode val="edge"/>
          <c:yMode val="edge"/>
          <c:x val="0.15769722241206299"/>
          <c:y val="0.18755123376963601"/>
          <c:w val="0.81089664617587098"/>
          <c:h val="0.70626007517230105"/>
        </c:manualLayout>
      </c:layout>
      <c:areaChart>
        <c:grouping val="stacked"/>
        <c:varyColors val="0"/>
        <c:ser>
          <c:idx val="2"/>
          <c:order val="0"/>
          <c:tx>
            <c:strRef>
              <c:f>'Ethernet Segments'!$B$203</c:f>
              <c:strCache>
                <c:ptCount val="1"/>
                <c:pt idx="0">
                  <c:v>Enterprise</c:v>
                </c:pt>
              </c:strCache>
            </c:strRef>
          </c:tx>
          <c:cat>
            <c:numRef>
              <c:f>'Ethernet Segments'!$C$200:$M$200</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Segments'!$C$203:$M$203</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0-7E6D-9B4B-9FFA-468F68D3605C}"/>
            </c:ext>
          </c:extLst>
        </c:ser>
        <c:ser>
          <c:idx val="1"/>
          <c:order val="1"/>
          <c:tx>
            <c:strRef>
              <c:f>'Ethernet Segments'!$B$201</c:f>
              <c:strCache>
                <c:ptCount val="1"/>
                <c:pt idx="0">
                  <c:v>Telecom</c:v>
                </c:pt>
              </c:strCache>
            </c:strRef>
          </c:tx>
          <c:cat>
            <c:numRef>
              <c:f>'Ethernet Segments'!$C$200:$M$200</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Segments'!$C$201:$M$201</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1-7E6D-9B4B-9FFA-468F68D3605C}"/>
            </c:ext>
          </c:extLst>
        </c:ser>
        <c:ser>
          <c:idx val="0"/>
          <c:order val="2"/>
          <c:tx>
            <c:strRef>
              <c:f>'Ethernet Segments'!$B$202</c:f>
              <c:strCache>
                <c:ptCount val="1"/>
                <c:pt idx="0">
                  <c:v>Cloud</c:v>
                </c:pt>
              </c:strCache>
            </c:strRef>
          </c:tx>
          <c:cat>
            <c:numRef>
              <c:f>'Ethernet Segments'!$C$200:$M$200</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Segments'!$C$202:$M$202</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2-7E6D-9B4B-9FFA-468F68D3605C}"/>
            </c:ext>
          </c:extLst>
        </c:ser>
        <c:dLbls>
          <c:showLegendKey val="0"/>
          <c:showVal val="0"/>
          <c:showCatName val="0"/>
          <c:showSerName val="0"/>
          <c:showPercent val="0"/>
          <c:showBubbleSize val="0"/>
        </c:dLbls>
        <c:axId val="231847040"/>
        <c:axId val="231848576"/>
      </c:areaChart>
      <c:catAx>
        <c:axId val="231847040"/>
        <c:scaling>
          <c:orientation val="minMax"/>
        </c:scaling>
        <c:delete val="0"/>
        <c:axPos val="b"/>
        <c:numFmt formatCode="General" sourceLinked="1"/>
        <c:majorTickMark val="out"/>
        <c:minorTickMark val="none"/>
        <c:tickLblPos val="nextTo"/>
        <c:txPr>
          <a:bodyPr/>
          <a:lstStyle/>
          <a:p>
            <a:pPr>
              <a:defRPr sz="1200"/>
            </a:pPr>
            <a:endParaRPr lang="en-US"/>
          </a:p>
        </c:txPr>
        <c:crossAx val="231848576"/>
        <c:crosses val="autoZero"/>
        <c:auto val="1"/>
        <c:lblAlgn val="ctr"/>
        <c:lblOffset val="100"/>
        <c:noMultiLvlLbl val="0"/>
      </c:catAx>
      <c:valAx>
        <c:axId val="231848576"/>
        <c:scaling>
          <c:orientation val="minMax"/>
        </c:scaling>
        <c:delete val="0"/>
        <c:axPos val="l"/>
        <c:majorGridlines/>
        <c:numFmt formatCode="_(* #,##0_);_(* \(#,##0\);_(* &quot;-&quot;_);_(@_)" sourceLinked="0"/>
        <c:majorTickMark val="out"/>
        <c:minorTickMark val="none"/>
        <c:tickLblPos val="nextTo"/>
        <c:txPr>
          <a:bodyPr/>
          <a:lstStyle/>
          <a:p>
            <a:pPr>
              <a:defRPr sz="1200"/>
            </a:pPr>
            <a:endParaRPr lang="en-US"/>
          </a:p>
        </c:txPr>
        <c:crossAx val="231847040"/>
        <c:crosses val="autoZero"/>
        <c:crossBetween val="midCat"/>
      </c:valAx>
    </c:plotArea>
    <c:legend>
      <c:legendPos val="t"/>
      <c:layout>
        <c:manualLayout>
          <c:xMode val="edge"/>
          <c:yMode val="edge"/>
          <c:x val="0.27686376963660198"/>
          <c:y val="8.7706769225870604E-2"/>
          <c:w val="0.56338016078567998"/>
          <c:h val="8.2750619198919198E-2"/>
        </c:manualLayout>
      </c:layout>
      <c:overlay val="0"/>
      <c:txPr>
        <a:bodyPr/>
        <a:lstStyle/>
        <a:p>
          <a:pPr>
            <a:defRPr sz="1400"/>
          </a:pPr>
          <a:endParaRPr lang="en-US"/>
        </a:p>
      </c:txPr>
    </c:legend>
    <c:plotVisOnly val="1"/>
    <c:dispBlanksAs val="gap"/>
    <c:showDLblsOverMax val="0"/>
  </c:chart>
  <c:spPr>
    <a:ln>
      <a:noFill/>
    </a:ln>
  </c:spPr>
  <c:txPr>
    <a:bodyPr/>
    <a:lstStyle/>
    <a:p>
      <a:pPr>
        <a:defRPr sz="1000"/>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98372221820896"/>
          <c:y val="0.12809633181242536"/>
          <c:w val="0.78358814322521597"/>
          <c:h val="0.76610721964075179"/>
        </c:manualLayout>
      </c:layout>
      <c:areaChart>
        <c:grouping val="stacked"/>
        <c:varyColors val="0"/>
        <c:ser>
          <c:idx val="2"/>
          <c:order val="0"/>
          <c:tx>
            <c:strRef>
              <c:f>'Ethernet Segments'!$B$212</c:f>
              <c:strCache>
                <c:ptCount val="1"/>
                <c:pt idx="0">
                  <c:v>Enterprise</c:v>
                </c:pt>
              </c:strCache>
            </c:strRef>
          </c:tx>
          <c:cat>
            <c:numRef>
              <c:f>'Ethernet Segments'!$C$209:$M$209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Segments'!$C$212:$M$212</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0-126C-C843-893D-D1CDC24A1BC0}"/>
            </c:ext>
          </c:extLst>
        </c:ser>
        <c:ser>
          <c:idx val="1"/>
          <c:order val="1"/>
          <c:tx>
            <c:strRef>
              <c:f>'Ethernet Segments'!$B$210</c:f>
              <c:strCache>
                <c:ptCount val="1"/>
                <c:pt idx="0">
                  <c:v>Telecom</c:v>
                </c:pt>
              </c:strCache>
            </c:strRef>
          </c:tx>
          <c:cat>
            <c:numRef>
              <c:f>'Ethernet Segments'!$C$209:$M$209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Segments'!$C$210:$L$210</c:f>
              <c:numCache>
                <c:formatCode>_("$"* #,##0_);_("$"* \(#,##0\);_("$"* "-"??_);_(@_)</c:formatCode>
                <c:ptCount val="10"/>
                <c:pt idx="0">
                  <c:v>0</c:v>
                </c:pt>
                <c:pt idx="1">
                  <c:v>0</c:v>
                </c:pt>
              </c:numCache>
            </c:numRef>
          </c:val>
          <c:extLst xmlns:c16r2="http://schemas.microsoft.com/office/drawing/2015/06/chart">
            <c:ext xmlns:c16="http://schemas.microsoft.com/office/drawing/2014/chart" uri="{C3380CC4-5D6E-409C-BE32-E72D297353CC}">
              <c16:uniqueId val="{00000001-126C-C843-893D-D1CDC24A1BC0}"/>
            </c:ext>
          </c:extLst>
        </c:ser>
        <c:ser>
          <c:idx val="0"/>
          <c:order val="2"/>
          <c:tx>
            <c:strRef>
              <c:f>'Ethernet Segments'!$B$211</c:f>
              <c:strCache>
                <c:ptCount val="1"/>
                <c:pt idx="0">
                  <c:v>Cloud</c:v>
                </c:pt>
              </c:strCache>
            </c:strRef>
          </c:tx>
          <c:cat>
            <c:numRef>
              <c:f>'Ethernet Segments'!$C$209:$M$209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Segments'!$C$211:$M$211</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2-126C-C843-893D-D1CDC24A1BC0}"/>
            </c:ext>
          </c:extLst>
        </c:ser>
        <c:dLbls>
          <c:showLegendKey val="0"/>
          <c:showVal val="0"/>
          <c:showCatName val="0"/>
          <c:showSerName val="0"/>
          <c:showPercent val="0"/>
          <c:showBubbleSize val="0"/>
        </c:dLbls>
        <c:axId val="231953920"/>
        <c:axId val="231955456"/>
      </c:areaChart>
      <c:catAx>
        <c:axId val="231953920"/>
        <c:scaling>
          <c:orientation val="minMax"/>
        </c:scaling>
        <c:delete val="0"/>
        <c:axPos val="b"/>
        <c:numFmt formatCode="General" sourceLinked="1"/>
        <c:majorTickMark val="out"/>
        <c:minorTickMark val="none"/>
        <c:tickLblPos val="nextTo"/>
        <c:txPr>
          <a:bodyPr/>
          <a:lstStyle/>
          <a:p>
            <a:pPr>
              <a:defRPr sz="1200"/>
            </a:pPr>
            <a:endParaRPr lang="en-US"/>
          </a:p>
        </c:txPr>
        <c:crossAx val="231955456"/>
        <c:crosses val="autoZero"/>
        <c:auto val="1"/>
        <c:lblAlgn val="ctr"/>
        <c:lblOffset val="100"/>
        <c:noMultiLvlLbl val="0"/>
      </c:catAx>
      <c:valAx>
        <c:axId val="231955456"/>
        <c:scaling>
          <c:orientation val="minMax"/>
        </c:scaling>
        <c:delete val="0"/>
        <c:axPos val="l"/>
        <c:majorGridlines/>
        <c:title>
          <c:tx>
            <c:rich>
              <a:bodyPr rot="-5400000" vert="horz"/>
              <a:lstStyle/>
              <a:p>
                <a:pPr>
                  <a:defRPr sz="1100"/>
                </a:pPr>
                <a:r>
                  <a:rPr lang="en-US" sz="1100"/>
                  <a:t>$ millions</a:t>
                </a:r>
              </a:p>
            </c:rich>
          </c:tx>
          <c:layout>
            <c:manualLayout>
              <c:xMode val="edge"/>
              <c:yMode val="edge"/>
              <c:x val="1.209094030846072E-2"/>
              <c:y val="0.38518592123720979"/>
            </c:manualLayout>
          </c:layout>
          <c:overlay val="0"/>
        </c:title>
        <c:numFmt formatCode="&quot;$&quot;#,##0" sourceLinked="0"/>
        <c:majorTickMark val="out"/>
        <c:minorTickMark val="none"/>
        <c:tickLblPos val="nextTo"/>
        <c:txPr>
          <a:bodyPr/>
          <a:lstStyle/>
          <a:p>
            <a:pPr>
              <a:defRPr sz="1200"/>
            </a:pPr>
            <a:endParaRPr lang="en-US"/>
          </a:p>
        </c:txPr>
        <c:crossAx val="231953920"/>
        <c:crosses val="autoZero"/>
        <c:crossBetween val="midCat"/>
      </c:valAx>
    </c:plotArea>
    <c:legend>
      <c:legendPos val="t"/>
      <c:layout>
        <c:manualLayout>
          <c:xMode val="edge"/>
          <c:yMode val="edge"/>
          <c:x val="5.8301044451057056E-2"/>
          <c:y val="4.7435660580897869E-2"/>
          <c:w val="0.92800101729948903"/>
          <c:h val="6.7917025494946395E-2"/>
        </c:manualLayout>
      </c:layout>
      <c:overlay val="0"/>
      <c:txPr>
        <a:bodyPr/>
        <a:lstStyle/>
        <a:p>
          <a:pPr>
            <a:defRPr sz="1400"/>
          </a:pPr>
          <a:endParaRPr lang="en-US"/>
        </a:p>
      </c:txPr>
    </c:legend>
    <c:plotVisOnly val="1"/>
    <c:dispBlanksAs val="gap"/>
    <c:showDLblsOverMax val="0"/>
  </c:chart>
  <c:spPr>
    <a:ln>
      <a:noFill/>
    </a:ln>
  </c:spPr>
  <c:txPr>
    <a:bodyPr/>
    <a:lstStyle/>
    <a:p>
      <a:pPr>
        <a:defRPr sz="10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100G by form factor </a:t>
            </a:r>
          </a:p>
        </c:rich>
      </c:tx>
      <c:layout>
        <c:manualLayout>
          <c:xMode val="edge"/>
          <c:yMode val="edge"/>
          <c:x val="0.364295856460565"/>
          <c:y val="3.18272534773733E-2"/>
        </c:manualLayout>
      </c:layout>
      <c:overlay val="0"/>
    </c:title>
    <c:autoTitleDeleted val="0"/>
    <c:plotArea>
      <c:layout>
        <c:manualLayout>
          <c:layoutTarget val="inner"/>
          <c:xMode val="edge"/>
          <c:yMode val="edge"/>
          <c:x val="0.134332066939121"/>
          <c:y val="0.158433565369546"/>
          <c:w val="0.84334423950430903"/>
          <c:h val="0.748919827050604"/>
        </c:manualLayout>
      </c:layout>
      <c:lineChart>
        <c:grouping val="standard"/>
        <c:varyColors val="0"/>
        <c:ser>
          <c:idx val="0"/>
          <c:order val="0"/>
          <c:tx>
            <c:strRef>
              <c:f>'Ethernet Summary'!$B$222</c:f>
              <c:strCache>
                <c:ptCount val="1"/>
                <c:pt idx="0">
                  <c:v>CFP</c:v>
                </c:pt>
              </c:strCache>
            </c:strRef>
          </c:tx>
          <c:cat>
            <c:numRef>
              <c:f>'Ethernet Summary'!$C$221:$M$221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Summary'!$C$222:$M$222</c:f>
              <c:numCache>
                <c:formatCode>_(* #,##0_);_(* \(#,##0\);_(* "-"??_);_(@_)</c:formatCode>
                <c:ptCount val="11"/>
                <c:pt idx="0">
                  <c:v>124752</c:v>
                </c:pt>
                <c:pt idx="1">
                  <c:v>74262</c:v>
                </c:pt>
              </c:numCache>
            </c:numRef>
          </c:val>
          <c:smooth val="0"/>
          <c:extLst xmlns:c16r2="http://schemas.microsoft.com/office/drawing/2015/06/chart">
            <c:ext xmlns:c16="http://schemas.microsoft.com/office/drawing/2014/chart" uri="{C3380CC4-5D6E-409C-BE32-E72D297353CC}">
              <c16:uniqueId val="{00000000-BB52-DB44-8627-4FB7407D00E8}"/>
            </c:ext>
          </c:extLst>
        </c:ser>
        <c:ser>
          <c:idx val="1"/>
          <c:order val="1"/>
          <c:tx>
            <c:strRef>
              <c:f>'Ethernet Summary'!$B$223</c:f>
              <c:strCache>
                <c:ptCount val="1"/>
                <c:pt idx="0">
                  <c:v>CFP2/4</c:v>
                </c:pt>
              </c:strCache>
            </c:strRef>
          </c:tx>
          <c:spPr>
            <a:ln>
              <a:solidFill>
                <a:schemeClr val="accent4"/>
              </a:solidFill>
            </a:ln>
          </c:spPr>
          <c:marker>
            <c:symbol val="square"/>
            <c:size val="5"/>
            <c:spPr>
              <a:solidFill>
                <a:schemeClr val="accent4"/>
              </a:solidFill>
              <a:ln>
                <a:solidFill>
                  <a:schemeClr val="accent4"/>
                </a:solidFill>
              </a:ln>
            </c:spPr>
          </c:marker>
          <c:cat>
            <c:numRef>
              <c:f>'Ethernet Summary'!$C$221:$M$221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Summary'!$C$223:$M$223</c:f>
              <c:numCache>
                <c:formatCode>_(* #,##0_);_(* \(#,##0\);_(* "-"??_);_(@_)</c:formatCode>
                <c:ptCount val="11"/>
                <c:pt idx="0">
                  <c:v>96610</c:v>
                </c:pt>
                <c:pt idx="1">
                  <c:v>80471</c:v>
                </c:pt>
              </c:numCache>
            </c:numRef>
          </c:val>
          <c:smooth val="0"/>
          <c:extLst xmlns:c16r2="http://schemas.microsoft.com/office/drawing/2015/06/chart">
            <c:ext xmlns:c16="http://schemas.microsoft.com/office/drawing/2014/chart" uri="{C3380CC4-5D6E-409C-BE32-E72D297353CC}">
              <c16:uniqueId val="{00000001-BB52-DB44-8627-4FB7407D00E8}"/>
            </c:ext>
          </c:extLst>
        </c:ser>
        <c:ser>
          <c:idx val="2"/>
          <c:order val="2"/>
          <c:tx>
            <c:strRef>
              <c:f>'Ethernet Summary'!$B$224</c:f>
              <c:strCache>
                <c:ptCount val="1"/>
                <c:pt idx="0">
                  <c:v>QSFP28</c:v>
                </c:pt>
              </c:strCache>
            </c:strRef>
          </c:tx>
          <c:spPr>
            <a:ln>
              <a:solidFill>
                <a:schemeClr val="accent2"/>
              </a:solidFill>
            </a:ln>
          </c:spPr>
          <c:marker>
            <c:spPr>
              <a:solidFill>
                <a:schemeClr val="accent2"/>
              </a:solidFill>
              <a:ln>
                <a:solidFill>
                  <a:schemeClr val="accent2"/>
                </a:solidFill>
              </a:ln>
            </c:spPr>
          </c:marker>
          <c:cat>
            <c:numRef>
              <c:f>'Ethernet Summary'!$C$221:$M$221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Summary'!$C$224:$M$224</c:f>
              <c:numCache>
                <c:formatCode>_(* #,##0_);_(* \(#,##0\);_(* "-"??_);_(@_)</c:formatCode>
                <c:ptCount val="11"/>
                <c:pt idx="0">
                  <c:v>690552</c:v>
                </c:pt>
                <c:pt idx="1">
                  <c:v>2716485</c:v>
                </c:pt>
              </c:numCache>
            </c:numRef>
          </c:val>
          <c:smooth val="0"/>
          <c:extLst xmlns:c16r2="http://schemas.microsoft.com/office/drawing/2015/06/chart">
            <c:ext xmlns:c16="http://schemas.microsoft.com/office/drawing/2014/chart" uri="{C3380CC4-5D6E-409C-BE32-E72D297353CC}">
              <c16:uniqueId val="{00000002-BB52-DB44-8627-4FB7407D00E8}"/>
            </c:ext>
          </c:extLst>
        </c:ser>
        <c:ser>
          <c:idx val="3"/>
          <c:order val="3"/>
          <c:tx>
            <c:strRef>
              <c:f>'Ethernet Summary'!$B$225</c:f>
              <c:strCache>
                <c:ptCount val="1"/>
                <c:pt idx="0">
                  <c:v> TBD</c:v>
                </c:pt>
              </c:strCache>
            </c:strRef>
          </c:tx>
          <c:spPr>
            <a:ln>
              <a:solidFill>
                <a:schemeClr val="accent3"/>
              </a:solidFill>
            </a:ln>
          </c:spPr>
          <c:marker>
            <c:spPr>
              <a:solidFill>
                <a:schemeClr val="accent3"/>
              </a:solidFill>
              <a:ln>
                <a:solidFill>
                  <a:schemeClr val="accent3"/>
                </a:solidFill>
              </a:ln>
            </c:spPr>
          </c:marker>
          <c:cat>
            <c:numRef>
              <c:f>'Ethernet Summary'!$C$221:$M$221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Summary'!$C$225:$M$225</c:f>
              <c:numCache>
                <c:formatCode>_(* #,##0_);_(* \(#,##0\);_(* "-"??_);_(@_)</c:formatCode>
                <c:ptCount val="11"/>
                <c:pt idx="0">
                  <c:v>0</c:v>
                </c:pt>
                <c:pt idx="1">
                  <c:v>2000</c:v>
                </c:pt>
              </c:numCache>
            </c:numRef>
          </c:val>
          <c:smooth val="0"/>
          <c:extLst xmlns:c16r2="http://schemas.microsoft.com/office/drawing/2015/06/chart">
            <c:ext xmlns:c16="http://schemas.microsoft.com/office/drawing/2014/chart" uri="{C3380CC4-5D6E-409C-BE32-E72D297353CC}">
              <c16:uniqueId val="{00000003-BB52-DB44-8627-4FB7407D00E8}"/>
            </c:ext>
          </c:extLst>
        </c:ser>
        <c:dLbls>
          <c:showLegendKey val="0"/>
          <c:showVal val="0"/>
          <c:showCatName val="0"/>
          <c:showSerName val="0"/>
          <c:showPercent val="0"/>
          <c:showBubbleSize val="0"/>
        </c:dLbls>
        <c:marker val="1"/>
        <c:smooth val="0"/>
        <c:axId val="67106304"/>
        <c:axId val="67108224"/>
      </c:lineChart>
      <c:catAx>
        <c:axId val="67106304"/>
        <c:scaling>
          <c:orientation val="minMax"/>
        </c:scaling>
        <c:delete val="0"/>
        <c:axPos val="b"/>
        <c:numFmt formatCode="General" sourceLinked="1"/>
        <c:majorTickMark val="out"/>
        <c:minorTickMark val="none"/>
        <c:tickLblPos val="nextTo"/>
        <c:txPr>
          <a:bodyPr/>
          <a:lstStyle/>
          <a:p>
            <a:pPr>
              <a:defRPr sz="1200"/>
            </a:pPr>
            <a:endParaRPr lang="en-US"/>
          </a:p>
        </c:txPr>
        <c:crossAx val="67108224"/>
        <c:crosses val="autoZero"/>
        <c:auto val="1"/>
        <c:lblAlgn val="ctr"/>
        <c:lblOffset val="100"/>
        <c:noMultiLvlLbl val="0"/>
      </c:catAx>
      <c:valAx>
        <c:axId val="67108224"/>
        <c:scaling>
          <c:orientation val="minMax"/>
          <c:min val="0"/>
        </c:scaling>
        <c:delete val="0"/>
        <c:axPos val="l"/>
        <c:majorGridlines/>
        <c:numFmt formatCode="_(* #,##0_);_(* \(#,##0\);_(* &quot;-&quot;??_);_(@_)" sourceLinked="1"/>
        <c:majorTickMark val="out"/>
        <c:minorTickMark val="none"/>
        <c:tickLblPos val="nextTo"/>
        <c:txPr>
          <a:bodyPr/>
          <a:lstStyle/>
          <a:p>
            <a:pPr>
              <a:defRPr sz="1100"/>
            </a:pPr>
            <a:endParaRPr lang="en-US"/>
          </a:p>
        </c:txPr>
        <c:crossAx val="67106304"/>
        <c:crosses val="autoZero"/>
        <c:crossBetween val="between"/>
        <c:minorUnit val="100000"/>
      </c:valAx>
    </c:plotArea>
    <c:legend>
      <c:legendPos val="t"/>
      <c:layout>
        <c:manualLayout>
          <c:xMode val="edge"/>
          <c:yMode val="edge"/>
          <c:x val="0.120262866685043"/>
          <c:y val="9.6537968985760905E-2"/>
          <c:w val="0.814268787177858"/>
          <c:h val="6.6033955900440006E-2"/>
        </c:manualLayout>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b="1" i="0" u="none" strike="noStrike" baseline="0">
                <a:effectLst/>
              </a:rPr>
              <a:t>Ethernet  </a:t>
            </a:r>
            <a:r>
              <a:rPr lang="en-US" sz="1800"/>
              <a:t>Shipments -</a:t>
            </a:r>
            <a:r>
              <a:rPr lang="en-US" sz="1800" baseline="0"/>
              <a:t> 400G</a:t>
            </a:r>
            <a:endParaRPr lang="en-US" sz="1800"/>
          </a:p>
        </c:rich>
      </c:tx>
      <c:layout>
        <c:manualLayout>
          <c:xMode val="edge"/>
          <c:yMode val="edge"/>
          <c:x val="0.18882012712888729"/>
          <c:y val="8.8650873392584267E-4"/>
        </c:manualLayout>
      </c:layout>
      <c:overlay val="0"/>
    </c:title>
    <c:autoTitleDeleted val="0"/>
    <c:plotArea>
      <c:layout>
        <c:manualLayout>
          <c:layoutTarget val="inner"/>
          <c:xMode val="edge"/>
          <c:yMode val="edge"/>
          <c:x val="0.15769722241206299"/>
          <c:y val="0.18755123376963601"/>
          <c:w val="0.81089664617587098"/>
          <c:h val="0.70626007517230105"/>
        </c:manualLayout>
      </c:layout>
      <c:areaChart>
        <c:grouping val="stacked"/>
        <c:varyColors val="0"/>
        <c:ser>
          <c:idx val="2"/>
          <c:order val="0"/>
          <c:tx>
            <c:strRef>
              <c:f>'Ethernet Segments'!$B$245</c:f>
              <c:strCache>
                <c:ptCount val="1"/>
                <c:pt idx="0">
                  <c:v>Enterprise</c:v>
                </c:pt>
              </c:strCache>
            </c:strRef>
          </c:tx>
          <c:cat>
            <c:numRef>
              <c:f>'Ethernet Segments'!$C$242:$M$242</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Segments'!$C$245:$M$245</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0-8201-1647-A69D-FD264516557E}"/>
            </c:ext>
          </c:extLst>
        </c:ser>
        <c:ser>
          <c:idx val="1"/>
          <c:order val="1"/>
          <c:tx>
            <c:strRef>
              <c:f>'Ethernet Segments'!$B$243</c:f>
              <c:strCache>
                <c:ptCount val="1"/>
                <c:pt idx="0">
                  <c:v>Telecom</c:v>
                </c:pt>
              </c:strCache>
            </c:strRef>
          </c:tx>
          <c:cat>
            <c:numRef>
              <c:f>'Ethernet Segments'!$C$242:$M$242</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Segments'!$C$243:$M$243</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1-8201-1647-A69D-FD264516557E}"/>
            </c:ext>
          </c:extLst>
        </c:ser>
        <c:ser>
          <c:idx val="0"/>
          <c:order val="2"/>
          <c:tx>
            <c:strRef>
              <c:f>'Ethernet Segments'!$B$244</c:f>
              <c:strCache>
                <c:ptCount val="1"/>
                <c:pt idx="0">
                  <c:v>Cloud</c:v>
                </c:pt>
              </c:strCache>
            </c:strRef>
          </c:tx>
          <c:cat>
            <c:numRef>
              <c:f>'Ethernet Segments'!$C$242:$M$242</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Segments'!$C$244:$M$244</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2-8201-1647-A69D-FD264516557E}"/>
            </c:ext>
          </c:extLst>
        </c:ser>
        <c:dLbls>
          <c:showLegendKey val="0"/>
          <c:showVal val="0"/>
          <c:showCatName val="0"/>
          <c:showSerName val="0"/>
          <c:showPercent val="0"/>
          <c:showBubbleSize val="0"/>
        </c:dLbls>
        <c:axId val="232077184"/>
        <c:axId val="232078720"/>
      </c:areaChart>
      <c:catAx>
        <c:axId val="232077184"/>
        <c:scaling>
          <c:orientation val="minMax"/>
        </c:scaling>
        <c:delete val="0"/>
        <c:axPos val="b"/>
        <c:numFmt formatCode="General" sourceLinked="1"/>
        <c:majorTickMark val="out"/>
        <c:minorTickMark val="none"/>
        <c:tickLblPos val="nextTo"/>
        <c:txPr>
          <a:bodyPr/>
          <a:lstStyle/>
          <a:p>
            <a:pPr>
              <a:defRPr sz="1200"/>
            </a:pPr>
            <a:endParaRPr lang="en-US"/>
          </a:p>
        </c:txPr>
        <c:crossAx val="232078720"/>
        <c:crosses val="autoZero"/>
        <c:auto val="1"/>
        <c:lblAlgn val="ctr"/>
        <c:lblOffset val="100"/>
        <c:noMultiLvlLbl val="0"/>
      </c:catAx>
      <c:valAx>
        <c:axId val="232078720"/>
        <c:scaling>
          <c:orientation val="minMax"/>
        </c:scaling>
        <c:delete val="0"/>
        <c:axPos val="l"/>
        <c:majorGridlines/>
        <c:numFmt formatCode="_(* #,##0_);_(* \(#,##0\);_(* &quot;-&quot;_);_(@_)" sourceLinked="0"/>
        <c:majorTickMark val="out"/>
        <c:minorTickMark val="none"/>
        <c:tickLblPos val="nextTo"/>
        <c:txPr>
          <a:bodyPr/>
          <a:lstStyle/>
          <a:p>
            <a:pPr>
              <a:defRPr sz="1200"/>
            </a:pPr>
            <a:endParaRPr lang="en-US"/>
          </a:p>
        </c:txPr>
        <c:crossAx val="232077184"/>
        <c:crosses val="autoZero"/>
        <c:crossBetween val="midCat"/>
      </c:valAx>
    </c:plotArea>
    <c:legend>
      <c:legendPos val="t"/>
      <c:layout>
        <c:manualLayout>
          <c:xMode val="edge"/>
          <c:yMode val="edge"/>
          <c:x val="0.27686376963660198"/>
          <c:y val="8.7706769225870604E-2"/>
          <c:w val="0.56338016078567998"/>
          <c:h val="8.2750619198919198E-2"/>
        </c:manualLayout>
      </c:layout>
      <c:overlay val="0"/>
      <c:txPr>
        <a:bodyPr/>
        <a:lstStyle/>
        <a:p>
          <a:pPr>
            <a:defRPr sz="1400"/>
          </a:pPr>
          <a:endParaRPr lang="en-US"/>
        </a:p>
      </c:txPr>
    </c:legend>
    <c:plotVisOnly val="1"/>
    <c:dispBlanksAs val="gap"/>
    <c:showDLblsOverMax val="0"/>
  </c:chart>
  <c:spPr>
    <a:ln>
      <a:noFill/>
    </a:ln>
  </c:spPr>
  <c:txPr>
    <a:bodyPr/>
    <a:lstStyle/>
    <a:p>
      <a:pPr>
        <a:defRPr sz="1000"/>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314211270694702"/>
          <c:y val="0.11635443830104295"/>
          <c:w val="0.77409249814315595"/>
          <c:h val="0.77784935763806118"/>
        </c:manualLayout>
      </c:layout>
      <c:areaChart>
        <c:grouping val="stacked"/>
        <c:varyColors val="0"/>
        <c:ser>
          <c:idx val="2"/>
          <c:order val="0"/>
          <c:tx>
            <c:strRef>
              <c:f>'Ethernet Segments'!$B$254</c:f>
              <c:strCache>
                <c:ptCount val="1"/>
                <c:pt idx="0">
                  <c:v>Enterprise</c:v>
                </c:pt>
              </c:strCache>
            </c:strRef>
          </c:tx>
          <c:cat>
            <c:numRef>
              <c:f>'Ethernet Segments'!$C$251:$M$251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Segments'!$C$254:$M$254</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0-34D8-CF45-B425-5BEB5159C6AC}"/>
            </c:ext>
          </c:extLst>
        </c:ser>
        <c:ser>
          <c:idx val="1"/>
          <c:order val="1"/>
          <c:tx>
            <c:strRef>
              <c:f>'Ethernet Segments'!$B$252</c:f>
              <c:strCache>
                <c:ptCount val="1"/>
                <c:pt idx="0">
                  <c:v>Telecom</c:v>
                </c:pt>
              </c:strCache>
            </c:strRef>
          </c:tx>
          <c:cat>
            <c:numRef>
              <c:f>'Ethernet Segments'!$C$251:$M$251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Segments'!$C$252:$M$252</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1-34D8-CF45-B425-5BEB5159C6AC}"/>
            </c:ext>
          </c:extLst>
        </c:ser>
        <c:ser>
          <c:idx val="0"/>
          <c:order val="2"/>
          <c:tx>
            <c:strRef>
              <c:f>'Ethernet Segments'!$B$253</c:f>
              <c:strCache>
                <c:ptCount val="1"/>
                <c:pt idx="0">
                  <c:v>Cloud</c:v>
                </c:pt>
              </c:strCache>
            </c:strRef>
          </c:tx>
          <c:cat>
            <c:numRef>
              <c:f>'Ethernet Segments'!$C$251:$M$251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Segments'!$C$253:$M$253</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2-34D8-CF45-B425-5BEB5159C6AC}"/>
            </c:ext>
          </c:extLst>
        </c:ser>
        <c:dLbls>
          <c:showLegendKey val="0"/>
          <c:showVal val="0"/>
          <c:showCatName val="0"/>
          <c:showSerName val="0"/>
          <c:showPercent val="0"/>
          <c:showBubbleSize val="0"/>
        </c:dLbls>
        <c:axId val="232118528"/>
        <c:axId val="336465920"/>
      </c:areaChart>
      <c:catAx>
        <c:axId val="232118528"/>
        <c:scaling>
          <c:orientation val="minMax"/>
        </c:scaling>
        <c:delete val="0"/>
        <c:axPos val="b"/>
        <c:numFmt formatCode="General" sourceLinked="1"/>
        <c:majorTickMark val="out"/>
        <c:minorTickMark val="none"/>
        <c:tickLblPos val="nextTo"/>
        <c:txPr>
          <a:bodyPr/>
          <a:lstStyle/>
          <a:p>
            <a:pPr>
              <a:defRPr sz="1200"/>
            </a:pPr>
            <a:endParaRPr lang="en-US"/>
          </a:p>
        </c:txPr>
        <c:crossAx val="336465920"/>
        <c:crosses val="autoZero"/>
        <c:auto val="1"/>
        <c:lblAlgn val="ctr"/>
        <c:lblOffset val="100"/>
        <c:noMultiLvlLbl val="0"/>
      </c:catAx>
      <c:valAx>
        <c:axId val="336465920"/>
        <c:scaling>
          <c:orientation val="minMax"/>
        </c:scaling>
        <c:delete val="0"/>
        <c:axPos val="l"/>
        <c:majorGridlines/>
        <c:title>
          <c:tx>
            <c:rich>
              <a:bodyPr rot="-5400000" vert="horz"/>
              <a:lstStyle/>
              <a:p>
                <a:pPr>
                  <a:defRPr sz="1100"/>
                </a:pPr>
                <a:r>
                  <a:rPr lang="en-US" sz="1100"/>
                  <a:t>$ millions</a:t>
                </a:r>
              </a:p>
            </c:rich>
          </c:tx>
          <c:layout>
            <c:manualLayout>
              <c:xMode val="edge"/>
              <c:yMode val="edge"/>
              <c:x val="3.4913994885122798E-2"/>
              <c:y val="0.40368964126378498"/>
            </c:manualLayout>
          </c:layout>
          <c:overlay val="0"/>
        </c:title>
        <c:numFmt formatCode="&quot;$&quot;#,##0" sourceLinked="0"/>
        <c:majorTickMark val="out"/>
        <c:minorTickMark val="none"/>
        <c:tickLblPos val="nextTo"/>
        <c:txPr>
          <a:bodyPr/>
          <a:lstStyle/>
          <a:p>
            <a:pPr>
              <a:defRPr sz="1200"/>
            </a:pPr>
            <a:endParaRPr lang="en-US"/>
          </a:p>
        </c:txPr>
        <c:crossAx val="232118528"/>
        <c:crosses val="autoZero"/>
        <c:crossBetween val="midCat"/>
      </c:valAx>
    </c:plotArea>
    <c:legend>
      <c:legendPos val="t"/>
      <c:layout>
        <c:manualLayout>
          <c:xMode val="edge"/>
          <c:yMode val="edge"/>
          <c:x val="6.2104995293927524E-2"/>
          <c:y val="2.4947015247124789E-2"/>
          <c:w val="0.92800101729948903"/>
          <c:h val="6.7917025494946395E-2"/>
        </c:manualLayout>
      </c:layout>
      <c:overlay val="0"/>
      <c:txPr>
        <a:bodyPr/>
        <a:lstStyle/>
        <a:p>
          <a:pPr>
            <a:defRPr sz="1400"/>
          </a:pPr>
          <a:endParaRPr lang="en-US"/>
        </a:p>
      </c:txPr>
    </c:legend>
    <c:plotVisOnly val="1"/>
    <c:dispBlanksAs val="gap"/>
    <c:showDLblsOverMax val="0"/>
  </c:chart>
  <c:spPr>
    <a:ln>
      <a:noFill/>
    </a:ln>
  </c:spPr>
  <c:txPr>
    <a:bodyPr/>
    <a:lstStyle/>
    <a:p>
      <a:pPr>
        <a:defRPr sz="1000"/>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Shipments -</a:t>
            </a:r>
            <a:r>
              <a:rPr lang="en-US" sz="1800" baseline="0"/>
              <a:t> 100/200/400G</a:t>
            </a:r>
            <a:endParaRPr lang="en-US" sz="1800"/>
          </a:p>
        </c:rich>
      </c:tx>
      <c:layout>
        <c:manualLayout>
          <c:xMode val="edge"/>
          <c:yMode val="edge"/>
          <c:x val="0.30886906564090899"/>
          <c:y val="8.0947126735432997E-3"/>
        </c:manualLayout>
      </c:layout>
      <c:overlay val="0"/>
    </c:title>
    <c:autoTitleDeleted val="0"/>
    <c:plotArea>
      <c:layout>
        <c:manualLayout>
          <c:layoutTarget val="inner"/>
          <c:xMode val="edge"/>
          <c:yMode val="edge"/>
          <c:x val="0.15769722241206299"/>
          <c:y val="0.18755123376963601"/>
          <c:w val="0.81089664617587098"/>
          <c:h val="0.70626007517230105"/>
        </c:manualLayout>
      </c:layout>
      <c:lineChart>
        <c:grouping val="standard"/>
        <c:varyColors val="0"/>
        <c:ser>
          <c:idx val="0"/>
          <c:order val="0"/>
          <c:tx>
            <c:v>100G</c:v>
          </c:tx>
          <c:cat>
            <c:numRef>
              <c:f>'Ethernet Segments'!$C$158:$M$158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Segments'!$C$162:$M$162</c:f>
              <c:numCache>
                <c:formatCode>_(* #,##0_);_(* \(#,##0\);_(* "-"??_);_(@_)</c:formatCode>
                <c:ptCount val="11"/>
                <c:pt idx="0">
                  <c:v>0</c:v>
                </c:pt>
                <c:pt idx="1">
                  <c:v>0</c:v>
                </c:pt>
              </c:numCache>
            </c:numRef>
          </c:val>
          <c:smooth val="1"/>
          <c:extLst xmlns:c16r2="http://schemas.microsoft.com/office/drawing/2015/06/chart">
            <c:ext xmlns:c16="http://schemas.microsoft.com/office/drawing/2014/chart" uri="{C3380CC4-5D6E-409C-BE32-E72D297353CC}">
              <c16:uniqueId val="{00000000-F32F-5C4C-8101-A56F4D0A0630}"/>
            </c:ext>
          </c:extLst>
        </c:ser>
        <c:ser>
          <c:idx val="1"/>
          <c:order val="1"/>
          <c:tx>
            <c:v>200G</c:v>
          </c:tx>
          <c:cat>
            <c:numRef>
              <c:f>'Ethernet Segments'!$C$158:$M$158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Segments'!$C$204:$M$204</c:f>
              <c:numCache>
                <c:formatCode>_(* #,##0_);_(* \(#,##0\);_(* "-"??_);_(@_)</c:formatCode>
                <c:ptCount val="11"/>
                <c:pt idx="0">
                  <c:v>0</c:v>
                </c:pt>
                <c:pt idx="1">
                  <c:v>0</c:v>
                </c:pt>
              </c:numCache>
            </c:numRef>
          </c:val>
          <c:smooth val="1"/>
          <c:extLst xmlns:c16r2="http://schemas.microsoft.com/office/drawing/2015/06/chart">
            <c:ext xmlns:c16="http://schemas.microsoft.com/office/drawing/2014/chart" uri="{C3380CC4-5D6E-409C-BE32-E72D297353CC}">
              <c16:uniqueId val="{00000001-F32F-5C4C-8101-A56F4D0A0630}"/>
            </c:ext>
          </c:extLst>
        </c:ser>
        <c:ser>
          <c:idx val="2"/>
          <c:order val="2"/>
          <c:tx>
            <c:v>400G</c:v>
          </c:tx>
          <c:cat>
            <c:numRef>
              <c:f>'Ethernet Segments'!$C$158:$M$158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Segments'!$C$246:$M$246</c:f>
              <c:numCache>
                <c:formatCode>_(* #,##0_);_(* \(#,##0\);_(* "-"??_);_(@_)</c:formatCode>
                <c:ptCount val="11"/>
                <c:pt idx="0">
                  <c:v>0</c:v>
                </c:pt>
                <c:pt idx="1">
                  <c:v>0</c:v>
                </c:pt>
              </c:numCache>
            </c:numRef>
          </c:val>
          <c:smooth val="1"/>
          <c:extLst xmlns:c16r2="http://schemas.microsoft.com/office/drawing/2015/06/chart">
            <c:ext xmlns:c16="http://schemas.microsoft.com/office/drawing/2014/chart" uri="{C3380CC4-5D6E-409C-BE32-E72D297353CC}">
              <c16:uniqueId val="{00000002-F32F-5C4C-8101-A56F4D0A0630}"/>
            </c:ext>
          </c:extLst>
        </c:ser>
        <c:dLbls>
          <c:showLegendKey val="0"/>
          <c:showVal val="0"/>
          <c:showCatName val="0"/>
          <c:showSerName val="0"/>
          <c:showPercent val="0"/>
          <c:showBubbleSize val="0"/>
        </c:dLbls>
        <c:marker val="1"/>
        <c:smooth val="0"/>
        <c:axId val="336509568"/>
        <c:axId val="336515456"/>
      </c:lineChart>
      <c:catAx>
        <c:axId val="336509568"/>
        <c:scaling>
          <c:orientation val="minMax"/>
        </c:scaling>
        <c:delete val="0"/>
        <c:axPos val="b"/>
        <c:numFmt formatCode="General" sourceLinked="1"/>
        <c:majorTickMark val="out"/>
        <c:minorTickMark val="none"/>
        <c:tickLblPos val="nextTo"/>
        <c:txPr>
          <a:bodyPr/>
          <a:lstStyle/>
          <a:p>
            <a:pPr>
              <a:defRPr sz="1200"/>
            </a:pPr>
            <a:endParaRPr lang="en-US"/>
          </a:p>
        </c:txPr>
        <c:crossAx val="336515456"/>
        <c:crosses val="autoZero"/>
        <c:auto val="1"/>
        <c:lblAlgn val="ctr"/>
        <c:lblOffset val="100"/>
        <c:noMultiLvlLbl val="0"/>
      </c:catAx>
      <c:valAx>
        <c:axId val="336515456"/>
        <c:scaling>
          <c:orientation val="minMax"/>
          <c:min val="0"/>
        </c:scaling>
        <c:delete val="0"/>
        <c:axPos val="l"/>
        <c:majorGridlines/>
        <c:numFmt formatCode="_(* #,##0_);_(* \(#,##0\);_(* &quot;-&quot;_);_(@_)" sourceLinked="0"/>
        <c:majorTickMark val="out"/>
        <c:minorTickMark val="none"/>
        <c:tickLblPos val="nextTo"/>
        <c:txPr>
          <a:bodyPr/>
          <a:lstStyle/>
          <a:p>
            <a:pPr>
              <a:defRPr sz="1200"/>
            </a:pPr>
            <a:endParaRPr lang="en-US"/>
          </a:p>
        </c:txPr>
        <c:crossAx val="336509568"/>
        <c:crosses val="autoZero"/>
        <c:crossBetween val="between"/>
      </c:valAx>
    </c:plotArea>
    <c:legend>
      <c:legendPos val="t"/>
      <c:layout>
        <c:manualLayout>
          <c:xMode val="edge"/>
          <c:yMode val="edge"/>
          <c:x val="0.27686376963660198"/>
          <c:y val="8.7706769225870604E-2"/>
          <c:w val="0.459662430873926"/>
          <c:h val="7.9966471726109906E-2"/>
        </c:manualLayout>
      </c:layout>
      <c:overlay val="0"/>
      <c:txPr>
        <a:bodyPr/>
        <a:lstStyle/>
        <a:p>
          <a:pPr>
            <a:defRPr sz="1400"/>
          </a:pPr>
          <a:endParaRPr lang="en-US"/>
        </a:p>
      </c:txPr>
    </c:legend>
    <c:plotVisOnly val="1"/>
    <c:dispBlanksAs val="gap"/>
    <c:showDLblsOverMax val="0"/>
  </c:chart>
  <c:spPr>
    <a:ln>
      <a:noFill/>
    </a:ln>
  </c:spPr>
  <c:txPr>
    <a:bodyPr/>
    <a:lstStyle/>
    <a:p>
      <a:pPr>
        <a:defRPr sz="1000"/>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Cloud  Shipments -</a:t>
            </a:r>
            <a:r>
              <a:rPr lang="en-US" sz="1800" baseline="0"/>
              <a:t> 100/200/400 G</a:t>
            </a:r>
            <a:endParaRPr lang="en-US" sz="1800"/>
          </a:p>
        </c:rich>
      </c:tx>
      <c:layout>
        <c:manualLayout>
          <c:xMode val="edge"/>
          <c:yMode val="edge"/>
          <c:x val="0.24209376496583901"/>
          <c:y val="8.0947126735432997E-3"/>
        </c:manualLayout>
      </c:layout>
      <c:overlay val="0"/>
    </c:title>
    <c:autoTitleDeleted val="0"/>
    <c:plotArea>
      <c:layout>
        <c:manualLayout>
          <c:layoutTarget val="inner"/>
          <c:xMode val="edge"/>
          <c:yMode val="edge"/>
          <c:x val="0.15769722241206299"/>
          <c:y val="0.18755123376963601"/>
          <c:w val="0.81089664617587098"/>
          <c:h val="0.70626007517230105"/>
        </c:manualLayout>
      </c:layout>
      <c:lineChart>
        <c:grouping val="standard"/>
        <c:varyColors val="0"/>
        <c:ser>
          <c:idx val="0"/>
          <c:order val="0"/>
          <c:tx>
            <c:v>100G</c:v>
          </c:tx>
          <c:cat>
            <c:numRef>
              <c:f>'Ethernet Segments'!$C$158:$M$158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Segments'!$C$160:$M$160</c:f>
              <c:numCache>
                <c:formatCode>_(* #,##0_);_(* \(#,##0\);_(* "-"??_);_(@_)</c:formatCode>
                <c:ptCount val="11"/>
                <c:pt idx="0">
                  <c:v>0</c:v>
                </c:pt>
                <c:pt idx="1">
                  <c:v>0</c:v>
                </c:pt>
              </c:numCache>
            </c:numRef>
          </c:val>
          <c:smooth val="1"/>
          <c:extLst xmlns:c16r2="http://schemas.microsoft.com/office/drawing/2015/06/chart">
            <c:ext xmlns:c16="http://schemas.microsoft.com/office/drawing/2014/chart" uri="{C3380CC4-5D6E-409C-BE32-E72D297353CC}">
              <c16:uniqueId val="{00000000-DDF7-CF46-9CB7-1BC1D915E726}"/>
            </c:ext>
          </c:extLst>
        </c:ser>
        <c:ser>
          <c:idx val="1"/>
          <c:order val="1"/>
          <c:tx>
            <c:v>200G</c:v>
          </c:tx>
          <c:cat>
            <c:numRef>
              <c:f>'Ethernet Segments'!$C$158:$M$158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Segments'!$C$202:$M$202</c:f>
              <c:numCache>
                <c:formatCode>_(* #,##0_);_(* \(#,##0\);_(* "-"??_);_(@_)</c:formatCode>
                <c:ptCount val="11"/>
                <c:pt idx="0">
                  <c:v>0</c:v>
                </c:pt>
                <c:pt idx="1">
                  <c:v>0</c:v>
                </c:pt>
              </c:numCache>
            </c:numRef>
          </c:val>
          <c:smooth val="1"/>
          <c:extLst xmlns:c16r2="http://schemas.microsoft.com/office/drawing/2015/06/chart">
            <c:ext xmlns:c16="http://schemas.microsoft.com/office/drawing/2014/chart" uri="{C3380CC4-5D6E-409C-BE32-E72D297353CC}">
              <c16:uniqueId val="{00000001-DDF7-CF46-9CB7-1BC1D915E726}"/>
            </c:ext>
          </c:extLst>
        </c:ser>
        <c:ser>
          <c:idx val="2"/>
          <c:order val="2"/>
          <c:tx>
            <c:v>400G</c:v>
          </c:tx>
          <c:cat>
            <c:numRef>
              <c:f>'Ethernet Segments'!$C$158:$M$158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Segments'!$C$244:$M$244</c:f>
              <c:numCache>
                <c:formatCode>_(* #,##0_);_(* \(#,##0\);_(* "-"??_);_(@_)</c:formatCode>
                <c:ptCount val="11"/>
                <c:pt idx="0">
                  <c:v>0</c:v>
                </c:pt>
                <c:pt idx="1">
                  <c:v>0</c:v>
                </c:pt>
              </c:numCache>
            </c:numRef>
          </c:val>
          <c:smooth val="1"/>
          <c:extLst xmlns:c16r2="http://schemas.microsoft.com/office/drawing/2015/06/chart">
            <c:ext xmlns:c16="http://schemas.microsoft.com/office/drawing/2014/chart" uri="{C3380CC4-5D6E-409C-BE32-E72D297353CC}">
              <c16:uniqueId val="{00000002-DDF7-CF46-9CB7-1BC1D915E726}"/>
            </c:ext>
          </c:extLst>
        </c:ser>
        <c:dLbls>
          <c:showLegendKey val="0"/>
          <c:showVal val="0"/>
          <c:showCatName val="0"/>
          <c:showSerName val="0"/>
          <c:showPercent val="0"/>
          <c:showBubbleSize val="0"/>
        </c:dLbls>
        <c:marker val="1"/>
        <c:smooth val="0"/>
        <c:axId val="336538624"/>
        <c:axId val="336544512"/>
      </c:lineChart>
      <c:catAx>
        <c:axId val="336538624"/>
        <c:scaling>
          <c:orientation val="minMax"/>
        </c:scaling>
        <c:delete val="0"/>
        <c:axPos val="b"/>
        <c:numFmt formatCode="General" sourceLinked="1"/>
        <c:majorTickMark val="out"/>
        <c:minorTickMark val="none"/>
        <c:tickLblPos val="nextTo"/>
        <c:txPr>
          <a:bodyPr/>
          <a:lstStyle/>
          <a:p>
            <a:pPr>
              <a:defRPr sz="1200"/>
            </a:pPr>
            <a:endParaRPr lang="en-US"/>
          </a:p>
        </c:txPr>
        <c:crossAx val="336544512"/>
        <c:crosses val="autoZero"/>
        <c:auto val="1"/>
        <c:lblAlgn val="ctr"/>
        <c:lblOffset val="100"/>
        <c:noMultiLvlLbl val="0"/>
      </c:catAx>
      <c:valAx>
        <c:axId val="336544512"/>
        <c:scaling>
          <c:orientation val="minMax"/>
          <c:min val="0"/>
        </c:scaling>
        <c:delete val="0"/>
        <c:axPos val="l"/>
        <c:majorGridlines/>
        <c:numFmt formatCode="_(* #,##0_);_(* \(#,##0\);_(* &quot;-&quot;_);_(@_)" sourceLinked="0"/>
        <c:majorTickMark val="out"/>
        <c:minorTickMark val="none"/>
        <c:tickLblPos val="nextTo"/>
        <c:txPr>
          <a:bodyPr/>
          <a:lstStyle/>
          <a:p>
            <a:pPr>
              <a:defRPr sz="1200"/>
            </a:pPr>
            <a:endParaRPr lang="en-US"/>
          </a:p>
        </c:txPr>
        <c:crossAx val="336538624"/>
        <c:crosses val="autoZero"/>
        <c:crossBetween val="between"/>
      </c:valAx>
    </c:plotArea>
    <c:legend>
      <c:legendPos val="t"/>
      <c:layout>
        <c:manualLayout>
          <c:xMode val="edge"/>
          <c:yMode val="edge"/>
          <c:x val="0.27686376963660198"/>
          <c:y val="8.7706769225870604E-2"/>
          <c:w val="0.45610991810386198"/>
          <c:h val="8.5166676761284005E-2"/>
        </c:manualLayout>
      </c:layout>
      <c:overlay val="0"/>
      <c:txPr>
        <a:bodyPr/>
        <a:lstStyle/>
        <a:p>
          <a:pPr>
            <a:defRPr sz="1400"/>
          </a:pPr>
          <a:endParaRPr lang="en-US"/>
        </a:p>
      </c:txPr>
    </c:legend>
    <c:plotVisOnly val="1"/>
    <c:dispBlanksAs val="gap"/>
    <c:showDLblsOverMax val="0"/>
  </c:chart>
  <c:spPr>
    <a:ln>
      <a:noFill/>
    </a:ln>
  </c:spPr>
  <c:txPr>
    <a:bodyPr/>
    <a:lstStyle/>
    <a:p>
      <a:pPr>
        <a:defRPr sz="1000"/>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Telecom  Shipments -</a:t>
            </a:r>
            <a:r>
              <a:rPr lang="en-US" sz="1800" baseline="0"/>
              <a:t> 100/200/400 GbE</a:t>
            </a:r>
            <a:endParaRPr lang="en-US" sz="1800"/>
          </a:p>
        </c:rich>
      </c:tx>
      <c:layout>
        <c:manualLayout>
          <c:xMode val="edge"/>
          <c:yMode val="edge"/>
          <c:x val="0.24209376496583901"/>
          <c:y val="8.0947126735432997E-3"/>
        </c:manualLayout>
      </c:layout>
      <c:overlay val="0"/>
    </c:title>
    <c:autoTitleDeleted val="0"/>
    <c:plotArea>
      <c:layout>
        <c:manualLayout>
          <c:layoutTarget val="inner"/>
          <c:xMode val="edge"/>
          <c:yMode val="edge"/>
          <c:x val="0.15769722241206299"/>
          <c:y val="0.18755123376963601"/>
          <c:w val="0.81089664617587098"/>
          <c:h val="0.70626007517230105"/>
        </c:manualLayout>
      </c:layout>
      <c:lineChart>
        <c:grouping val="standard"/>
        <c:varyColors val="0"/>
        <c:ser>
          <c:idx val="0"/>
          <c:order val="0"/>
          <c:tx>
            <c:v>100G</c:v>
          </c:tx>
          <c:cat>
            <c:numRef>
              <c:f>'Ethernet Segments'!$C$158:$M$158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Segments'!$C$159:$M$159</c:f>
              <c:numCache>
                <c:formatCode>_(* #,##0_);_(* \(#,##0\);_(* "-"??_);_(@_)</c:formatCode>
                <c:ptCount val="11"/>
                <c:pt idx="0">
                  <c:v>0</c:v>
                </c:pt>
                <c:pt idx="1">
                  <c:v>0</c:v>
                </c:pt>
              </c:numCache>
            </c:numRef>
          </c:val>
          <c:smooth val="1"/>
          <c:extLst xmlns:c16r2="http://schemas.microsoft.com/office/drawing/2015/06/chart">
            <c:ext xmlns:c16="http://schemas.microsoft.com/office/drawing/2014/chart" uri="{C3380CC4-5D6E-409C-BE32-E72D297353CC}">
              <c16:uniqueId val="{00000000-52BF-AF4F-8C05-F3D8A5C9D056}"/>
            </c:ext>
          </c:extLst>
        </c:ser>
        <c:ser>
          <c:idx val="1"/>
          <c:order val="1"/>
          <c:tx>
            <c:v>400G</c:v>
          </c:tx>
          <c:cat>
            <c:numRef>
              <c:f>'Ethernet Segments'!$C$158:$M$158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Segments'!$C$201:$M$201</c:f>
              <c:numCache>
                <c:formatCode>_(* #,##0_);_(* \(#,##0\);_(* "-"??_);_(@_)</c:formatCode>
                <c:ptCount val="11"/>
                <c:pt idx="0">
                  <c:v>0</c:v>
                </c:pt>
                <c:pt idx="1">
                  <c:v>0</c:v>
                </c:pt>
              </c:numCache>
            </c:numRef>
          </c:val>
          <c:smooth val="1"/>
          <c:extLst xmlns:c16r2="http://schemas.microsoft.com/office/drawing/2015/06/chart">
            <c:ext xmlns:c16="http://schemas.microsoft.com/office/drawing/2014/chart" uri="{C3380CC4-5D6E-409C-BE32-E72D297353CC}">
              <c16:uniqueId val="{00000001-52BF-AF4F-8C05-F3D8A5C9D056}"/>
            </c:ext>
          </c:extLst>
        </c:ser>
        <c:ser>
          <c:idx val="2"/>
          <c:order val="2"/>
          <c:tx>
            <c:v>400G</c:v>
          </c:tx>
          <c:cat>
            <c:numRef>
              <c:f>'Ethernet Segments'!$C$158:$M$158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Segments'!$C$243:$M$243</c:f>
              <c:numCache>
                <c:formatCode>_(* #,##0_);_(* \(#,##0\);_(* "-"??_);_(@_)</c:formatCode>
                <c:ptCount val="11"/>
                <c:pt idx="0">
                  <c:v>0</c:v>
                </c:pt>
                <c:pt idx="1">
                  <c:v>0</c:v>
                </c:pt>
              </c:numCache>
            </c:numRef>
          </c:val>
          <c:smooth val="1"/>
          <c:extLst xmlns:c16r2="http://schemas.microsoft.com/office/drawing/2015/06/chart">
            <c:ext xmlns:c16="http://schemas.microsoft.com/office/drawing/2014/chart" uri="{C3380CC4-5D6E-409C-BE32-E72D297353CC}">
              <c16:uniqueId val="{00000002-52BF-AF4F-8C05-F3D8A5C9D056}"/>
            </c:ext>
          </c:extLst>
        </c:ser>
        <c:dLbls>
          <c:showLegendKey val="0"/>
          <c:showVal val="0"/>
          <c:showCatName val="0"/>
          <c:showSerName val="0"/>
          <c:showPercent val="0"/>
          <c:showBubbleSize val="0"/>
        </c:dLbls>
        <c:marker val="1"/>
        <c:smooth val="0"/>
        <c:axId val="336727424"/>
        <c:axId val="336729216"/>
      </c:lineChart>
      <c:catAx>
        <c:axId val="336727424"/>
        <c:scaling>
          <c:orientation val="minMax"/>
        </c:scaling>
        <c:delete val="0"/>
        <c:axPos val="b"/>
        <c:numFmt formatCode="General" sourceLinked="1"/>
        <c:majorTickMark val="out"/>
        <c:minorTickMark val="none"/>
        <c:tickLblPos val="nextTo"/>
        <c:txPr>
          <a:bodyPr/>
          <a:lstStyle/>
          <a:p>
            <a:pPr>
              <a:defRPr sz="1200"/>
            </a:pPr>
            <a:endParaRPr lang="en-US"/>
          </a:p>
        </c:txPr>
        <c:crossAx val="336729216"/>
        <c:crosses val="autoZero"/>
        <c:auto val="1"/>
        <c:lblAlgn val="ctr"/>
        <c:lblOffset val="100"/>
        <c:noMultiLvlLbl val="0"/>
      </c:catAx>
      <c:valAx>
        <c:axId val="336729216"/>
        <c:scaling>
          <c:orientation val="minMax"/>
          <c:min val="0"/>
        </c:scaling>
        <c:delete val="0"/>
        <c:axPos val="l"/>
        <c:majorGridlines/>
        <c:numFmt formatCode="_(* #,##0_);_(* \(#,##0\);_(* &quot;-&quot;_);_(@_)" sourceLinked="0"/>
        <c:majorTickMark val="out"/>
        <c:minorTickMark val="none"/>
        <c:tickLblPos val="nextTo"/>
        <c:txPr>
          <a:bodyPr/>
          <a:lstStyle/>
          <a:p>
            <a:pPr>
              <a:defRPr sz="1200"/>
            </a:pPr>
            <a:endParaRPr lang="en-US"/>
          </a:p>
        </c:txPr>
        <c:crossAx val="336727424"/>
        <c:crosses val="autoZero"/>
        <c:crossBetween val="between"/>
      </c:valAx>
    </c:plotArea>
    <c:legend>
      <c:legendPos val="t"/>
      <c:layout>
        <c:manualLayout>
          <c:xMode val="edge"/>
          <c:yMode val="edge"/>
          <c:x val="0.27686376963660198"/>
          <c:y val="8.7706769225870604E-2"/>
          <c:w val="0.45610991810386198"/>
          <c:h val="8.5166676761284005E-2"/>
        </c:manualLayout>
      </c:layout>
      <c:overlay val="0"/>
      <c:txPr>
        <a:bodyPr/>
        <a:lstStyle/>
        <a:p>
          <a:pPr>
            <a:defRPr sz="1400"/>
          </a:pPr>
          <a:endParaRPr lang="en-US"/>
        </a:p>
      </c:txPr>
    </c:legend>
    <c:plotVisOnly val="1"/>
    <c:dispBlanksAs val="gap"/>
    <c:showDLblsOverMax val="0"/>
  </c:chart>
  <c:spPr>
    <a:ln>
      <a:noFill/>
    </a:ln>
  </c:spPr>
  <c:txPr>
    <a:bodyPr/>
    <a:lstStyle/>
    <a:p>
      <a:pPr>
        <a:defRPr sz="1000"/>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Shipments -</a:t>
            </a:r>
            <a:r>
              <a:rPr lang="en-US" sz="1800" baseline="0"/>
              <a:t> total</a:t>
            </a:r>
            <a:endParaRPr lang="en-US" sz="1800"/>
          </a:p>
        </c:rich>
      </c:tx>
      <c:layout>
        <c:manualLayout>
          <c:xMode val="edge"/>
          <c:yMode val="edge"/>
          <c:x val="0.42572580790272901"/>
          <c:y val="4.3787403168780497E-3"/>
        </c:manualLayout>
      </c:layout>
      <c:overlay val="0"/>
    </c:title>
    <c:autoTitleDeleted val="0"/>
    <c:plotArea>
      <c:layout>
        <c:manualLayout>
          <c:layoutTarget val="inner"/>
          <c:xMode val="edge"/>
          <c:yMode val="edge"/>
          <c:x val="0.15769722241206299"/>
          <c:y val="0.18755123376963601"/>
          <c:w val="0.81089664617587098"/>
          <c:h val="0.70626007517230105"/>
        </c:manualLayout>
      </c:layout>
      <c:lineChart>
        <c:grouping val="standard"/>
        <c:varyColors val="0"/>
        <c:ser>
          <c:idx val="2"/>
          <c:order val="0"/>
          <c:tx>
            <c:strRef>
              <c:f>'Ethernet Segments'!$B$34</c:f>
              <c:strCache>
                <c:ptCount val="1"/>
                <c:pt idx="0">
                  <c:v>Enterprise</c:v>
                </c:pt>
              </c:strCache>
            </c:strRef>
          </c:tx>
          <c:cat>
            <c:numRef>
              <c:f>'Ethernet Segments'!$C$31:$M$31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Segments'!$C$34:$M$34</c:f>
              <c:numCache>
                <c:formatCode>_(* #,##0_);_(* \(#,##0\);_(* "-"??_);_(@_)</c:formatCode>
                <c:ptCount val="11"/>
                <c:pt idx="0">
                  <c:v>0</c:v>
                </c:pt>
                <c:pt idx="1">
                  <c:v>0</c:v>
                </c:pt>
              </c:numCache>
            </c:numRef>
          </c:val>
          <c:smooth val="1"/>
          <c:extLst xmlns:c16r2="http://schemas.microsoft.com/office/drawing/2015/06/chart">
            <c:ext xmlns:c16="http://schemas.microsoft.com/office/drawing/2014/chart" uri="{C3380CC4-5D6E-409C-BE32-E72D297353CC}">
              <c16:uniqueId val="{00000000-7FC9-C547-B5AB-23D1621EF1E6}"/>
            </c:ext>
          </c:extLst>
        </c:ser>
        <c:ser>
          <c:idx val="1"/>
          <c:order val="1"/>
          <c:tx>
            <c:strRef>
              <c:f>'Ethernet Segments'!$B$32</c:f>
              <c:strCache>
                <c:ptCount val="1"/>
                <c:pt idx="0">
                  <c:v>Telecom</c:v>
                </c:pt>
              </c:strCache>
            </c:strRef>
          </c:tx>
          <c:cat>
            <c:numRef>
              <c:f>'Ethernet Segments'!$C$31:$M$31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Segments'!$C$32:$M$32</c:f>
              <c:numCache>
                <c:formatCode>_(* #,##0_);_(* \(#,##0\);_(* "-"??_);_(@_)</c:formatCode>
                <c:ptCount val="11"/>
                <c:pt idx="0">
                  <c:v>0</c:v>
                </c:pt>
                <c:pt idx="1">
                  <c:v>0</c:v>
                </c:pt>
              </c:numCache>
            </c:numRef>
          </c:val>
          <c:smooth val="1"/>
          <c:extLst xmlns:c16r2="http://schemas.microsoft.com/office/drawing/2015/06/chart">
            <c:ext xmlns:c16="http://schemas.microsoft.com/office/drawing/2014/chart" uri="{C3380CC4-5D6E-409C-BE32-E72D297353CC}">
              <c16:uniqueId val="{00000001-7FC9-C547-B5AB-23D1621EF1E6}"/>
            </c:ext>
          </c:extLst>
        </c:ser>
        <c:ser>
          <c:idx val="0"/>
          <c:order val="2"/>
          <c:tx>
            <c:strRef>
              <c:f>'Ethernet Segments'!$B$33</c:f>
              <c:strCache>
                <c:ptCount val="1"/>
                <c:pt idx="0">
                  <c:v>Cloud</c:v>
                </c:pt>
              </c:strCache>
            </c:strRef>
          </c:tx>
          <c:cat>
            <c:numRef>
              <c:f>'Ethernet Segments'!$C$31:$M$31</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Segments'!$C$33:$M$33</c:f>
              <c:numCache>
                <c:formatCode>_(* #,##0_);_(* \(#,##0\);_(* "-"??_);_(@_)</c:formatCode>
                <c:ptCount val="11"/>
                <c:pt idx="0">
                  <c:v>0</c:v>
                </c:pt>
                <c:pt idx="1">
                  <c:v>0</c:v>
                </c:pt>
              </c:numCache>
            </c:numRef>
          </c:val>
          <c:smooth val="1"/>
          <c:extLst xmlns:c16r2="http://schemas.microsoft.com/office/drawing/2015/06/chart">
            <c:ext xmlns:c16="http://schemas.microsoft.com/office/drawing/2014/chart" uri="{C3380CC4-5D6E-409C-BE32-E72D297353CC}">
              <c16:uniqueId val="{00000002-7FC9-C547-B5AB-23D1621EF1E6}"/>
            </c:ext>
          </c:extLst>
        </c:ser>
        <c:dLbls>
          <c:showLegendKey val="0"/>
          <c:showVal val="0"/>
          <c:showCatName val="0"/>
          <c:showSerName val="0"/>
          <c:showPercent val="0"/>
          <c:showBubbleSize val="0"/>
        </c:dLbls>
        <c:marker val="1"/>
        <c:smooth val="0"/>
        <c:axId val="336785408"/>
        <c:axId val="336786944"/>
      </c:lineChart>
      <c:catAx>
        <c:axId val="336785408"/>
        <c:scaling>
          <c:orientation val="minMax"/>
        </c:scaling>
        <c:delete val="0"/>
        <c:axPos val="b"/>
        <c:numFmt formatCode="General" sourceLinked="1"/>
        <c:majorTickMark val="out"/>
        <c:minorTickMark val="none"/>
        <c:tickLblPos val="nextTo"/>
        <c:txPr>
          <a:bodyPr/>
          <a:lstStyle/>
          <a:p>
            <a:pPr>
              <a:defRPr sz="1200"/>
            </a:pPr>
            <a:endParaRPr lang="en-US"/>
          </a:p>
        </c:txPr>
        <c:crossAx val="336786944"/>
        <c:crosses val="autoZero"/>
        <c:auto val="1"/>
        <c:lblAlgn val="ctr"/>
        <c:lblOffset val="100"/>
        <c:noMultiLvlLbl val="0"/>
      </c:catAx>
      <c:valAx>
        <c:axId val="336786944"/>
        <c:scaling>
          <c:orientation val="minMax"/>
        </c:scaling>
        <c:delete val="0"/>
        <c:axPos val="l"/>
        <c:majorGridlines/>
        <c:numFmt formatCode="_(* #,##0_);_(* \(#,##0\);_(* &quot;-&quot;_);_(@_)" sourceLinked="0"/>
        <c:majorTickMark val="out"/>
        <c:minorTickMark val="none"/>
        <c:tickLblPos val="nextTo"/>
        <c:txPr>
          <a:bodyPr/>
          <a:lstStyle/>
          <a:p>
            <a:pPr>
              <a:defRPr sz="1200"/>
            </a:pPr>
            <a:endParaRPr lang="en-US"/>
          </a:p>
        </c:txPr>
        <c:crossAx val="336785408"/>
        <c:crosses val="autoZero"/>
        <c:crossBetween val="between"/>
      </c:valAx>
    </c:plotArea>
    <c:legend>
      <c:legendPos val="t"/>
      <c:layout>
        <c:manualLayout>
          <c:xMode val="edge"/>
          <c:yMode val="edge"/>
          <c:x val="0.19091449370011415"/>
          <c:y val="9.7979779459347521E-2"/>
          <c:w val="0.69423483016657506"/>
          <c:h val="7.9734622436342203E-2"/>
        </c:manualLayout>
      </c:layout>
      <c:overlay val="0"/>
      <c:txPr>
        <a:bodyPr/>
        <a:lstStyle/>
        <a:p>
          <a:pPr>
            <a:defRPr sz="1400"/>
          </a:pPr>
          <a:endParaRPr lang="en-US"/>
        </a:p>
      </c:txPr>
    </c:legend>
    <c:plotVisOnly val="1"/>
    <c:dispBlanksAs val="gap"/>
    <c:showDLblsOverMax val="0"/>
  </c:chart>
  <c:spPr>
    <a:ln>
      <a:noFill/>
    </a:ln>
  </c:spPr>
  <c:txPr>
    <a:bodyPr/>
    <a:lstStyle/>
    <a:p>
      <a:pPr>
        <a:defRPr sz="1000"/>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Enterprise  Shipments -</a:t>
            </a:r>
            <a:r>
              <a:rPr lang="en-US" sz="1800" baseline="0"/>
              <a:t> 100/200/400 GbE</a:t>
            </a:r>
            <a:endParaRPr lang="en-US" sz="1800"/>
          </a:p>
        </c:rich>
      </c:tx>
      <c:layout>
        <c:manualLayout>
          <c:xMode val="edge"/>
          <c:yMode val="edge"/>
          <c:x val="0.24209376496583901"/>
          <c:y val="8.0947126735432997E-3"/>
        </c:manualLayout>
      </c:layout>
      <c:overlay val="0"/>
    </c:title>
    <c:autoTitleDeleted val="0"/>
    <c:plotArea>
      <c:layout>
        <c:manualLayout>
          <c:layoutTarget val="inner"/>
          <c:xMode val="edge"/>
          <c:yMode val="edge"/>
          <c:x val="0.15769722241206299"/>
          <c:y val="0.18755123376963601"/>
          <c:w val="0.81089664617587098"/>
          <c:h val="0.70626007517230105"/>
        </c:manualLayout>
      </c:layout>
      <c:lineChart>
        <c:grouping val="standard"/>
        <c:varyColors val="0"/>
        <c:ser>
          <c:idx val="0"/>
          <c:order val="0"/>
          <c:tx>
            <c:v>100G</c:v>
          </c:tx>
          <c:cat>
            <c:numRef>
              <c:f>'Ethernet Segments'!$C$158:$M$158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Segments'!$C$161:$M$161</c:f>
              <c:numCache>
                <c:formatCode>_(* #,##0_);_(* \(#,##0\);_(* "-"??_);_(@_)</c:formatCode>
                <c:ptCount val="11"/>
                <c:pt idx="0">
                  <c:v>0</c:v>
                </c:pt>
                <c:pt idx="1">
                  <c:v>0</c:v>
                </c:pt>
              </c:numCache>
            </c:numRef>
          </c:val>
          <c:smooth val="1"/>
          <c:extLst xmlns:c16r2="http://schemas.microsoft.com/office/drawing/2015/06/chart">
            <c:ext xmlns:c16="http://schemas.microsoft.com/office/drawing/2014/chart" uri="{C3380CC4-5D6E-409C-BE32-E72D297353CC}">
              <c16:uniqueId val="{00000000-86A3-E84A-9623-1A4FBE524134}"/>
            </c:ext>
          </c:extLst>
        </c:ser>
        <c:ser>
          <c:idx val="1"/>
          <c:order val="1"/>
          <c:tx>
            <c:v>200G</c:v>
          </c:tx>
          <c:cat>
            <c:numRef>
              <c:f>'Ethernet Segments'!$C$158:$M$158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Segments'!$C$203:$M$203</c:f>
              <c:numCache>
                <c:formatCode>_(* #,##0_);_(* \(#,##0\);_(* "-"??_);_(@_)</c:formatCode>
                <c:ptCount val="11"/>
                <c:pt idx="0">
                  <c:v>0</c:v>
                </c:pt>
                <c:pt idx="1">
                  <c:v>0</c:v>
                </c:pt>
              </c:numCache>
            </c:numRef>
          </c:val>
          <c:smooth val="1"/>
          <c:extLst xmlns:c16r2="http://schemas.microsoft.com/office/drawing/2015/06/chart">
            <c:ext xmlns:c16="http://schemas.microsoft.com/office/drawing/2014/chart" uri="{C3380CC4-5D6E-409C-BE32-E72D297353CC}">
              <c16:uniqueId val="{00000001-86A3-E84A-9623-1A4FBE524134}"/>
            </c:ext>
          </c:extLst>
        </c:ser>
        <c:ser>
          <c:idx val="2"/>
          <c:order val="2"/>
          <c:tx>
            <c:v>400G</c:v>
          </c:tx>
          <c:cat>
            <c:numRef>
              <c:f>'Ethernet Segments'!$C$158:$M$158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Segments'!$C$245:$M$245</c:f>
              <c:numCache>
                <c:formatCode>_(* #,##0_);_(* \(#,##0\);_(* "-"??_);_(@_)</c:formatCode>
                <c:ptCount val="11"/>
                <c:pt idx="0">
                  <c:v>0</c:v>
                </c:pt>
                <c:pt idx="1">
                  <c:v>0</c:v>
                </c:pt>
              </c:numCache>
            </c:numRef>
          </c:val>
          <c:smooth val="1"/>
          <c:extLst xmlns:c16r2="http://schemas.microsoft.com/office/drawing/2015/06/chart">
            <c:ext xmlns:c16="http://schemas.microsoft.com/office/drawing/2014/chart" uri="{C3380CC4-5D6E-409C-BE32-E72D297353CC}">
              <c16:uniqueId val="{00000002-86A3-E84A-9623-1A4FBE524134}"/>
            </c:ext>
          </c:extLst>
        </c:ser>
        <c:dLbls>
          <c:showLegendKey val="0"/>
          <c:showVal val="0"/>
          <c:showCatName val="0"/>
          <c:showSerName val="0"/>
          <c:showPercent val="0"/>
          <c:showBubbleSize val="0"/>
        </c:dLbls>
        <c:marker val="1"/>
        <c:smooth val="0"/>
        <c:axId val="372441472"/>
        <c:axId val="372443008"/>
      </c:lineChart>
      <c:catAx>
        <c:axId val="372441472"/>
        <c:scaling>
          <c:orientation val="minMax"/>
        </c:scaling>
        <c:delete val="0"/>
        <c:axPos val="b"/>
        <c:numFmt formatCode="General" sourceLinked="1"/>
        <c:majorTickMark val="out"/>
        <c:minorTickMark val="none"/>
        <c:tickLblPos val="nextTo"/>
        <c:txPr>
          <a:bodyPr/>
          <a:lstStyle/>
          <a:p>
            <a:pPr>
              <a:defRPr sz="1200"/>
            </a:pPr>
            <a:endParaRPr lang="en-US"/>
          </a:p>
        </c:txPr>
        <c:crossAx val="372443008"/>
        <c:crosses val="autoZero"/>
        <c:auto val="1"/>
        <c:lblAlgn val="ctr"/>
        <c:lblOffset val="100"/>
        <c:noMultiLvlLbl val="0"/>
      </c:catAx>
      <c:valAx>
        <c:axId val="372443008"/>
        <c:scaling>
          <c:orientation val="minMax"/>
          <c:min val="0"/>
        </c:scaling>
        <c:delete val="0"/>
        <c:axPos val="l"/>
        <c:majorGridlines/>
        <c:numFmt formatCode="_(* #,##0_);_(* \(#,##0\);_(* &quot;-&quot;_);_(@_)" sourceLinked="0"/>
        <c:majorTickMark val="out"/>
        <c:minorTickMark val="none"/>
        <c:tickLblPos val="nextTo"/>
        <c:txPr>
          <a:bodyPr/>
          <a:lstStyle/>
          <a:p>
            <a:pPr>
              <a:defRPr sz="1200"/>
            </a:pPr>
            <a:endParaRPr lang="en-US"/>
          </a:p>
        </c:txPr>
        <c:crossAx val="372441472"/>
        <c:crosses val="autoZero"/>
        <c:crossBetween val="between"/>
      </c:valAx>
    </c:plotArea>
    <c:legend>
      <c:legendPos val="t"/>
      <c:layout>
        <c:manualLayout>
          <c:xMode val="edge"/>
          <c:yMode val="edge"/>
          <c:x val="0.27686376963660198"/>
          <c:y val="8.7706769225870604E-2"/>
          <c:w val="0.45610991810386198"/>
          <c:h val="8.5166676761284005E-2"/>
        </c:manualLayout>
      </c:layout>
      <c:overlay val="0"/>
      <c:txPr>
        <a:bodyPr/>
        <a:lstStyle/>
        <a:p>
          <a:pPr>
            <a:defRPr sz="1400"/>
          </a:pPr>
          <a:endParaRPr lang="en-US"/>
        </a:p>
      </c:txPr>
    </c:legend>
    <c:plotVisOnly val="1"/>
    <c:dispBlanksAs val="gap"/>
    <c:showDLblsOverMax val="0"/>
  </c:chart>
  <c:spPr>
    <a:ln>
      <a:noFill/>
    </a:ln>
  </c:spPr>
  <c:txPr>
    <a:bodyPr/>
    <a:lstStyle/>
    <a:p>
      <a:pPr>
        <a:defRPr sz="1000"/>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Ethernet Shipments -</a:t>
            </a:r>
            <a:r>
              <a:rPr lang="en-US" sz="1800" baseline="0"/>
              <a:t> 40G</a:t>
            </a:r>
            <a:endParaRPr lang="en-US" sz="1800"/>
          </a:p>
        </c:rich>
      </c:tx>
      <c:layout>
        <c:manualLayout>
          <c:xMode val="edge"/>
          <c:yMode val="edge"/>
          <c:x val="0.33326820043479799"/>
          <c:y val="8.9987771524746205E-4"/>
        </c:manualLayout>
      </c:layout>
      <c:overlay val="0"/>
    </c:title>
    <c:autoTitleDeleted val="0"/>
    <c:plotArea>
      <c:layout>
        <c:manualLayout>
          <c:layoutTarget val="inner"/>
          <c:xMode val="edge"/>
          <c:yMode val="edge"/>
          <c:x val="0.15769722241206299"/>
          <c:y val="0.18755123376963601"/>
          <c:w val="0.81089664617587098"/>
          <c:h val="0.70626007517230105"/>
        </c:manualLayout>
      </c:layout>
      <c:areaChart>
        <c:grouping val="stacked"/>
        <c:varyColors val="0"/>
        <c:ser>
          <c:idx val="2"/>
          <c:order val="0"/>
          <c:tx>
            <c:strRef>
              <c:f>'Ethernet Segments'!$B$120</c:f>
              <c:strCache>
                <c:ptCount val="1"/>
                <c:pt idx="0">
                  <c:v>Enterprise</c:v>
                </c:pt>
              </c:strCache>
            </c:strRef>
          </c:tx>
          <c:cat>
            <c:numRef>
              <c:f>'Ethernet Segments'!$C$117:$M$117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Segments'!$C$120:$M$120</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0-46DC-0A49-B176-C583E914FB12}"/>
            </c:ext>
          </c:extLst>
        </c:ser>
        <c:ser>
          <c:idx val="1"/>
          <c:order val="1"/>
          <c:tx>
            <c:strRef>
              <c:f>'Ethernet Segments'!$B$118</c:f>
              <c:strCache>
                <c:ptCount val="1"/>
                <c:pt idx="0">
                  <c:v>Telecom</c:v>
                </c:pt>
              </c:strCache>
            </c:strRef>
          </c:tx>
          <c:cat>
            <c:numRef>
              <c:f>'Ethernet Segments'!$C$117:$M$117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Segments'!$C$118:$M$118</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1-46DC-0A49-B176-C583E914FB12}"/>
            </c:ext>
          </c:extLst>
        </c:ser>
        <c:ser>
          <c:idx val="0"/>
          <c:order val="2"/>
          <c:tx>
            <c:strRef>
              <c:f>'Ethernet Segments'!$B$119</c:f>
              <c:strCache>
                <c:ptCount val="1"/>
                <c:pt idx="0">
                  <c:v>Cloud</c:v>
                </c:pt>
              </c:strCache>
            </c:strRef>
          </c:tx>
          <c:cat>
            <c:numRef>
              <c:f>'Ethernet Segments'!$C$117:$M$117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Segments'!$C$119:$M$119</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2-46DC-0A49-B176-C583E914FB12}"/>
            </c:ext>
          </c:extLst>
        </c:ser>
        <c:dLbls>
          <c:showLegendKey val="0"/>
          <c:showVal val="0"/>
          <c:showCatName val="0"/>
          <c:showSerName val="0"/>
          <c:showPercent val="0"/>
          <c:showBubbleSize val="0"/>
        </c:dLbls>
        <c:axId val="372483200"/>
        <c:axId val="372484736"/>
      </c:areaChart>
      <c:catAx>
        <c:axId val="372483200"/>
        <c:scaling>
          <c:orientation val="minMax"/>
        </c:scaling>
        <c:delete val="0"/>
        <c:axPos val="b"/>
        <c:numFmt formatCode="General" sourceLinked="1"/>
        <c:majorTickMark val="out"/>
        <c:minorTickMark val="none"/>
        <c:tickLblPos val="nextTo"/>
        <c:txPr>
          <a:bodyPr/>
          <a:lstStyle/>
          <a:p>
            <a:pPr>
              <a:defRPr sz="1200"/>
            </a:pPr>
            <a:endParaRPr lang="en-US"/>
          </a:p>
        </c:txPr>
        <c:crossAx val="372484736"/>
        <c:crosses val="autoZero"/>
        <c:auto val="1"/>
        <c:lblAlgn val="ctr"/>
        <c:lblOffset val="100"/>
        <c:noMultiLvlLbl val="0"/>
      </c:catAx>
      <c:valAx>
        <c:axId val="372484736"/>
        <c:scaling>
          <c:orientation val="minMax"/>
        </c:scaling>
        <c:delete val="0"/>
        <c:axPos val="l"/>
        <c:majorGridlines/>
        <c:numFmt formatCode="_(* #,##0_);_(* \(#,##0\);_(* &quot;-&quot;_);_(@_)" sourceLinked="0"/>
        <c:majorTickMark val="out"/>
        <c:minorTickMark val="none"/>
        <c:tickLblPos val="nextTo"/>
        <c:txPr>
          <a:bodyPr/>
          <a:lstStyle/>
          <a:p>
            <a:pPr>
              <a:defRPr sz="1200"/>
            </a:pPr>
            <a:endParaRPr lang="en-US"/>
          </a:p>
        </c:txPr>
        <c:crossAx val="372483200"/>
        <c:crosses val="autoZero"/>
        <c:crossBetween val="midCat"/>
      </c:valAx>
    </c:plotArea>
    <c:legend>
      <c:legendPos val="t"/>
      <c:layout>
        <c:manualLayout>
          <c:xMode val="edge"/>
          <c:yMode val="edge"/>
          <c:x val="0.27686376963660198"/>
          <c:y val="8.7706769225870604E-2"/>
          <c:w val="0.56338016078567998"/>
          <c:h val="8.2750619198919198E-2"/>
        </c:manualLayout>
      </c:layout>
      <c:overlay val="0"/>
      <c:txPr>
        <a:bodyPr/>
        <a:lstStyle/>
        <a:p>
          <a:pPr>
            <a:defRPr sz="1400"/>
          </a:pPr>
          <a:endParaRPr lang="en-US"/>
        </a:p>
      </c:txPr>
    </c:legend>
    <c:plotVisOnly val="1"/>
    <c:dispBlanksAs val="gap"/>
    <c:showDLblsOverMax val="0"/>
  </c:chart>
  <c:spPr>
    <a:ln>
      <a:noFill/>
    </a:ln>
  </c:spPr>
  <c:txPr>
    <a:bodyPr/>
    <a:lstStyle/>
    <a:p>
      <a:pPr>
        <a:defRPr sz="1000"/>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45988723016119"/>
          <c:y val="0.12809633181242536"/>
          <c:w val="0.81351077723952125"/>
          <c:h val="0.76610721964075179"/>
        </c:manualLayout>
      </c:layout>
      <c:areaChart>
        <c:grouping val="stacked"/>
        <c:varyColors val="0"/>
        <c:ser>
          <c:idx val="2"/>
          <c:order val="0"/>
          <c:tx>
            <c:strRef>
              <c:f>'Ethernet Segments'!$B$129</c:f>
              <c:strCache>
                <c:ptCount val="1"/>
                <c:pt idx="0">
                  <c:v>Enterprise</c:v>
                </c:pt>
              </c:strCache>
            </c:strRef>
          </c:tx>
          <c:cat>
            <c:numRef>
              <c:f>'Ethernet Segments'!$C$126:$M$126</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Segments'!$C$129:$M$129</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0-7031-2946-9DC7-25AA67A63B9C}"/>
            </c:ext>
          </c:extLst>
        </c:ser>
        <c:ser>
          <c:idx val="1"/>
          <c:order val="1"/>
          <c:tx>
            <c:strRef>
              <c:f>'Ethernet Segments'!$B$127</c:f>
              <c:strCache>
                <c:ptCount val="1"/>
                <c:pt idx="0">
                  <c:v>Telecom</c:v>
                </c:pt>
              </c:strCache>
            </c:strRef>
          </c:tx>
          <c:cat>
            <c:numRef>
              <c:f>'Ethernet Segments'!$C$126:$M$126</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Segments'!$C$127:$M$127</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1-7031-2946-9DC7-25AA67A63B9C}"/>
            </c:ext>
          </c:extLst>
        </c:ser>
        <c:ser>
          <c:idx val="0"/>
          <c:order val="2"/>
          <c:tx>
            <c:strRef>
              <c:f>'Ethernet Segments'!$B$128</c:f>
              <c:strCache>
                <c:ptCount val="1"/>
                <c:pt idx="0">
                  <c:v>Cloud</c:v>
                </c:pt>
              </c:strCache>
            </c:strRef>
          </c:tx>
          <c:cat>
            <c:numRef>
              <c:f>'Ethernet Segments'!$C$126:$M$126</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Segments'!$C$128:$M$128</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2-7031-2946-9DC7-25AA67A63B9C}"/>
            </c:ext>
          </c:extLst>
        </c:ser>
        <c:dLbls>
          <c:showLegendKey val="0"/>
          <c:showVal val="0"/>
          <c:showCatName val="0"/>
          <c:showSerName val="0"/>
          <c:showPercent val="0"/>
          <c:showBubbleSize val="0"/>
        </c:dLbls>
        <c:axId val="372582272"/>
        <c:axId val="372583808"/>
      </c:areaChart>
      <c:catAx>
        <c:axId val="372582272"/>
        <c:scaling>
          <c:orientation val="minMax"/>
        </c:scaling>
        <c:delete val="0"/>
        <c:axPos val="b"/>
        <c:numFmt formatCode="General" sourceLinked="1"/>
        <c:majorTickMark val="out"/>
        <c:minorTickMark val="none"/>
        <c:tickLblPos val="nextTo"/>
        <c:txPr>
          <a:bodyPr/>
          <a:lstStyle/>
          <a:p>
            <a:pPr>
              <a:defRPr sz="1200"/>
            </a:pPr>
            <a:endParaRPr lang="en-US"/>
          </a:p>
        </c:txPr>
        <c:crossAx val="372583808"/>
        <c:crosses val="autoZero"/>
        <c:auto val="1"/>
        <c:lblAlgn val="ctr"/>
        <c:lblOffset val="100"/>
        <c:noMultiLvlLbl val="0"/>
      </c:catAx>
      <c:valAx>
        <c:axId val="372583808"/>
        <c:scaling>
          <c:orientation val="minMax"/>
        </c:scaling>
        <c:delete val="0"/>
        <c:axPos val="l"/>
        <c:majorGridlines/>
        <c:title>
          <c:tx>
            <c:rich>
              <a:bodyPr rot="-5400000" vert="horz"/>
              <a:lstStyle/>
              <a:p>
                <a:pPr>
                  <a:defRPr sz="1100"/>
                </a:pPr>
                <a:r>
                  <a:rPr lang="en-US" sz="1100"/>
                  <a:t>$ millions</a:t>
                </a:r>
              </a:p>
            </c:rich>
          </c:tx>
          <c:layout>
            <c:manualLayout>
              <c:xMode val="edge"/>
              <c:yMode val="edge"/>
              <c:x val="8.7842140448960142E-3"/>
              <c:y val="0.38888668720834613"/>
            </c:manualLayout>
          </c:layout>
          <c:overlay val="0"/>
        </c:title>
        <c:numFmt formatCode="&quot;$&quot;#,##0" sourceLinked="0"/>
        <c:majorTickMark val="out"/>
        <c:minorTickMark val="none"/>
        <c:tickLblPos val="nextTo"/>
        <c:txPr>
          <a:bodyPr/>
          <a:lstStyle/>
          <a:p>
            <a:pPr>
              <a:defRPr sz="1200"/>
            </a:pPr>
            <a:endParaRPr lang="en-US"/>
          </a:p>
        </c:txPr>
        <c:crossAx val="372582272"/>
        <c:crosses val="autoZero"/>
        <c:crossBetween val="midCat"/>
      </c:valAx>
    </c:plotArea>
    <c:legend>
      <c:legendPos val="t"/>
      <c:layout>
        <c:manualLayout>
          <c:xMode val="edge"/>
          <c:yMode val="edge"/>
          <c:x val="6.2104975267026324E-2"/>
          <c:y val="3.2632596696352441E-2"/>
          <c:w val="0.92800101729948903"/>
          <c:h val="6.7917025494946395E-2"/>
        </c:manualLayout>
      </c:layout>
      <c:overlay val="0"/>
      <c:txPr>
        <a:bodyPr/>
        <a:lstStyle/>
        <a:p>
          <a:pPr>
            <a:defRPr sz="1400"/>
          </a:pPr>
          <a:endParaRPr lang="en-US"/>
        </a:p>
      </c:txPr>
    </c:legend>
    <c:plotVisOnly val="1"/>
    <c:dispBlanksAs val="gap"/>
    <c:showDLblsOverMax val="0"/>
  </c:chart>
  <c:spPr>
    <a:ln>
      <a:noFill/>
    </a:ln>
  </c:spPr>
  <c:txPr>
    <a:bodyPr/>
    <a:lstStyle/>
    <a:p>
      <a:pPr>
        <a:defRPr sz="1000"/>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b="1" i="0" u="none" strike="noStrike" baseline="0">
                <a:effectLst/>
              </a:rPr>
              <a:t>Ethernet  </a:t>
            </a:r>
            <a:r>
              <a:rPr lang="en-US" sz="1800"/>
              <a:t>Shipments -</a:t>
            </a:r>
            <a:r>
              <a:rPr lang="en-US" sz="1800" baseline="0"/>
              <a:t> 2x400G, 800G</a:t>
            </a:r>
            <a:endParaRPr lang="en-US" sz="1800"/>
          </a:p>
        </c:rich>
      </c:tx>
      <c:layout>
        <c:manualLayout>
          <c:xMode val="edge"/>
          <c:yMode val="edge"/>
          <c:x val="0.18882012712888729"/>
          <c:y val="8.8650873392584267E-4"/>
        </c:manualLayout>
      </c:layout>
      <c:overlay val="0"/>
    </c:title>
    <c:autoTitleDeleted val="0"/>
    <c:plotArea>
      <c:layout>
        <c:manualLayout>
          <c:layoutTarget val="inner"/>
          <c:xMode val="edge"/>
          <c:yMode val="edge"/>
          <c:x val="0.15769722241206299"/>
          <c:y val="0.18755123376963601"/>
          <c:w val="0.81089664617587098"/>
          <c:h val="0.70626007517230105"/>
        </c:manualLayout>
      </c:layout>
      <c:areaChart>
        <c:grouping val="stacked"/>
        <c:varyColors val="0"/>
        <c:ser>
          <c:idx val="2"/>
          <c:order val="0"/>
          <c:tx>
            <c:strRef>
              <c:f>'Ethernet Segments'!$B$288</c:f>
              <c:strCache>
                <c:ptCount val="1"/>
                <c:pt idx="0">
                  <c:v>Enterprise</c:v>
                </c:pt>
              </c:strCache>
            </c:strRef>
          </c:tx>
          <c:cat>
            <c:numRef>
              <c:f>'Ethernet Segments'!$C$285:$M$285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Segments'!$C$288:$L$288</c:f>
              <c:numCache>
                <c:formatCode>_(* #,##0_);_(* \(#,##0\);_(* "-"??_);_(@_)</c:formatCode>
                <c:ptCount val="10"/>
                <c:pt idx="0">
                  <c:v>0</c:v>
                </c:pt>
                <c:pt idx="1">
                  <c:v>0</c:v>
                </c:pt>
              </c:numCache>
            </c:numRef>
          </c:val>
          <c:extLst xmlns:c16r2="http://schemas.microsoft.com/office/drawing/2015/06/chart">
            <c:ext xmlns:c16="http://schemas.microsoft.com/office/drawing/2014/chart" uri="{C3380CC4-5D6E-409C-BE32-E72D297353CC}">
              <c16:uniqueId val="{00000000-8201-1647-A69D-FD264516557E}"/>
            </c:ext>
          </c:extLst>
        </c:ser>
        <c:ser>
          <c:idx val="1"/>
          <c:order val="1"/>
          <c:tx>
            <c:strRef>
              <c:f>'Ethernet Segments'!$B$287</c:f>
              <c:strCache>
                <c:ptCount val="1"/>
                <c:pt idx="0">
                  <c:v>Cloud</c:v>
                </c:pt>
              </c:strCache>
            </c:strRef>
          </c:tx>
          <c:spPr>
            <a:solidFill>
              <a:schemeClr val="accent1"/>
            </a:solidFill>
          </c:spPr>
          <c:cat>
            <c:numRef>
              <c:f>'Ethernet Segments'!$C$285:$M$285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Segments'!$C$287:$M$287</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1-8201-1647-A69D-FD264516557E}"/>
            </c:ext>
          </c:extLst>
        </c:ser>
        <c:ser>
          <c:idx val="0"/>
          <c:order val="2"/>
          <c:tx>
            <c:strRef>
              <c:f>'Ethernet Segments'!$B$286</c:f>
              <c:strCache>
                <c:ptCount val="1"/>
                <c:pt idx="0">
                  <c:v>Telecom</c:v>
                </c:pt>
              </c:strCache>
            </c:strRef>
          </c:tx>
          <c:cat>
            <c:numRef>
              <c:f>'Ethernet Segments'!$C$285:$M$285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Segments'!$C$286:$M$286</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2-8201-1647-A69D-FD264516557E}"/>
            </c:ext>
          </c:extLst>
        </c:ser>
        <c:dLbls>
          <c:showLegendKey val="0"/>
          <c:showVal val="0"/>
          <c:showCatName val="0"/>
          <c:showSerName val="0"/>
          <c:showPercent val="0"/>
          <c:showBubbleSize val="0"/>
        </c:dLbls>
        <c:axId val="372631808"/>
        <c:axId val="372633600"/>
      </c:areaChart>
      <c:catAx>
        <c:axId val="372631808"/>
        <c:scaling>
          <c:orientation val="minMax"/>
        </c:scaling>
        <c:delete val="0"/>
        <c:axPos val="b"/>
        <c:numFmt formatCode="General" sourceLinked="1"/>
        <c:majorTickMark val="out"/>
        <c:minorTickMark val="none"/>
        <c:tickLblPos val="nextTo"/>
        <c:txPr>
          <a:bodyPr/>
          <a:lstStyle/>
          <a:p>
            <a:pPr>
              <a:defRPr sz="1200"/>
            </a:pPr>
            <a:endParaRPr lang="en-US"/>
          </a:p>
        </c:txPr>
        <c:crossAx val="372633600"/>
        <c:crosses val="autoZero"/>
        <c:auto val="1"/>
        <c:lblAlgn val="ctr"/>
        <c:lblOffset val="100"/>
        <c:noMultiLvlLbl val="0"/>
      </c:catAx>
      <c:valAx>
        <c:axId val="372633600"/>
        <c:scaling>
          <c:orientation val="minMax"/>
        </c:scaling>
        <c:delete val="0"/>
        <c:axPos val="l"/>
        <c:majorGridlines/>
        <c:numFmt formatCode="_(* #,##0_);_(* \(#,##0\);_(* &quot;-&quot;_);_(@_)" sourceLinked="0"/>
        <c:majorTickMark val="out"/>
        <c:minorTickMark val="none"/>
        <c:tickLblPos val="nextTo"/>
        <c:txPr>
          <a:bodyPr/>
          <a:lstStyle/>
          <a:p>
            <a:pPr>
              <a:defRPr sz="1200"/>
            </a:pPr>
            <a:endParaRPr lang="en-US"/>
          </a:p>
        </c:txPr>
        <c:crossAx val="372631808"/>
        <c:crosses val="autoZero"/>
        <c:crossBetween val="midCat"/>
      </c:valAx>
    </c:plotArea>
    <c:legend>
      <c:legendPos val="t"/>
      <c:layout>
        <c:manualLayout>
          <c:xMode val="edge"/>
          <c:yMode val="edge"/>
          <c:x val="0.27686376963660198"/>
          <c:y val="8.7706769225870604E-2"/>
          <c:w val="0.56338016078567998"/>
          <c:h val="8.2750619198919198E-2"/>
        </c:manualLayout>
      </c:layout>
      <c:overlay val="0"/>
      <c:txPr>
        <a:bodyPr/>
        <a:lstStyle/>
        <a:p>
          <a:pPr>
            <a:defRPr sz="1400"/>
          </a:pPr>
          <a:endParaRPr lang="en-US"/>
        </a:p>
      </c:txPr>
    </c:legend>
    <c:plotVisOnly val="1"/>
    <c:dispBlanksAs val="gap"/>
    <c:showDLblsOverMax val="0"/>
  </c:chart>
  <c:spPr>
    <a:ln>
      <a:noFill/>
    </a:ln>
  </c:spPr>
  <c:txPr>
    <a:bodyPr/>
    <a:lstStyle/>
    <a:p>
      <a:pPr>
        <a:defRPr sz="1000"/>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40G by reach </a:t>
            </a:r>
          </a:p>
        </c:rich>
      </c:tx>
      <c:layout>
        <c:manualLayout>
          <c:xMode val="edge"/>
          <c:yMode val="edge"/>
          <c:x val="0.39173344062155346"/>
          <c:y val="2.3199661347661573E-2"/>
        </c:manualLayout>
      </c:layout>
      <c:overlay val="0"/>
    </c:title>
    <c:autoTitleDeleted val="0"/>
    <c:plotArea>
      <c:layout>
        <c:manualLayout>
          <c:layoutTarget val="inner"/>
          <c:xMode val="edge"/>
          <c:yMode val="edge"/>
          <c:x val="0.134332066939121"/>
          <c:y val="0.158433565369546"/>
          <c:w val="0.84334423950430903"/>
          <c:h val="0.76719851755012003"/>
        </c:manualLayout>
      </c:layout>
      <c:lineChart>
        <c:grouping val="standard"/>
        <c:varyColors val="0"/>
        <c:ser>
          <c:idx val="0"/>
          <c:order val="0"/>
          <c:tx>
            <c:strRef>
              <c:f>'Ethernet Summary'!$B$154:$B$155</c:f>
              <c:strCache>
                <c:ptCount val="1"/>
                <c:pt idx="0">
                  <c:v>100 m</c:v>
                </c:pt>
              </c:strCache>
            </c:strRef>
          </c:tx>
          <c:cat>
            <c:numRef>
              <c:f>'Ethernet Summary'!$C$154:$M$154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Summary'!$C$155:$M$155</c:f>
              <c:numCache>
                <c:formatCode>_(* #,##0_);_(* \(#,##0\);_(* "-"??_);_(@_)</c:formatCode>
                <c:ptCount val="11"/>
                <c:pt idx="0">
                  <c:v>1254229</c:v>
                </c:pt>
                <c:pt idx="1">
                  <c:v>1544331</c:v>
                </c:pt>
              </c:numCache>
            </c:numRef>
          </c:val>
          <c:smooth val="0"/>
          <c:extLst xmlns:c16r2="http://schemas.microsoft.com/office/drawing/2015/06/chart">
            <c:ext xmlns:c16="http://schemas.microsoft.com/office/drawing/2014/chart" uri="{C3380CC4-5D6E-409C-BE32-E72D297353CC}">
              <c16:uniqueId val="{00000000-1561-CB4F-A76B-976947782B6C}"/>
            </c:ext>
          </c:extLst>
        </c:ser>
        <c:ser>
          <c:idx val="1"/>
          <c:order val="1"/>
          <c:tx>
            <c:strRef>
              <c:f>'Ethernet Summary'!$B$156</c:f>
              <c:strCache>
                <c:ptCount val="1"/>
                <c:pt idx="0">
                  <c:v>300 m</c:v>
                </c:pt>
              </c:strCache>
            </c:strRef>
          </c:tx>
          <c:spPr>
            <a:ln>
              <a:solidFill>
                <a:schemeClr val="accent4"/>
              </a:solidFill>
            </a:ln>
          </c:spPr>
          <c:marker>
            <c:symbol val="square"/>
            <c:size val="5"/>
            <c:spPr>
              <a:solidFill>
                <a:schemeClr val="accent4"/>
              </a:solidFill>
              <a:ln>
                <a:solidFill>
                  <a:schemeClr val="accent4"/>
                </a:solidFill>
              </a:ln>
            </c:spPr>
          </c:marker>
          <c:cat>
            <c:numRef>
              <c:f>'Ethernet Summary'!$C$154:$M$154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Summary'!$C$156:$M$156</c:f>
              <c:numCache>
                <c:formatCode>_(* #,##0_);_(* \(#,##0\);_(* "-"??_);_(@_)</c:formatCode>
                <c:ptCount val="11"/>
                <c:pt idx="0">
                  <c:v>275269</c:v>
                </c:pt>
                <c:pt idx="1">
                  <c:v>466535</c:v>
                </c:pt>
              </c:numCache>
            </c:numRef>
          </c:val>
          <c:smooth val="0"/>
          <c:extLst xmlns:c16r2="http://schemas.microsoft.com/office/drawing/2015/06/chart">
            <c:ext xmlns:c16="http://schemas.microsoft.com/office/drawing/2014/chart" uri="{C3380CC4-5D6E-409C-BE32-E72D297353CC}">
              <c16:uniqueId val="{00000001-1561-CB4F-A76B-976947782B6C}"/>
            </c:ext>
          </c:extLst>
        </c:ser>
        <c:ser>
          <c:idx val="5"/>
          <c:order val="2"/>
          <c:tx>
            <c:strRef>
              <c:f>'Ethernet Summary'!$B$157</c:f>
              <c:strCache>
                <c:ptCount val="1"/>
                <c:pt idx="0">
                  <c:v>500 m</c:v>
                </c:pt>
              </c:strCache>
            </c:strRef>
          </c:tx>
          <c:cat>
            <c:numRef>
              <c:f>'Ethernet Summary'!$C$154:$M$154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Summary'!$C$157:$M$157</c:f>
              <c:numCache>
                <c:formatCode>_(* #,##0_);_(* \(#,##0\);_(* "-"??_);_(@_)</c:formatCode>
                <c:ptCount val="11"/>
                <c:pt idx="0">
                  <c:v>813790</c:v>
                </c:pt>
                <c:pt idx="1">
                  <c:v>613640</c:v>
                </c:pt>
              </c:numCache>
            </c:numRef>
          </c:val>
          <c:smooth val="0"/>
          <c:extLst xmlns:c16r2="http://schemas.microsoft.com/office/drawing/2015/06/chart">
            <c:ext xmlns:c16="http://schemas.microsoft.com/office/drawing/2014/chart" uri="{C3380CC4-5D6E-409C-BE32-E72D297353CC}">
              <c16:uniqueId val="{00000002-1561-CB4F-A76B-976947782B6C}"/>
            </c:ext>
          </c:extLst>
        </c:ser>
        <c:ser>
          <c:idx val="2"/>
          <c:order val="3"/>
          <c:tx>
            <c:strRef>
              <c:f>'Ethernet Summary'!$B$158</c:f>
              <c:strCache>
                <c:ptCount val="1"/>
                <c:pt idx="0">
                  <c:v>2 km</c:v>
                </c:pt>
              </c:strCache>
            </c:strRef>
          </c:tx>
          <c:spPr>
            <a:ln>
              <a:solidFill>
                <a:schemeClr val="accent2"/>
              </a:solidFill>
            </a:ln>
          </c:spPr>
          <c:marker>
            <c:spPr>
              <a:solidFill>
                <a:schemeClr val="accent2"/>
              </a:solidFill>
              <a:ln>
                <a:solidFill>
                  <a:schemeClr val="accent2"/>
                </a:solidFill>
              </a:ln>
            </c:spPr>
          </c:marker>
          <c:cat>
            <c:numRef>
              <c:f>'Ethernet Summary'!$C$154:$M$154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Summary'!$C$158:$M$158</c:f>
              <c:numCache>
                <c:formatCode>_(* #,##0_);_(* \(#,##0\);_(* "-"??_);_(@_)</c:formatCode>
                <c:ptCount val="11"/>
                <c:pt idx="0">
                  <c:v>471000</c:v>
                </c:pt>
                <c:pt idx="1">
                  <c:v>807018</c:v>
                </c:pt>
              </c:numCache>
            </c:numRef>
          </c:val>
          <c:smooth val="0"/>
          <c:extLst xmlns:c16r2="http://schemas.microsoft.com/office/drawing/2015/06/chart">
            <c:ext xmlns:c16="http://schemas.microsoft.com/office/drawing/2014/chart" uri="{C3380CC4-5D6E-409C-BE32-E72D297353CC}">
              <c16:uniqueId val="{00000003-1561-CB4F-A76B-976947782B6C}"/>
            </c:ext>
          </c:extLst>
        </c:ser>
        <c:ser>
          <c:idx val="3"/>
          <c:order val="4"/>
          <c:tx>
            <c:strRef>
              <c:f>'Ethernet Summary'!$B$159</c:f>
              <c:strCache>
                <c:ptCount val="1"/>
                <c:pt idx="0">
                  <c:v>10 km</c:v>
                </c:pt>
              </c:strCache>
            </c:strRef>
          </c:tx>
          <c:spPr>
            <a:ln>
              <a:solidFill>
                <a:schemeClr val="accent3"/>
              </a:solidFill>
            </a:ln>
          </c:spPr>
          <c:marker>
            <c:symbol val="x"/>
            <c:size val="5"/>
            <c:spPr>
              <a:solidFill>
                <a:schemeClr val="accent3"/>
              </a:solidFill>
              <a:ln>
                <a:solidFill>
                  <a:schemeClr val="accent3"/>
                </a:solidFill>
              </a:ln>
            </c:spPr>
          </c:marker>
          <c:cat>
            <c:numRef>
              <c:f>'Ethernet Summary'!$C$154:$M$154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Summary'!$C$159:$M$159</c:f>
              <c:numCache>
                <c:formatCode>_(* #,##0_);_(* \(#,##0\);_(* "-"??_);_(@_)</c:formatCode>
                <c:ptCount val="11"/>
                <c:pt idx="0">
                  <c:v>333886</c:v>
                </c:pt>
                <c:pt idx="1">
                  <c:v>427204</c:v>
                </c:pt>
              </c:numCache>
            </c:numRef>
          </c:val>
          <c:smooth val="0"/>
          <c:extLst xmlns:c16r2="http://schemas.microsoft.com/office/drawing/2015/06/chart">
            <c:ext xmlns:c16="http://schemas.microsoft.com/office/drawing/2014/chart" uri="{C3380CC4-5D6E-409C-BE32-E72D297353CC}">
              <c16:uniqueId val="{00000004-1561-CB4F-A76B-976947782B6C}"/>
            </c:ext>
          </c:extLst>
        </c:ser>
        <c:ser>
          <c:idx val="4"/>
          <c:order val="5"/>
          <c:tx>
            <c:strRef>
              <c:f>'Ethernet Summary'!$B$160</c:f>
              <c:strCache>
                <c:ptCount val="1"/>
                <c:pt idx="0">
                  <c:v>40 km</c:v>
                </c:pt>
              </c:strCache>
            </c:strRef>
          </c:tx>
          <c:cat>
            <c:numRef>
              <c:f>'Ethernet Summary'!$C$154:$M$154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Summary'!$C$160:$M$160</c:f>
              <c:numCache>
                <c:formatCode>_(* #,##0_);_(* \(#,##0\);_(* "-"??_);_(@_)</c:formatCode>
                <c:ptCount val="11"/>
                <c:pt idx="0">
                  <c:v>4894</c:v>
                </c:pt>
                <c:pt idx="1">
                  <c:v>5432</c:v>
                </c:pt>
              </c:numCache>
            </c:numRef>
          </c:val>
          <c:smooth val="0"/>
          <c:extLst xmlns:c16r2="http://schemas.microsoft.com/office/drawing/2015/06/chart">
            <c:ext xmlns:c16="http://schemas.microsoft.com/office/drawing/2014/chart" uri="{C3380CC4-5D6E-409C-BE32-E72D297353CC}">
              <c16:uniqueId val="{00000005-1561-CB4F-A76B-976947782B6C}"/>
            </c:ext>
          </c:extLst>
        </c:ser>
        <c:dLbls>
          <c:showLegendKey val="0"/>
          <c:showVal val="0"/>
          <c:showCatName val="0"/>
          <c:showSerName val="0"/>
          <c:showPercent val="0"/>
          <c:showBubbleSize val="0"/>
        </c:dLbls>
        <c:marker val="1"/>
        <c:smooth val="0"/>
        <c:axId val="67741952"/>
        <c:axId val="67764224"/>
      </c:lineChart>
      <c:catAx>
        <c:axId val="67741952"/>
        <c:scaling>
          <c:orientation val="minMax"/>
        </c:scaling>
        <c:delete val="0"/>
        <c:axPos val="b"/>
        <c:numFmt formatCode="General" sourceLinked="1"/>
        <c:majorTickMark val="out"/>
        <c:minorTickMark val="none"/>
        <c:tickLblPos val="nextTo"/>
        <c:txPr>
          <a:bodyPr/>
          <a:lstStyle/>
          <a:p>
            <a:pPr>
              <a:defRPr sz="1200"/>
            </a:pPr>
            <a:endParaRPr lang="en-US"/>
          </a:p>
        </c:txPr>
        <c:crossAx val="67764224"/>
        <c:crosses val="autoZero"/>
        <c:auto val="1"/>
        <c:lblAlgn val="ctr"/>
        <c:lblOffset val="100"/>
        <c:noMultiLvlLbl val="0"/>
      </c:catAx>
      <c:valAx>
        <c:axId val="67764224"/>
        <c:scaling>
          <c:orientation val="minMax"/>
        </c:scaling>
        <c:delete val="0"/>
        <c:axPos val="l"/>
        <c:majorGridlines/>
        <c:numFmt formatCode="_(* #,##0_);_(* \(#,##0\);_(* &quot;-&quot;??_);_(@_)" sourceLinked="1"/>
        <c:majorTickMark val="out"/>
        <c:minorTickMark val="none"/>
        <c:tickLblPos val="nextTo"/>
        <c:txPr>
          <a:bodyPr/>
          <a:lstStyle/>
          <a:p>
            <a:pPr>
              <a:defRPr sz="1200"/>
            </a:pPr>
            <a:endParaRPr lang="en-US"/>
          </a:p>
        </c:txPr>
        <c:crossAx val="67741952"/>
        <c:crosses val="autoZero"/>
        <c:crossBetween val="between"/>
      </c:valAx>
    </c:plotArea>
    <c:legend>
      <c:legendPos val="t"/>
      <c:layout>
        <c:manualLayout>
          <c:xMode val="edge"/>
          <c:yMode val="edge"/>
          <c:x val="0.138434687334833"/>
          <c:y val="8.4526269707527996E-2"/>
          <c:w val="0.83516448244067498"/>
          <c:h val="6.2463193624026199E-2"/>
        </c:manualLayout>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533018228342465"/>
          <c:y val="0.1196993189348952"/>
          <c:w val="0.77190442856667851"/>
          <c:h val="0.77450447700420899"/>
        </c:manualLayout>
      </c:layout>
      <c:areaChart>
        <c:grouping val="stacked"/>
        <c:varyColors val="0"/>
        <c:ser>
          <c:idx val="2"/>
          <c:order val="0"/>
          <c:tx>
            <c:strRef>
              <c:f>'Ethernet Segments'!$B$297</c:f>
              <c:strCache>
                <c:ptCount val="1"/>
                <c:pt idx="0">
                  <c:v>Enterprise</c:v>
                </c:pt>
              </c:strCache>
            </c:strRef>
          </c:tx>
          <c:cat>
            <c:numRef>
              <c:f>'Ethernet Segments'!$C$294:$M$294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Segments'!$C$297:$M$297</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0-34D8-CF45-B425-5BEB5159C6AC}"/>
            </c:ext>
          </c:extLst>
        </c:ser>
        <c:ser>
          <c:idx val="1"/>
          <c:order val="1"/>
          <c:tx>
            <c:strRef>
              <c:f>'Ethernet Segments'!$B$295</c:f>
              <c:strCache>
                <c:ptCount val="1"/>
                <c:pt idx="0">
                  <c:v>Telecom</c:v>
                </c:pt>
              </c:strCache>
            </c:strRef>
          </c:tx>
          <c:cat>
            <c:numRef>
              <c:f>'Ethernet Segments'!$C$294:$M$294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Segments'!$C$295:$M$295</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1-34D8-CF45-B425-5BEB5159C6AC}"/>
            </c:ext>
          </c:extLst>
        </c:ser>
        <c:ser>
          <c:idx val="0"/>
          <c:order val="2"/>
          <c:tx>
            <c:strRef>
              <c:f>'Ethernet Segments'!$B$296</c:f>
              <c:strCache>
                <c:ptCount val="1"/>
                <c:pt idx="0">
                  <c:v>Cloud</c:v>
                </c:pt>
              </c:strCache>
            </c:strRef>
          </c:tx>
          <c:cat>
            <c:numRef>
              <c:f>'Ethernet Segments'!$C$294:$M$294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Segments'!$C$296:$M$296</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2-34D8-CF45-B425-5BEB5159C6AC}"/>
            </c:ext>
          </c:extLst>
        </c:ser>
        <c:dLbls>
          <c:showLegendKey val="0"/>
          <c:showVal val="0"/>
          <c:showCatName val="0"/>
          <c:showSerName val="0"/>
          <c:showPercent val="0"/>
          <c:showBubbleSize val="0"/>
        </c:dLbls>
        <c:axId val="372676864"/>
        <c:axId val="372695040"/>
      </c:areaChart>
      <c:catAx>
        <c:axId val="372676864"/>
        <c:scaling>
          <c:orientation val="minMax"/>
        </c:scaling>
        <c:delete val="0"/>
        <c:axPos val="b"/>
        <c:numFmt formatCode="General" sourceLinked="1"/>
        <c:majorTickMark val="out"/>
        <c:minorTickMark val="none"/>
        <c:tickLblPos val="nextTo"/>
        <c:txPr>
          <a:bodyPr/>
          <a:lstStyle/>
          <a:p>
            <a:pPr>
              <a:defRPr sz="1200"/>
            </a:pPr>
            <a:endParaRPr lang="en-US"/>
          </a:p>
        </c:txPr>
        <c:crossAx val="372695040"/>
        <c:crosses val="autoZero"/>
        <c:auto val="1"/>
        <c:lblAlgn val="ctr"/>
        <c:lblOffset val="100"/>
        <c:noMultiLvlLbl val="0"/>
      </c:catAx>
      <c:valAx>
        <c:axId val="372695040"/>
        <c:scaling>
          <c:orientation val="minMax"/>
        </c:scaling>
        <c:delete val="0"/>
        <c:axPos val="l"/>
        <c:majorGridlines/>
        <c:title>
          <c:tx>
            <c:rich>
              <a:bodyPr rot="-5400000" vert="horz"/>
              <a:lstStyle/>
              <a:p>
                <a:pPr>
                  <a:defRPr sz="1100"/>
                </a:pPr>
                <a:r>
                  <a:rPr lang="en-US" sz="1100"/>
                  <a:t>$ millions</a:t>
                </a:r>
              </a:p>
            </c:rich>
          </c:tx>
          <c:layout>
            <c:manualLayout>
              <c:xMode val="edge"/>
              <c:yMode val="edge"/>
              <c:x val="3.4913994885122798E-2"/>
              <c:y val="0.40368964126378498"/>
            </c:manualLayout>
          </c:layout>
          <c:overlay val="0"/>
        </c:title>
        <c:numFmt formatCode="&quot;$&quot;#,##0" sourceLinked="0"/>
        <c:majorTickMark val="out"/>
        <c:minorTickMark val="none"/>
        <c:tickLblPos val="nextTo"/>
        <c:txPr>
          <a:bodyPr/>
          <a:lstStyle/>
          <a:p>
            <a:pPr>
              <a:defRPr sz="1200"/>
            </a:pPr>
            <a:endParaRPr lang="en-US"/>
          </a:p>
        </c:txPr>
        <c:crossAx val="372676864"/>
        <c:crosses val="autoZero"/>
        <c:crossBetween val="midCat"/>
      </c:valAx>
    </c:plotArea>
    <c:legend>
      <c:legendPos val="t"/>
      <c:layout>
        <c:manualLayout>
          <c:xMode val="edge"/>
          <c:yMode val="edge"/>
          <c:x val="5.9916925717449922E-2"/>
          <c:y val="2.4947015247124789E-2"/>
          <c:w val="0.92800101729948903"/>
          <c:h val="6.7917025494946395E-2"/>
        </c:manualLayout>
      </c:layout>
      <c:overlay val="0"/>
      <c:txPr>
        <a:bodyPr/>
        <a:lstStyle/>
        <a:p>
          <a:pPr>
            <a:defRPr sz="1400"/>
          </a:pPr>
          <a:endParaRPr lang="en-US"/>
        </a:p>
      </c:txPr>
    </c:legend>
    <c:plotVisOnly val="1"/>
    <c:dispBlanksAs val="gap"/>
    <c:showDLblsOverMax val="0"/>
  </c:chart>
  <c:spPr>
    <a:ln>
      <a:noFill/>
    </a:ln>
  </c:spPr>
  <c:txPr>
    <a:bodyPr/>
    <a:lstStyle/>
    <a:p>
      <a:pPr>
        <a:defRPr sz="1000"/>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6159839094177697"/>
          <c:y val="5.140705785508258E-2"/>
          <c:w val="0.80646511832301948"/>
          <c:h val="0.83829398352754203"/>
        </c:manualLayout>
      </c:layout>
      <c:barChart>
        <c:barDir val="col"/>
        <c:grouping val="clustered"/>
        <c:varyColors val="0"/>
        <c:ser>
          <c:idx val="0"/>
          <c:order val="0"/>
          <c:tx>
            <c:strRef>
              <c:f>'WDM Cloud (DCI)'!$C$80</c:f>
              <c:strCache>
                <c:ptCount val="1"/>
                <c:pt idx="0">
                  <c:v>Cloud (DCI)</c:v>
                </c:pt>
              </c:strCache>
            </c:strRef>
          </c:tx>
          <c:invertIfNegative val="0"/>
          <c:cat>
            <c:numRef>
              <c:f>'WDM Cloud (DCI)'!$D$79:$N$79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'WDM Cloud (DCI)'!$D$80:$N$80</c:f>
              <c:numCache>
                <c:formatCode>_(* #,##0_);_(* \(#,##0\);_(* "-"??_);_(@_)</c:formatCode>
                <c:ptCount val="11"/>
                <c:pt idx="0">
                  <c:v>15096.521746430493</c:v>
                </c:pt>
                <c:pt idx="1">
                  <c:v>54558.070420916629</c:v>
                </c:pt>
              </c:numCache>
            </c:numRef>
          </c:val>
          <c:extLst xmlns:c16r2="http://schemas.microsoft.com/office/drawing/2015/06/chart">
            <c:ext xmlns:c16="http://schemas.microsoft.com/office/drawing/2014/chart" uri="{C3380CC4-5D6E-409C-BE32-E72D297353CC}">
              <c16:uniqueId val="{00000000-DB56-6446-81C2-DF4EB82CC923}"/>
            </c:ext>
          </c:extLst>
        </c:ser>
        <c:ser>
          <c:idx val="2"/>
          <c:order val="1"/>
          <c:tx>
            <c:strRef>
              <c:f>'WDM Cloud (DCI)'!$C$81</c:f>
              <c:strCache>
                <c:ptCount val="1"/>
                <c:pt idx="0">
                  <c:v>Telecom</c:v>
                </c:pt>
              </c:strCache>
            </c:strRef>
          </c:tx>
          <c:spPr>
            <a:solidFill>
              <a:schemeClr val="accent2"/>
            </a:solidFill>
            <a:ln>
              <a:solidFill>
                <a:schemeClr val="accent2"/>
              </a:solidFill>
            </a:ln>
            <a:effectLst/>
          </c:spPr>
          <c:invertIfNegative val="0"/>
          <c:cat>
            <c:numRef>
              <c:f>'WDM Cloud (DCI)'!$D$79:$N$79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'WDM Cloud (DCI)'!$D$81:$N$81</c:f>
              <c:numCache>
                <c:formatCode>_(* #,##0_);_(* \(#,##0\);_(* "-"??_);_(@_)</c:formatCode>
                <c:ptCount val="11"/>
                <c:pt idx="0">
                  <c:v>52720.80928840585</c:v>
                </c:pt>
                <c:pt idx="1">
                  <c:v>57967.178818665445</c:v>
                </c:pt>
              </c:numCache>
            </c:numRef>
          </c:val>
          <c:extLst xmlns:c16r2="http://schemas.microsoft.com/office/drawing/2015/06/chart">
            <c:ext xmlns:c16="http://schemas.microsoft.com/office/drawing/2014/chart" uri="{C3380CC4-5D6E-409C-BE32-E72D297353CC}">
              <c16:uniqueId val="{00000001-DB56-6446-81C2-DF4EB82CC923}"/>
            </c:ext>
          </c:extLst>
        </c:ser>
        <c:ser>
          <c:idx val="1"/>
          <c:order val="2"/>
          <c:tx>
            <c:strRef>
              <c:f>'WDM Cloud (DCI)'!$C$82</c:f>
              <c:strCache>
                <c:ptCount val="1"/>
                <c:pt idx="0">
                  <c:v>Enterprise</c:v>
                </c:pt>
              </c:strCache>
            </c:strRef>
          </c:tx>
          <c:spPr>
            <a:solidFill>
              <a:schemeClr val="accent3"/>
            </a:solidFill>
            <a:ln>
              <a:solidFill>
                <a:schemeClr val="accent3"/>
              </a:solidFill>
            </a:ln>
            <a:effectLst/>
          </c:spPr>
          <c:invertIfNegative val="0"/>
          <c:cat>
            <c:numRef>
              <c:f>'WDM Cloud (DCI)'!$D$79:$N$79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'WDM Cloud (DCI)'!$D$82:$N$82</c:f>
              <c:numCache>
                <c:formatCode>_(* #,##0_);_(* \(#,##0\);_(* "-"??_);_(@_)</c:formatCode>
                <c:ptCount val="11"/>
                <c:pt idx="0">
                  <c:v>2798.6689651636584</c:v>
                </c:pt>
                <c:pt idx="1">
                  <c:v>7798.7507604179264</c:v>
                </c:pt>
              </c:numCache>
            </c:numRef>
          </c:val>
          <c:extLst xmlns:c16r2="http://schemas.microsoft.com/office/drawing/2015/06/chart">
            <c:ext xmlns:c16="http://schemas.microsoft.com/office/drawing/2014/chart" uri="{C3380CC4-5D6E-409C-BE32-E72D297353CC}">
              <c16:uniqueId val="{00000002-DB56-6446-81C2-DF4EB82CC923}"/>
            </c:ext>
          </c:extLst>
        </c:ser>
        <c:dLbls>
          <c:showLegendKey val="0"/>
          <c:showVal val="0"/>
          <c:showCatName val="0"/>
          <c:showSerName val="0"/>
          <c:showPercent val="0"/>
          <c:showBubbleSize val="0"/>
        </c:dLbls>
        <c:gapWidth val="150"/>
        <c:axId val="375304960"/>
        <c:axId val="375306496"/>
      </c:barChart>
      <c:catAx>
        <c:axId val="375304960"/>
        <c:scaling>
          <c:orientation val="minMax"/>
        </c:scaling>
        <c:delete val="0"/>
        <c:axPos val="b"/>
        <c:numFmt formatCode="General" sourceLinked="1"/>
        <c:majorTickMark val="out"/>
        <c:minorTickMark val="none"/>
        <c:tickLblPos val="nextTo"/>
        <c:txPr>
          <a:bodyPr/>
          <a:lstStyle/>
          <a:p>
            <a:pPr>
              <a:defRPr sz="1200"/>
            </a:pPr>
            <a:endParaRPr lang="en-US"/>
          </a:p>
        </c:txPr>
        <c:crossAx val="375306496"/>
        <c:crosses val="autoZero"/>
        <c:auto val="1"/>
        <c:lblAlgn val="ctr"/>
        <c:lblOffset val="100"/>
        <c:noMultiLvlLbl val="0"/>
      </c:catAx>
      <c:valAx>
        <c:axId val="375306496"/>
        <c:scaling>
          <c:orientation val="minMax"/>
        </c:scaling>
        <c:delete val="0"/>
        <c:axPos val="l"/>
        <c:majorGridlines/>
        <c:title>
          <c:tx>
            <c:rich>
              <a:bodyPr/>
              <a:lstStyle/>
              <a:p>
                <a:pPr>
                  <a:defRPr sz="1400"/>
                </a:pPr>
                <a:r>
                  <a:rPr lang="en-US" sz="1400"/>
                  <a:t>Units</a:t>
                </a:r>
              </a:p>
            </c:rich>
          </c:tx>
          <c:layout/>
          <c:overlay val="0"/>
        </c:title>
        <c:numFmt formatCode="_(* #,##0_);_(* \(#,##0\);_(* &quot;-&quot;??_);_(@_)" sourceLinked="1"/>
        <c:majorTickMark val="out"/>
        <c:minorTickMark val="none"/>
        <c:tickLblPos val="nextTo"/>
        <c:txPr>
          <a:bodyPr/>
          <a:lstStyle/>
          <a:p>
            <a:pPr>
              <a:defRPr sz="1400"/>
            </a:pPr>
            <a:endParaRPr lang="en-US"/>
          </a:p>
        </c:txPr>
        <c:crossAx val="375304960"/>
        <c:crosses val="autoZero"/>
        <c:crossBetween val="between"/>
      </c:valAx>
    </c:plotArea>
    <c:legend>
      <c:legendPos val="r"/>
      <c:layout>
        <c:manualLayout>
          <c:xMode val="edge"/>
          <c:yMode val="edge"/>
          <c:x val="0.1697823103511443"/>
          <c:y val="7.6962869044489957E-2"/>
          <c:w val="0.18787470843795676"/>
          <c:h val="0.25341215628803498"/>
        </c:manualLayout>
      </c:layout>
      <c:overlay val="0"/>
      <c:spPr>
        <a:solidFill>
          <a:schemeClr val="bg1"/>
        </a:solidFill>
        <a:ln>
          <a:solidFill>
            <a:schemeClr val="tx1"/>
          </a:solidFill>
        </a:ln>
      </c:spPr>
      <c:txPr>
        <a:bodyPr/>
        <a:lstStyle/>
        <a:p>
          <a:pPr>
            <a:defRPr sz="1400"/>
          </a:pPr>
          <a:endParaRPr lang="en-US"/>
        </a:p>
      </c:txPr>
    </c:legend>
    <c:plotVisOnly val="1"/>
    <c:dispBlanksAs val="gap"/>
    <c:showDLblsOverMax val="0"/>
  </c:chart>
  <c:printSettings>
    <c:headerFooter/>
    <c:pageMargins b="1" l="0.75" r="0.75"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Based on transceivers</a:t>
            </a:r>
          </a:p>
        </c:rich>
      </c:tx>
      <c:layout>
        <c:manualLayout>
          <c:xMode val="edge"/>
          <c:yMode val="edge"/>
          <c:x val="0.32529545673636778"/>
          <c:y val="0"/>
        </c:manualLayout>
      </c:layout>
      <c:overlay val="1"/>
    </c:title>
    <c:autoTitleDeleted val="0"/>
    <c:plotArea>
      <c:layout>
        <c:manualLayout>
          <c:layoutTarget val="inner"/>
          <c:xMode val="edge"/>
          <c:yMode val="edge"/>
          <c:x val="0.10161571375105501"/>
          <c:y val="0.11201659803574564"/>
          <c:w val="0.86678139507270602"/>
          <c:h val="0.77864713475097036"/>
        </c:manualLayout>
      </c:layout>
      <c:lineChart>
        <c:grouping val="standard"/>
        <c:varyColors val="0"/>
        <c:ser>
          <c:idx val="0"/>
          <c:order val="0"/>
          <c:tx>
            <c:strRef>
              <c:f>'WDM Cloud (DCI)'!$C$84</c:f>
              <c:strCache>
                <c:ptCount val="1"/>
                <c:pt idx="0">
                  <c:v>Cloud (DCI)</c:v>
                </c:pt>
              </c:strCache>
            </c:strRef>
          </c:tx>
          <c:marker>
            <c:symbol val="none"/>
          </c:marker>
          <c:cat>
            <c:numRef>
              <c:f>'WDM Cloud (DCI)'!$D$79:$N$79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'WDM Cloud (DCI)'!$D$84:$N$84</c:f>
              <c:numCache>
                <c:formatCode>0%</c:formatCode>
                <c:ptCount val="11"/>
                <c:pt idx="0">
                  <c:v>0.65271573116098747</c:v>
                </c:pt>
                <c:pt idx="1">
                  <c:v>1.2856646899316373</c:v>
                </c:pt>
              </c:numCache>
            </c:numRef>
          </c:val>
          <c:smooth val="0"/>
          <c:extLst xmlns:c16r2="http://schemas.microsoft.com/office/drawing/2015/06/chart">
            <c:ext xmlns:c16="http://schemas.microsoft.com/office/drawing/2014/chart" uri="{C3380CC4-5D6E-409C-BE32-E72D297353CC}">
              <c16:uniqueId val="{00000000-4AC5-D448-8DE7-0872C149E45D}"/>
            </c:ext>
          </c:extLst>
        </c:ser>
        <c:ser>
          <c:idx val="2"/>
          <c:order val="1"/>
          <c:tx>
            <c:strRef>
              <c:f>'WDM Cloud (DCI)'!$C$85</c:f>
              <c:strCache>
                <c:ptCount val="1"/>
                <c:pt idx="0">
                  <c:v>Telecom</c:v>
                </c:pt>
              </c:strCache>
            </c:strRef>
          </c:tx>
          <c:spPr>
            <a:ln>
              <a:solidFill>
                <a:schemeClr val="accent2"/>
              </a:solidFill>
            </a:ln>
          </c:spPr>
          <c:marker>
            <c:symbol val="none"/>
          </c:marker>
          <c:cat>
            <c:numRef>
              <c:f>'WDM Cloud (DCI)'!$D$79:$N$79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'WDM Cloud (DCI)'!$D$85:$N$85</c:f>
              <c:numCache>
                <c:formatCode>0%</c:formatCode>
                <c:ptCount val="11"/>
                <c:pt idx="0">
                  <c:v>0.55157911239291479</c:v>
                </c:pt>
                <c:pt idx="1">
                  <c:v>0.53849372360456571</c:v>
                </c:pt>
              </c:numCache>
            </c:numRef>
          </c:val>
          <c:smooth val="0"/>
          <c:extLst xmlns:c16r2="http://schemas.microsoft.com/office/drawing/2015/06/chart">
            <c:ext xmlns:c16="http://schemas.microsoft.com/office/drawing/2014/chart" uri="{C3380CC4-5D6E-409C-BE32-E72D297353CC}">
              <c16:uniqueId val="{00000002-4AC5-D448-8DE7-0872C149E45D}"/>
            </c:ext>
          </c:extLst>
        </c:ser>
        <c:ser>
          <c:idx val="1"/>
          <c:order val="2"/>
          <c:tx>
            <c:strRef>
              <c:f>'WDM Cloud (DCI)'!$C$86</c:f>
              <c:strCache>
                <c:ptCount val="1"/>
                <c:pt idx="0">
                  <c:v>Enterprise</c:v>
                </c:pt>
              </c:strCache>
            </c:strRef>
          </c:tx>
          <c:spPr>
            <a:ln>
              <a:solidFill>
                <a:schemeClr val="accent3"/>
              </a:solidFill>
            </a:ln>
          </c:spPr>
          <c:marker>
            <c:symbol val="none"/>
          </c:marker>
          <c:cat>
            <c:numRef>
              <c:f>'WDM Cloud (DCI)'!$D$79:$N$79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'WDM Cloud (DCI)'!$D$86:$N$86</c:f>
              <c:numCache>
                <c:formatCode>0%</c:formatCode>
                <c:ptCount val="11"/>
                <c:pt idx="0">
                  <c:v>0.63427244825818319</c:v>
                </c:pt>
                <c:pt idx="1">
                  <c:v>0.63882523453575946</c:v>
                </c:pt>
              </c:numCache>
            </c:numRef>
          </c:val>
          <c:smooth val="0"/>
          <c:extLst xmlns:c16r2="http://schemas.microsoft.com/office/drawing/2015/06/chart">
            <c:ext xmlns:c16="http://schemas.microsoft.com/office/drawing/2014/chart" uri="{C3380CC4-5D6E-409C-BE32-E72D297353CC}">
              <c16:uniqueId val="{00000001-4AC5-D448-8DE7-0872C149E45D}"/>
            </c:ext>
          </c:extLst>
        </c:ser>
        <c:dLbls>
          <c:showLegendKey val="0"/>
          <c:showVal val="0"/>
          <c:showCatName val="0"/>
          <c:showSerName val="0"/>
          <c:showPercent val="0"/>
          <c:showBubbleSize val="0"/>
        </c:dLbls>
        <c:marker val="1"/>
        <c:smooth val="0"/>
        <c:axId val="375498240"/>
        <c:axId val="375499776"/>
      </c:lineChart>
      <c:catAx>
        <c:axId val="375498240"/>
        <c:scaling>
          <c:orientation val="minMax"/>
        </c:scaling>
        <c:delete val="0"/>
        <c:axPos val="b"/>
        <c:numFmt formatCode="General" sourceLinked="1"/>
        <c:majorTickMark val="out"/>
        <c:minorTickMark val="none"/>
        <c:tickLblPos val="nextTo"/>
        <c:txPr>
          <a:bodyPr/>
          <a:lstStyle/>
          <a:p>
            <a:pPr>
              <a:defRPr sz="1100"/>
            </a:pPr>
            <a:endParaRPr lang="en-US"/>
          </a:p>
        </c:txPr>
        <c:crossAx val="375499776"/>
        <c:crosses val="autoZero"/>
        <c:auto val="1"/>
        <c:lblAlgn val="ctr"/>
        <c:lblOffset val="100"/>
        <c:noMultiLvlLbl val="0"/>
      </c:catAx>
      <c:valAx>
        <c:axId val="375499776"/>
        <c:scaling>
          <c:orientation val="minMax"/>
          <c:min val="0"/>
        </c:scaling>
        <c:delete val="0"/>
        <c:axPos val="l"/>
        <c:majorGridlines/>
        <c:title>
          <c:tx>
            <c:rich>
              <a:bodyPr rot="-5400000" vert="horz"/>
              <a:lstStyle/>
              <a:p>
                <a:pPr>
                  <a:defRPr/>
                </a:pPr>
                <a:r>
                  <a:rPr lang="en-US"/>
                  <a:t>Annual growth in bandwidth</a:t>
                </a:r>
              </a:p>
            </c:rich>
          </c:tx>
          <c:layout/>
          <c:overlay val="0"/>
        </c:title>
        <c:numFmt formatCode="0%" sourceLinked="1"/>
        <c:majorTickMark val="out"/>
        <c:minorTickMark val="none"/>
        <c:tickLblPos val="nextTo"/>
        <c:txPr>
          <a:bodyPr/>
          <a:lstStyle/>
          <a:p>
            <a:pPr>
              <a:defRPr sz="1100"/>
            </a:pPr>
            <a:endParaRPr lang="en-US"/>
          </a:p>
        </c:txPr>
        <c:crossAx val="375498240"/>
        <c:crosses val="autoZero"/>
        <c:crossBetween val="between"/>
      </c:valAx>
    </c:plotArea>
    <c:legend>
      <c:legendPos val="r"/>
      <c:layout>
        <c:manualLayout>
          <c:xMode val="edge"/>
          <c:yMode val="edge"/>
          <c:x val="0.73056153845527461"/>
          <c:y val="0.13854532081381113"/>
          <c:w val="0.21419794354730354"/>
          <c:h val="0.25163878806906581"/>
        </c:manualLayout>
      </c:layout>
      <c:overlay val="0"/>
      <c:spPr>
        <a:solidFill>
          <a:schemeClr val="bg1"/>
        </a:solidFill>
        <a:ln>
          <a:solidFill>
            <a:schemeClr val="tx1"/>
          </a:solidFill>
        </a:ln>
      </c:spPr>
      <c:txPr>
        <a:bodyPr/>
        <a:lstStyle/>
        <a:p>
          <a:pPr>
            <a:defRPr sz="1100"/>
          </a:pPr>
          <a:endParaRPr lang="en-US"/>
        </a:p>
      </c:txPr>
    </c:legend>
    <c:plotVisOnly val="1"/>
    <c:dispBlanksAs val="gap"/>
    <c:showDLblsOverMax val="0"/>
  </c:chart>
  <c:printSettings>
    <c:headerFooter/>
    <c:pageMargins b="1" l="0.75" r="0.75"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2016</a:t>
            </a:r>
            <a:r>
              <a:rPr lang="en-US" sz="1600" baseline="0"/>
              <a:t> DWDM transceiver sales by </a:t>
            </a:r>
          </a:p>
          <a:p>
            <a:pPr>
              <a:defRPr sz="1600"/>
            </a:pPr>
            <a:r>
              <a:rPr lang="en-US" sz="1600" baseline="0"/>
              <a:t>segment: $</a:t>
            </a:r>
            <a:r>
              <a:rPr lang="en-US" sz="1600" baseline="0">
                <a:solidFill>
                  <a:sysClr val="windowText" lastClr="000000"/>
                </a:solidFill>
              </a:rPr>
              <a:t>0.66 billion </a:t>
            </a:r>
            <a:r>
              <a:rPr lang="en-US" sz="1600" baseline="0"/>
              <a:t>total</a:t>
            </a:r>
            <a:r>
              <a:rPr lang="en-US" sz="1600"/>
              <a:t> </a:t>
            </a:r>
          </a:p>
        </c:rich>
      </c:tx>
      <c:layout>
        <c:manualLayout>
          <c:xMode val="edge"/>
          <c:yMode val="edge"/>
          <c:x val="6.774678073748483E-2"/>
          <c:y val="2.5163977186604316E-2"/>
        </c:manualLayout>
      </c:layout>
      <c:overlay val="0"/>
    </c:title>
    <c:autoTitleDeleted val="0"/>
    <c:plotArea>
      <c:layout>
        <c:manualLayout>
          <c:layoutTarget val="inner"/>
          <c:xMode val="edge"/>
          <c:yMode val="edge"/>
          <c:x val="0.17233104814454972"/>
          <c:y val="0.31554492105843002"/>
          <c:w val="0.45555036140067928"/>
          <c:h val="0.6279481892740566"/>
        </c:manualLayout>
      </c:layout>
      <c:pieChart>
        <c:varyColors val="1"/>
        <c:ser>
          <c:idx val="0"/>
          <c:order val="0"/>
          <c:tx>
            <c:strRef>
              <c:f>'WDM Cloud (DCI)'!$C$89:$C$91</c:f>
              <c:strCache>
                <c:ptCount val="1"/>
                <c:pt idx="0">
                  <c:v>Cloud (DCI) Telecom Enterprise</c:v>
                </c:pt>
              </c:strCache>
            </c:strRef>
          </c:tx>
          <c:dPt>
            <c:idx val="1"/>
            <c:bubble3D val="0"/>
            <c:explosion val="2"/>
            <c:extLst xmlns:c16r2="http://schemas.microsoft.com/office/drawing/2015/06/chart">
              <c:ext xmlns:c16="http://schemas.microsoft.com/office/drawing/2014/chart" uri="{C3380CC4-5D6E-409C-BE32-E72D297353CC}">
                <c16:uniqueId val="{00000000-5D1A-B644-97E9-BB7A63CF6DA4}"/>
              </c:ext>
            </c:extLst>
          </c:dPt>
          <c:dLbls>
            <c:spPr>
              <a:noFill/>
              <a:ln>
                <a:noFill/>
              </a:ln>
              <a:effectLst/>
            </c:spPr>
            <c:txPr>
              <a:bodyPr/>
              <a:lstStyle/>
              <a:p>
                <a:pPr>
                  <a:defRPr sz="1200"/>
                </a:pPr>
                <a:endParaRPr lang="en-US"/>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'WDM Cloud (DCI)'!$C$89:$C$91</c:f>
              <c:strCache>
                <c:ptCount val="3"/>
                <c:pt idx="0">
                  <c:v>Cloud (DCI)</c:v>
                </c:pt>
                <c:pt idx="1">
                  <c:v>Telecom</c:v>
                </c:pt>
                <c:pt idx="2">
                  <c:v>Enterprise</c:v>
                </c:pt>
              </c:strCache>
            </c:strRef>
          </c:cat>
          <c:val>
            <c:numRef>
              <c:f>'WDM Cloud (DCI)'!$D$89:$D$91</c:f>
              <c:numCache>
                <c:formatCode>_("$"* #,##0_);_("$"* \(#,##0\);_("$"* "-"??_);_(@_)</c:formatCode>
                <c:ptCount val="3"/>
                <c:pt idx="0">
                  <c:v>142.40790098788366</c:v>
                </c:pt>
                <c:pt idx="1">
                  <c:v>497.32381506485746</c:v>
                </c:pt>
                <c:pt idx="2">
                  <c:v>26.400291377258814</c:v>
                </c:pt>
              </c:numCache>
            </c:numRef>
          </c:val>
          <c:extLst xmlns:c16r2="http://schemas.microsoft.com/office/drawing/2015/06/chart">
            <c:ext xmlns:c16="http://schemas.microsoft.com/office/drawing/2014/chart" uri="{C3380CC4-5D6E-409C-BE32-E72D297353CC}">
              <c16:uniqueId val="{00000000-BB9C-2046-AE5C-951C6213ECE2}"/>
            </c:ext>
          </c:extLst>
        </c:ser>
        <c:dLbls>
          <c:dLblPos val="outEnd"/>
          <c:showLegendKey val="0"/>
          <c:showVal val="1"/>
          <c:showCatName val="0"/>
          <c:showSerName val="0"/>
          <c:showPercent val="0"/>
          <c:showBubbleSize val="0"/>
          <c:showLeaderLines val="0"/>
        </c:dLbls>
        <c:firstSliceAng val="80"/>
      </c:pieChart>
    </c:plotArea>
    <c:plotVisOnly val="1"/>
    <c:dispBlanksAs val="gap"/>
    <c:showDLblsOverMax val="0"/>
  </c:chart>
  <c:printSettings>
    <c:headerFooter/>
    <c:pageMargins b="1" l="0.75" r="0.75"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2020 DWDM transceiver</a:t>
            </a:r>
            <a:r>
              <a:rPr lang="en-US" sz="1600" baseline="0"/>
              <a:t> sales</a:t>
            </a:r>
            <a:r>
              <a:rPr lang="en-US" sz="1600"/>
              <a:t> by segment: $1.7 billion</a:t>
            </a:r>
            <a:r>
              <a:rPr lang="en-US" sz="1600" baseline="0"/>
              <a:t> total</a:t>
            </a:r>
            <a:endParaRPr lang="en-US" sz="1600"/>
          </a:p>
        </c:rich>
      </c:tx>
      <c:layout>
        <c:manualLayout>
          <c:xMode val="edge"/>
          <c:yMode val="edge"/>
          <c:x val="0.20184778437989001"/>
          <c:y val="1.38609015399391E-2"/>
        </c:manualLayout>
      </c:layout>
      <c:overlay val="0"/>
    </c:title>
    <c:autoTitleDeleted val="0"/>
    <c:plotArea>
      <c:layout>
        <c:manualLayout>
          <c:layoutTarget val="inner"/>
          <c:xMode val="edge"/>
          <c:yMode val="edge"/>
          <c:x val="0.26004342106070449"/>
          <c:y val="0.3032222486142786"/>
          <c:w val="0.53185949479996131"/>
          <c:h val="0.60476053638255711"/>
        </c:manualLayout>
      </c:layout>
      <c:pieChart>
        <c:varyColors val="1"/>
        <c:ser>
          <c:idx val="0"/>
          <c:order val="0"/>
          <c:dLbls>
            <c:spPr>
              <a:noFill/>
              <a:ln>
                <a:noFill/>
              </a:ln>
              <a:effectLst/>
            </c:spPr>
            <c:txPr>
              <a:bodyPr/>
              <a:lstStyle/>
              <a:p>
                <a:pPr>
                  <a:defRPr sz="1200"/>
                </a:pPr>
                <a:endParaRPr lang="en-US"/>
              </a:p>
            </c:txPr>
            <c:dLblPos val="outEnd"/>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'WDM Cloud (DCI)'!$C$89:$C$91</c:f>
              <c:strCache>
                <c:ptCount val="3"/>
                <c:pt idx="0">
                  <c:v>Cloud (DCI)</c:v>
                </c:pt>
                <c:pt idx="1">
                  <c:v>Telecom</c:v>
                </c:pt>
                <c:pt idx="2">
                  <c:v>Enterprise</c:v>
                </c:pt>
              </c:strCache>
            </c:strRef>
          </c:cat>
          <c:val>
            <c:numRef>
              <c:f>'WDM Cloud (DCI)'!$I$89:$I$91</c:f>
              <c:numCache>
                <c:formatCode>_("$"* #,##0_);_("$"* \(#,##0\);_("$"* "-"??_);_(@_)</c:formatCode>
                <c:ptCount val="3"/>
              </c:numCache>
            </c:numRef>
          </c:val>
          <c:extLst xmlns:c16r2="http://schemas.microsoft.com/office/drawing/2015/06/chart">
            <c:ext xmlns:c16="http://schemas.microsoft.com/office/drawing/2014/chart" uri="{C3380CC4-5D6E-409C-BE32-E72D297353CC}">
              <c16:uniqueId val="{00000000-0798-0B49-89EB-A40045EAD069}"/>
            </c:ext>
          </c:extLst>
        </c:ser>
        <c:dLbls>
          <c:showLegendKey val="0"/>
          <c:showVal val="1"/>
          <c:showCatName val="0"/>
          <c:showSerName val="0"/>
          <c:showPercent val="0"/>
          <c:showBubbleSize val="0"/>
          <c:showLeaderLines val="1"/>
        </c:dLbls>
        <c:firstSliceAng val="58"/>
      </c:pieChart>
    </c:plotArea>
    <c:plotVisOnly val="1"/>
    <c:dispBlanksAs val="gap"/>
    <c:showDLblsOverMax val="0"/>
  </c:chart>
  <c:printSettings>
    <c:headerFooter/>
    <c:pageMargins b="1" l="0.75" r="0.75"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4557410034270626"/>
          <c:y val="4.4846922865465703E-2"/>
          <c:w val="0.82106854905508764"/>
          <c:h val="0.82527627909294499"/>
        </c:manualLayout>
      </c:layout>
      <c:barChart>
        <c:barDir val="col"/>
        <c:grouping val="stacked"/>
        <c:varyColors val="0"/>
        <c:ser>
          <c:idx val="2"/>
          <c:order val="0"/>
          <c:tx>
            <c:strRef>
              <c:f>'WDM Cloud (DCI)'!$C$91</c:f>
              <c:strCache>
                <c:ptCount val="1"/>
                <c:pt idx="0">
                  <c:v>Enterprise</c:v>
                </c:pt>
              </c:strCache>
            </c:strRef>
          </c:tx>
          <c:spPr>
            <a:solidFill>
              <a:schemeClr val="accent3"/>
            </a:solidFill>
            <a:ln>
              <a:noFill/>
            </a:ln>
          </c:spPr>
          <c:invertIfNegative val="0"/>
          <c:cat>
            <c:numRef>
              <c:f>'WDM Cloud (DCI)'!$D$88:$N$88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'WDM Cloud (DCI)'!$D$91:$N$91</c:f>
              <c:numCache>
                <c:formatCode>_("$"* #,##0_);_("$"* \(#,##0\);_("$"* "-"??_);_(@_)</c:formatCode>
                <c:ptCount val="11"/>
                <c:pt idx="0">
                  <c:v>26.400291377258814</c:v>
                </c:pt>
                <c:pt idx="1">
                  <c:v>48.69205421178421</c:v>
                </c:pt>
              </c:numCache>
            </c:numRef>
          </c:val>
          <c:extLst xmlns:c16r2="http://schemas.microsoft.com/office/drawing/2015/06/chart">
            <c:ext xmlns:c16="http://schemas.microsoft.com/office/drawing/2014/chart" uri="{C3380CC4-5D6E-409C-BE32-E72D297353CC}">
              <c16:uniqueId val="{00000002-0D74-8745-AA54-23D8328DD2C1}"/>
            </c:ext>
          </c:extLst>
        </c:ser>
        <c:ser>
          <c:idx val="1"/>
          <c:order val="1"/>
          <c:tx>
            <c:strRef>
              <c:f>'WDM Cloud (DCI)'!$C$90</c:f>
              <c:strCache>
                <c:ptCount val="1"/>
                <c:pt idx="0">
                  <c:v>Telecom</c:v>
                </c:pt>
              </c:strCache>
            </c:strRef>
          </c:tx>
          <c:spPr>
            <a:solidFill>
              <a:schemeClr val="accent2"/>
            </a:solidFill>
            <a:ln>
              <a:noFill/>
            </a:ln>
          </c:spPr>
          <c:invertIfNegative val="0"/>
          <c:cat>
            <c:numRef>
              <c:f>'WDM Cloud (DCI)'!$D$88:$N$88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'WDM Cloud (DCI)'!$D$90:$N$90</c:f>
              <c:numCache>
                <c:formatCode>_("$"* #,##0_);_("$"* \(#,##0\);_("$"* "-"??_);_(@_)</c:formatCode>
                <c:ptCount val="11"/>
                <c:pt idx="0">
                  <c:v>497.32381506485746</c:v>
                </c:pt>
                <c:pt idx="1">
                  <c:v>364.79269999962992</c:v>
                </c:pt>
              </c:numCache>
            </c:numRef>
          </c:val>
          <c:extLst xmlns:c16r2="http://schemas.microsoft.com/office/drawing/2015/06/chart">
            <c:ext xmlns:c16="http://schemas.microsoft.com/office/drawing/2014/chart" uri="{C3380CC4-5D6E-409C-BE32-E72D297353CC}">
              <c16:uniqueId val="{00000001-0D74-8745-AA54-23D8328DD2C1}"/>
            </c:ext>
          </c:extLst>
        </c:ser>
        <c:ser>
          <c:idx val="0"/>
          <c:order val="2"/>
          <c:tx>
            <c:strRef>
              <c:f>'WDM Cloud (DCI)'!$C$89</c:f>
              <c:strCache>
                <c:ptCount val="1"/>
                <c:pt idx="0">
                  <c:v>Cloud (DCI)</c:v>
                </c:pt>
              </c:strCache>
            </c:strRef>
          </c:tx>
          <c:invertIfNegative val="0"/>
          <c:cat>
            <c:numRef>
              <c:f>'WDM Cloud (DCI)'!$D$88:$N$88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'WDM Cloud (DCI)'!$D$89:$N$89</c:f>
              <c:numCache>
                <c:formatCode>_("$"* #,##0_);_("$"* \(#,##0\);_("$"* "-"??_);_(@_)</c:formatCode>
                <c:ptCount val="11"/>
                <c:pt idx="0">
                  <c:v>142.40790098788366</c:v>
                </c:pt>
                <c:pt idx="1">
                  <c:v>337.40291696505653</c:v>
                </c:pt>
              </c:numCache>
            </c:numRef>
          </c:val>
          <c:extLst xmlns:c16r2="http://schemas.microsoft.com/office/drawing/2015/06/chart">
            <c:ext xmlns:c16="http://schemas.microsoft.com/office/drawing/2014/chart" uri="{C3380CC4-5D6E-409C-BE32-E72D297353CC}">
              <c16:uniqueId val="{00000000-0D74-8745-AA54-23D8328DD2C1}"/>
            </c:ext>
          </c:extLst>
        </c:ser>
        <c:dLbls>
          <c:showLegendKey val="0"/>
          <c:showVal val="0"/>
          <c:showCatName val="0"/>
          <c:showSerName val="0"/>
          <c:showPercent val="0"/>
          <c:showBubbleSize val="0"/>
        </c:dLbls>
        <c:gapWidth val="150"/>
        <c:overlap val="100"/>
        <c:axId val="375877632"/>
        <c:axId val="375879168"/>
      </c:barChart>
      <c:catAx>
        <c:axId val="375877632"/>
        <c:scaling>
          <c:orientation val="minMax"/>
        </c:scaling>
        <c:delete val="0"/>
        <c:axPos val="b"/>
        <c:numFmt formatCode="General" sourceLinked="1"/>
        <c:majorTickMark val="out"/>
        <c:minorTickMark val="none"/>
        <c:tickLblPos val="nextTo"/>
        <c:txPr>
          <a:bodyPr/>
          <a:lstStyle/>
          <a:p>
            <a:pPr>
              <a:defRPr sz="1200"/>
            </a:pPr>
            <a:endParaRPr lang="en-US"/>
          </a:p>
        </c:txPr>
        <c:crossAx val="375879168"/>
        <c:crosses val="autoZero"/>
        <c:auto val="1"/>
        <c:lblAlgn val="ctr"/>
        <c:lblOffset val="100"/>
        <c:noMultiLvlLbl val="0"/>
      </c:catAx>
      <c:valAx>
        <c:axId val="375879168"/>
        <c:scaling>
          <c:orientation val="minMax"/>
        </c:scaling>
        <c:delete val="0"/>
        <c:axPos val="l"/>
        <c:majorGridlines/>
        <c:title>
          <c:tx>
            <c:rich>
              <a:bodyPr rot="-5400000" vert="horz"/>
              <a:lstStyle/>
              <a:p>
                <a:pPr>
                  <a:defRPr sz="1600" b="0"/>
                </a:pPr>
                <a:r>
                  <a:rPr lang="en-US" sz="1600" b="0"/>
                  <a:t>Sales ($M)</a:t>
                </a:r>
              </a:p>
            </c:rich>
          </c:tx>
          <c:layout>
            <c:manualLayout>
              <c:xMode val="edge"/>
              <c:yMode val="edge"/>
              <c:x val="1.2406084989526899E-2"/>
              <c:y val="0.33204795446219898"/>
            </c:manualLayout>
          </c:layout>
          <c:overlay val="0"/>
        </c:title>
        <c:numFmt formatCode="_(&quot;$&quot;* #,##0_);_(&quot;$&quot;* \(#,##0\);_(&quot;$&quot;* &quot;-&quot;??_);_(@_)" sourceLinked="1"/>
        <c:majorTickMark val="out"/>
        <c:minorTickMark val="none"/>
        <c:tickLblPos val="nextTo"/>
        <c:txPr>
          <a:bodyPr/>
          <a:lstStyle/>
          <a:p>
            <a:pPr>
              <a:defRPr sz="1200"/>
            </a:pPr>
            <a:endParaRPr lang="en-US"/>
          </a:p>
        </c:txPr>
        <c:crossAx val="375877632"/>
        <c:crosses val="autoZero"/>
        <c:crossBetween val="between"/>
      </c:valAx>
    </c:plotArea>
    <c:legend>
      <c:legendPos val="r"/>
      <c:layout>
        <c:manualLayout>
          <c:xMode val="edge"/>
          <c:yMode val="edge"/>
          <c:x val="0.1516223267409037"/>
          <c:y val="6.9640564720600304E-2"/>
          <c:w val="0.17316004477479802"/>
          <c:h val="0.2235286805344103"/>
        </c:manualLayout>
      </c:layout>
      <c:overlay val="0"/>
      <c:spPr>
        <a:solidFill>
          <a:schemeClr val="bg1"/>
        </a:solidFill>
        <a:ln>
          <a:solidFill>
            <a:schemeClr val="tx1"/>
          </a:solidFill>
        </a:ln>
      </c:spPr>
      <c:txPr>
        <a:bodyPr/>
        <a:lstStyle/>
        <a:p>
          <a:pPr>
            <a:defRPr sz="1400"/>
          </a:pPr>
          <a:endParaRPr lang="en-US"/>
        </a:p>
      </c:txPr>
    </c:legend>
    <c:plotVisOnly val="1"/>
    <c:dispBlanksAs val="gap"/>
    <c:showDLblsOverMax val="0"/>
  </c:chart>
  <c:printSettings>
    <c:headerFooter/>
    <c:pageMargins b="1" l="0.75" r="0.75"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41078199909422"/>
          <c:y val="6.5889462955491473E-2"/>
          <c:w val="0.79062986555328973"/>
          <c:h val="0.825580530857281"/>
        </c:manualLayout>
      </c:layout>
      <c:barChart>
        <c:barDir val="col"/>
        <c:grouping val="clustered"/>
        <c:varyColors val="0"/>
        <c:ser>
          <c:idx val="2"/>
          <c:order val="0"/>
          <c:tx>
            <c:strRef>
              <c:f>'WDM Cloud (DCI)'!$C$174</c:f>
              <c:strCache>
                <c:ptCount val="1"/>
                <c:pt idx="0">
                  <c:v>100 Gbps</c:v>
                </c:pt>
              </c:strCache>
            </c:strRef>
          </c:tx>
          <c:spPr>
            <a:solidFill>
              <a:schemeClr val="accent1"/>
            </a:solidFill>
            <a:ln w="25400">
              <a:solidFill>
                <a:schemeClr val="accent1"/>
              </a:solidFill>
            </a:ln>
          </c:spPr>
          <c:invertIfNegative val="0"/>
          <c:cat>
            <c:numRef>
              <c:f>'WDM Cloud (DCI)'!$D$169:$N$169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'WDM Cloud (DCI)'!$D$174:$N$174</c:f>
              <c:numCache>
                <c:formatCode>#,##0</c:formatCode>
                <c:ptCount val="11"/>
                <c:pt idx="0">
                  <c:v>15096.521746430493</c:v>
                </c:pt>
                <c:pt idx="1">
                  <c:v>49598.993497839707</c:v>
                </c:pt>
              </c:numCache>
            </c:numRef>
          </c:val>
          <c:extLst xmlns:c16r2="http://schemas.microsoft.com/office/drawing/2015/06/chart">
            <c:ext xmlns:c16="http://schemas.microsoft.com/office/drawing/2014/chart" uri="{C3380CC4-5D6E-409C-BE32-E72D297353CC}">
              <c16:uniqueId val="{00000000-36C7-5946-B520-CB40ACF6F037}"/>
            </c:ext>
          </c:extLst>
        </c:ser>
        <c:ser>
          <c:idx val="1"/>
          <c:order val="1"/>
          <c:tx>
            <c:strRef>
              <c:f>'WDM Cloud (DCI)'!$C$175</c:f>
              <c:strCache>
                <c:ptCount val="1"/>
                <c:pt idx="0">
                  <c:v>200 Gbps</c:v>
                </c:pt>
              </c:strCache>
            </c:strRef>
          </c:tx>
          <c:invertIfNegative val="0"/>
          <c:cat>
            <c:numRef>
              <c:f>'WDM Cloud (DCI)'!$D$169:$N$169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'WDM Cloud (DCI)'!$D$175:$N$175</c:f>
              <c:numCache>
                <c:formatCode>#,##0</c:formatCode>
                <c:ptCount val="11"/>
                <c:pt idx="0">
                  <c:v>0</c:v>
                </c:pt>
                <c:pt idx="1">
                  <c:v>4959.0769230769238</c:v>
                </c:pt>
              </c:numCache>
            </c:numRef>
          </c:val>
          <c:extLst xmlns:c16r2="http://schemas.microsoft.com/office/drawing/2015/06/chart">
            <c:ext xmlns:c16="http://schemas.microsoft.com/office/drawing/2014/chart" uri="{C3380CC4-5D6E-409C-BE32-E72D297353CC}">
              <c16:uniqueId val="{00000001-36C7-5946-B520-CB40ACF6F037}"/>
            </c:ext>
          </c:extLst>
        </c:ser>
        <c:ser>
          <c:idx val="3"/>
          <c:order val="2"/>
          <c:tx>
            <c:strRef>
              <c:f>'WDM Cloud (DCI)'!$C$176</c:f>
              <c:strCache>
                <c:ptCount val="1"/>
                <c:pt idx="0">
                  <c:v>400G ZR</c:v>
                </c:pt>
              </c:strCache>
            </c:strRef>
          </c:tx>
          <c:invertIfNegative val="0"/>
          <c:cat>
            <c:numRef>
              <c:f>'WDM Cloud (DCI)'!$D$169:$N$169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'WDM Cloud (DCI)'!$D$176:$N$176</c:f>
              <c:numCache>
                <c:formatCode>#,##0</c:formatCode>
                <c:ptCount val="11"/>
                <c:pt idx="0">
                  <c:v>0</c:v>
                </c:pt>
                <c:pt idx="1">
                  <c:v>0</c:v>
                </c:pt>
              </c:numCache>
            </c:numRef>
          </c:val>
          <c:extLst xmlns:c16r2="http://schemas.microsoft.com/office/drawing/2015/06/chart">
            <c:ext xmlns:c16="http://schemas.microsoft.com/office/drawing/2014/chart" uri="{C3380CC4-5D6E-409C-BE32-E72D297353CC}">
              <c16:uniqueId val="{00000001-7A2F-944F-834A-30C2F42C0FF7}"/>
            </c:ext>
          </c:extLst>
        </c:ser>
        <c:ser>
          <c:idx val="4"/>
          <c:order val="3"/>
          <c:tx>
            <c:strRef>
              <c:f>'WDM Cloud (DCI)'!$C$177</c:f>
              <c:strCache>
                <c:ptCount val="1"/>
                <c:pt idx="0">
                  <c:v>400G ZR+</c:v>
                </c:pt>
              </c:strCache>
            </c:strRef>
          </c:tx>
          <c:invertIfNegative val="0"/>
          <c:cat>
            <c:numRef>
              <c:f>'WDM Cloud (DCI)'!$D$169:$N$169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'WDM Cloud (DCI)'!$D$177:$N$177</c:f>
              <c:numCache>
                <c:formatCode>#,##0</c:formatCode>
                <c:ptCount val="11"/>
                <c:pt idx="0">
                  <c:v>0</c:v>
                </c:pt>
                <c:pt idx="1">
                  <c:v>0</c:v>
                </c:pt>
              </c:numCache>
            </c:numRef>
          </c:val>
          <c:extLst xmlns:c16r2="http://schemas.microsoft.com/office/drawing/2015/06/chart">
            <c:ext xmlns:c16="http://schemas.microsoft.com/office/drawing/2014/chart" uri="{C3380CC4-5D6E-409C-BE32-E72D297353CC}">
              <c16:uniqueId val="{00000002-7A2F-944F-834A-30C2F42C0FF7}"/>
            </c:ext>
          </c:extLst>
        </c:ser>
        <c:ser>
          <c:idx val="5"/>
          <c:order val="4"/>
          <c:tx>
            <c:strRef>
              <c:f>'WDM Cloud (DCI)'!$C$178</c:f>
              <c:strCache>
                <c:ptCount val="1"/>
                <c:pt idx="0">
                  <c:v>400G Open ROADM</c:v>
                </c:pt>
              </c:strCache>
            </c:strRef>
          </c:tx>
          <c:invertIfNegative val="0"/>
          <c:cat>
            <c:numRef>
              <c:f>'WDM Cloud (DCI)'!$D$169:$N$169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'WDM Cloud (DCI)'!$D$178:$N$178</c:f>
              <c:numCache>
                <c:formatCode>#,##0</c:formatCode>
                <c:ptCount val="11"/>
                <c:pt idx="0">
                  <c:v>0</c:v>
                </c:pt>
                <c:pt idx="1">
                  <c:v>0</c:v>
                </c:pt>
              </c:numCache>
            </c:numRef>
          </c:val>
          <c:extLst xmlns:c16r2="http://schemas.microsoft.com/office/drawing/2015/06/chart">
            <c:ext xmlns:c16="http://schemas.microsoft.com/office/drawing/2014/chart" uri="{C3380CC4-5D6E-409C-BE32-E72D297353CC}">
              <c16:uniqueId val="{00000000-2318-6F4C-B9E5-561172302D65}"/>
            </c:ext>
          </c:extLst>
        </c:ser>
        <c:dLbls>
          <c:showLegendKey val="0"/>
          <c:showVal val="0"/>
          <c:showCatName val="0"/>
          <c:showSerName val="0"/>
          <c:showPercent val="0"/>
          <c:showBubbleSize val="0"/>
        </c:dLbls>
        <c:gapWidth val="150"/>
        <c:axId val="376085120"/>
        <c:axId val="376107392"/>
      </c:barChart>
      <c:catAx>
        <c:axId val="376085120"/>
        <c:scaling>
          <c:orientation val="minMax"/>
        </c:scaling>
        <c:delete val="0"/>
        <c:axPos val="b"/>
        <c:numFmt formatCode="General" sourceLinked="1"/>
        <c:majorTickMark val="out"/>
        <c:minorTickMark val="none"/>
        <c:tickLblPos val="nextTo"/>
        <c:crossAx val="376107392"/>
        <c:crosses val="autoZero"/>
        <c:auto val="1"/>
        <c:lblAlgn val="ctr"/>
        <c:lblOffset val="100"/>
        <c:noMultiLvlLbl val="0"/>
      </c:catAx>
      <c:valAx>
        <c:axId val="376107392"/>
        <c:scaling>
          <c:orientation val="minMax"/>
        </c:scaling>
        <c:delete val="0"/>
        <c:axPos val="l"/>
        <c:majorGridlines/>
        <c:title>
          <c:tx>
            <c:rich>
              <a:bodyPr/>
              <a:lstStyle/>
              <a:p>
                <a:pPr>
                  <a:defRPr sz="1600" b="0"/>
                </a:pPr>
                <a:r>
                  <a:rPr lang="en-US" sz="1600" b="0"/>
                  <a:t>Shipments (Units)</a:t>
                </a:r>
              </a:p>
            </c:rich>
          </c:tx>
          <c:layout/>
          <c:overlay val="0"/>
        </c:title>
        <c:numFmt formatCode="#,##0" sourceLinked="1"/>
        <c:majorTickMark val="out"/>
        <c:minorTickMark val="none"/>
        <c:tickLblPos val="nextTo"/>
        <c:crossAx val="376085120"/>
        <c:crosses val="autoZero"/>
        <c:crossBetween val="between"/>
      </c:valAx>
    </c:plotArea>
    <c:legend>
      <c:legendPos val="t"/>
      <c:layout>
        <c:manualLayout>
          <c:xMode val="edge"/>
          <c:yMode val="edge"/>
          <c:x val="0.18377997046835262"/>
          <c:y val="8.6887216705997597E-2"/>
          <c:w val="0.36390884034803489"/>
          <c:h val="0.50297982203647928"/>
        </c:manualLayout>
      </c:layout>
      <c:overlay val="0"/>
      <c:spPr>
        <a:solidFill>
          <a:schemeClr val="bg1"/>
        </a:solidFill>
        <a:ln>
          <a:solidFill>
            <a:schemeClr val="tx1">
              <a:lumMod val="65000"/>
              <a:lumOff val="35000"/>
            </a:schemeClr>
          </a:solidFill>
        </a:ln>
      </c:spPr>
    </c:legend>
    <c:plotVisOnly val="1"/>
    <c:dispBlanksAs val="gap"/>
    <c:showDLblsOverMax val="0"/>
  </c:chart>
  <c:txPr>
    <a:bodyPr/>
    <a:lstStyle/>
    <a:p>
      <a:pPr>
        <a:defRPr sz="1400"/>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Based on ports</a:t>
            </a:r>
          </a:p>
        </c:rich>
      </c:tx>
      <c:layout/>
      <c:overlay val="1"/>
    </c:title>
    <c:autoTitleDeleted val="0"/>
    <c:plotArea>
      <c:layout>
        <c:manualLayout>
          <c:layoutTarget val="inner"/>
          <c:xMode val="edge"/>
          <c:yMode val="edge"/>
          <c:x val="0.10161571375105501"/>
          <c:y val="7.5470992285136304E-2"/>
          <c:w val="0.86678139507270602"/>
          <c:h val="0.81519274050157964"/>
        </c:manualLayout>
      </c:layout>
      <c:lineChart>
        <c:grouping val="standard"/>
        <c:varyColors val="0"/>
        <c:ser>
          <c:idx val="0"/>
          <c:order val="0"/>
          <c:tx>
            <c:strRef>
              <c:f>'WDM Cloud (DCI)'!$C$84</c:f>
              <c:strCache>
                <c:ptCount val="1"/>
                <c:pt idx="0">
                  <c:v>Cloud (DCI)</c:v>
                </c:pt>
              </c:strCache>
            </c:strRef>
          </c:tx>
          <c:marker>
            <c:symbol val="none"/>
          </c:marker>
          <c:cat>
            <c:numRef>
              <c:f>'WDM Cloud (DCI)'!$D$79:$N$79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'WDM Cloud (DCI)'!$D$296:$N$296</c:f>
              <c:numCache>
                <c:formatCode>0%</c:formatCode>
                <c:ptCount val="11"/>
                <c:pt idx="0">
                  <c:v>0.74547713349130551</c:v>
                </c:pt>
                <c:pt idx="1">
                  <c:v>1.0062042860894831</c:v>
                </c:pt>
              </c:numCache>
            </c:numRef>
          </c:val>
          <c:smooth val="0"/>
          <c:extLst xmlns:c16r2="http://schemas.microsoft.com/office/drawing/2015/06/chart">
            <c:ext xmlns:c16="http://schemas.microsoft.com/office/drawing/2014/chart" uri="{C3380CC4-5D6E-409C-BE32-E72D297353CC}">
              <c16:uniqueId val="{00000000-F825-DE41-AD32-A7B944E8E637}"/>
            </c:ext>
          </c:extLst>
        </c:ser>
        <c:ser>
          <c:idx val="2"/>
          <c:order val="1"/>
          <c:tx>
            <c:strRef>
              <c:f>'WDM Cloud (DCI)'!$C$85</c:f>
              <c:strCache>
                <c:ptCount val="1"/>
                <c:pt idx="0">
                  <c:v>Telecom</c:v>
                </c:pt>
              </c:strCache>
            </c:strRef>
          </c:tx>
          <c:spPr>
            <a:ln>
              <a:solidFill>
                <a:schemeClr val="accent2"/>
              </a:solidFill>
            </a:ln>
          </c:spPr>
          <c:marker>
            <c:symbol val="none"/>
          </c:marker>
          <c:cat>
            <c:numRef>
              <c:f>'WDM Cloud (DCI)'!$D$79:$N$79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'WDM Cloud (DCI)'!$D$310:$N$310</c:f>
              <c:numCache>
                <c:formatCode>0%</c:formatCode>
                <c:ptCount val="11"/>
                <c:pt idx="0">
                  <c:v>0.44235431147059034</c:v>
                </c:pt>
                <c:pt idx="1">
                  <c:v>0.36117113429947212</c:v>
                </c:pt>
              </c:numCache>
            </c:numRef>
          </c:val>
          <c:smooth val="0"/>
          <c:extLst xmlns:c16r2="http://schemas.microsoft.com/office/drawing/2015/06/chart">
            <c:ext xmlns:c16="http://schemas.microsoft.com/office/drawing/2014/chart" uri="{C3380CC4-5D6E-409C-BE32-E72D297353CC}">
              <c16:uniqueId val="{00000002-F825-DE41-AD32-A7B944E8E637}"/>
            </c:ext>
          </c:extLst>
        </c:ser>
        <c:ser>
          <c:idx val="1"/>
          <c:order val="2"/>
          <c:tx>
            <c:strRef>
              <c:f>'WDM Cloud (DCI)'!$C$86</c:f>
              <c:strCache>
                <c:ptCount val="1"/>
                <c:pt idx="0">
                  <c:v>Enterprise</c:v>
                </c:pt>
              </c:strCache>
            </c:strRef>
          </c:tx>
          <c:spPr>
            <a:ln>
              <a:solidFill>
                <a:schemeClr val="accent3"/>
              </a:solidFill>
            </a:ln>
          </c:spPr>
          <c:marker>
            <c:symbol val="none"/>
          </c:marker>
          <c:cat>
            <c:numRef>
              <c:f>'WDM Cloud (DCI)'!$D$79:$N$79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'WDM Cloud (DCI)'!$D$324:$N$324</c:f>
              <c:numCache>
                <c:formatCode>0%</c:formatCode>
                <c:ptCount val="11"/>
                <c:pt idx="0">
                  <c:v>0.54895873151955743</c:v>
                </c:pt>
                <c:pt idx="1">
                  <c:v>0.53189246805920232</c:v>
                </c:pt>
              </c:numCache>
            </c:numRef>
          </c:val>
          <c:smooth val="0"/>
          <c:extLst xmlns:c16r2="http://schemas.microsoft.com/office/drawing/2015/06/chart">
            <c:ext xmlns:c16="http://schemas.microsoft.com/office/drawing/2014/chart" uri="{C3380CC4-5D6E-409C-BE32-E72D297353CC}">
              <c16:uniqueId val="{00000001-F825-DE41-AD32-A7B944E8E637}"/>
            </c:ext>
          </c:extLst>
        </c:ser>
        <c:dLbls>
          <c:showLegendKey val="0"/>
          <c:showVal val="0"/>
          <c:showCatName val="0"/>
          <c:showSerName val="0"/>
          <c:showPercent val="0"/>
          <c:showBubbleSize val="0"/>
        </c:dLbls>
        <c:marker val="1"/>
        <c:smooth val="0"/>
        <c:axId val="376146944"/>
        <c:axId val="376156928"/>
      </c:lineChart>
      <c:catAx>
        <c:axId val="376146944"/>
        <c:scaling>
          <c:orientation val="minMax"/>
        </c:scaling>
        <c:delete val="0"/>
        <c:axPos val="b"/>
        <c:numFmt formatCode="General" sourceLinked="1"/>
        <c:majorTickMark val="out"/>
        <c:minorTickMark val="none"/>
        <c:tickLblPos val="nextTo"/>
        <c:txPr>
          <a:bodyPr/>
          <a:lstStyle/>
          <a:p>
            <a:pPr>
              <a:defRPr sz="1100"/>
            </a:pPr>
            <a:endParaRPr lang="en-US"/>
          </a:p>
        </c:txPr>
        <c:crossAx val="376156928"/>
        <c:crosses val="autoZero"/>
        <c:auto val="1"/>
        <c:lblAlgn val="ctr"/>
        <c:lblOffset val="100"/>
        <c:noMultiLvlLbl val="0"/>
      </c:catAx>
      <c:valAx>
        <c:axId val="376156928"/>
        <c:scaling>
          <c:orientation val="minMax"/>
          <c:max val="1.5"/>
          <c:min val="0"/>
        </c:scaling>
        <c:delete val="0"/>
        <c:axPos val="l"/>
        <c:majorGridlines/>
        <c:title>
          <c:tx>
            <c:rich>
              <a:bodyPr rot="-5400000" vert="horz"/>
              <a:lstStyle/>
              <a:p>
                <a:pPr>
                  <a:defRPr/>
                </a:pPr>
                <a:r>
                  <a:rPr lang="en-US"/>
                  <a:t>Annual growth in bandwidth</a:t>
                </a:r>
              </a:p>
            </c:rich>
          </c:tx>
          <c:layout/>
          <c:overlay val="0"/>
        </c:title>
        <c:numFmt formatCode="0%" sourceLinked="1"/>
        <c:majorTickMark val="out"/>
        <c:minorTickMark val="none"/>
        <c:tickLblPos val="nextTo"/>
        <c:txPr>
          <a:bodyPr/>
          <a:lstStyle/>
          <a:p>
            <a:pPr>
              <a:defRPr sz="1100"/>
            </a:pPr>
            <a:endParaRPr lang="en-US"/>
          </a:p>
        </c:txPr>
        <c:crossAx val="376146944"/>
        <c:crosses val="autoZero"/>
        <c:crossBetween val="between"/>
      </c:valAx>
    </c:plotArea>
    <c:legend>
      <c:legendPos val="r"/>
      <c:layout>
        <c:manualLayout>
          <c:xMode val="edge"/>
          <c:yMode val="edge"/>
          <c:x val="0.7536381248478915"/>
          <c:y val="0.15441941246304275"/>
          <c:w val="0.19746701567133071"/>
          <c:h val="0.24827816593319901"/>
        </c:manualLayout>
      </c:layout>
      <c:overlay val="0"/>
      <c:spPr>
        <a:solidFill>
          <a:schemeClr val="bg1"/>
        </a:solidFill>
        <a:ln>
          <a:solidFill>
            <a:schemeClr val="tx1"/>
          </a:solidFill>
        </a:ln>
      </c:spPr>
      <c:txPr>
        <a:bodyPr/>
        <a:lstStyle/>
        <a:p>
          <a:pPr>
            <a:defRPr sz="1100"/>
          </a:pPr>
          <a:endParaRPr lang="en-US"/>
        </a:p>
      </c:txPr>
    </c:legend>
    <c:plotVisOnly val="1"/>
    <c:dispBlanksAs val="gap"/>
    <c:showDLblsOverMax val="0"/>
  </c:chart>
  <c:printSettings>
    <c:headerFooter/>
    <c:pageMargins b="1" l="0.75" r="0.75"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8079615048119"/>
          <c:y val="5.1400554097404488E-2"/>
          <c:w val="0.81822112860892393"/>
          <c:h val="0.8326195683872849"/>
        </c:manualLayout>
      </c:layout>
      <c:barChart>
        <c:barDir val="col"/>
        <c:grouping val="stacked"/>
        <c:varyColors val="0"/>
        <c:ser>
          <c:idx val="0"/>
          <c:order val="0"/>
          <c:tx>
            <c:strRef>
              <c:f>'WDM Cloud (DCI)'!$C$385</c:f>
              <c:strCache>
                <c:ptCount val="1"/>
                <c:pt idx="0">
                  <c:v>≤ 40 km</c:v>
                </c:pt>
              </c:strCache>
            </c:strRef>
          </c:tx>
          <c:invertIfNegative val="0"/>
          <c:cat>
            <c:numRef>
              <c:f>'WDM Cloud (DCI)'!$D$372:$N$372</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'WDM Cloud (DCI)'!$D$385:$N$385</c:f>
              <c:numCache>
                <c:formatCode>_(* #,##0_);_(* \(#,##0\);_(* "-"??_);_(@_)</c:formatCode>
                <c:ptCount val="11"/>
                <c:pt idx="0">
                  <c:v>6038.6086985721977</c:v>
                </c:pt>
                <c:pt idx="1">
                  <c:v>33769.52748789086</c:v>
                </c:pt>
              </c:numCache>
            </c:numRef>
          </c:val>
          <c:extLst xmlns:c16r2="http://schemas.microsoft.com/office/drawing/2015/06/chart">
            <c:ext xmlns:c16="http://schemas.microsoft.com/office/drawing/2014/chart" uri="{C3380CC4-5D6E-409C-BE32-E72D297353CC}">
              <c16:uniqueId val="{00000000-6AF5-1C42-AA93-835DF5A539EA}"/>
            </c:ext>
          </c:extLst>
        </c:ser>
        <c:ser>
          <c:idx val="1"/>
          <c:order val="1"/>
          <c:tx>
            <c:strRef>
              <c:f>'WDM Cloud (DCI)'!$C$386</c:f>
              <c:strCache>
                <c:ptCount val="1"/>
                <c:pt idx="0">
                  <c:v>≤ 80 km</c:v>
                </c:pt>
              </c:strCache>
            </c:strRef>
          </c:tx>
          <c:invertIfNegative val="0"/>
          <c:cat>
            <c:numRef>
              <c:f>'WDM Cloud (DCI)'!$D$372:$N$372</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'WDM Cloud (DCI)'!$D$386:$N$386</c:f>
              <c:numCache>
                <c:formatCode>_(* #,##0_);_(* \(#,##0\);_(* "-"??_);_(@_)</c:formatCode>
                <c:ptCount val="11"/>
                <c:pt idx="0">
                  <c:v>754.82608732152471</c:v>
                </c:pt>
                <c:pt idx="1">
                  <c:v>5455.8070420916638</c:v>
                </c:pt>
              </c:numCache>
            </c:numRef>
          </c:val>
          <c:extLst xmlns:c16r2="http://schemas.microsoft.com/office/drawing/2015/06/chart">
            <c:ext xmlns:c16="http://schemas.microsoft.com/office/drawing/2014/chart" uri="{C3380CC4-5D6E-409C-BE32-E72D297353CC}">
              <c16:uniqueId val="{00000001-6AF5-1C42-AA93-835DF5A539EA}"/>
            </c:ext>
          </c:extLst>
        </c:ser>
        <c:ser>
          <c:idx val="2"/>
          <c:order val="2"/>
          <c:tx>
            <c:strRef>
              <c:f>'WDM Cloud (DCI)'!$C$387</c:f>
              <c:strCache>
                <c:ptCount val="1"/>
                <c:pt idx="0">
                  <c:v>&gt; 80 km</c:v>
                </c:pt>
              </c:strCache>
            </c:strRef>
          </c:tx>
          <c:invertIfNegative val="0"/>
          <c:cat>
            <c:numRef>
              <c:f>'WDM Cloud (DCI)'!$D$372:$N$372</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'WDM Cloud (DCI)'!$D$387:$N$387</c:f>
              <c:numCache>
                <c:formatCode>_(* #,##0_);_(* \(#,##0\);_(* "-"??_);_(@_)</c:formatCode>
                <c:ptCount val="11"/>
                <c:pt idx="0">
                  <c:v>8303.0869605367698</c:v>
                </c:pt>
                <c:pt idx="1">
                  <c:v>15332.735890934104</c:v>
                </c:pt>
              </c:numCache>
            </c:numRef>
          </c:val>
          <c:extLst xmlns:c16r2="http://schemas.microsoft.com/office/drawing/2015/06/chart">
            <c:ext xmlns:c16="http://schemas.microsoft.com/office/drawing/2014/chart" uri="{C3380CC4-5D6E-409C-BE32-E72D297353CC}">
              <c16:uniqueId val="{00000002-6AF5-1C42-AA93-835DF5A539EA}"/>
            </c:ext>
          </c:extLst>
        </c:ser>
        <c:dLbls>
          <c:showLegendKey val="0"/>
          <c:showVal val="0"/>
          <c:showCatName val="0"/>
          <c:showSerName val="0"/>
          <c:showPercent val="0"/>
          <c:showBubbleSize val="0"/>
        </c:dLbls>
        <c:gapWidth val="150"/>
        <c:overlap val="100"/>
        <c:axId val="376176640"/>
        <c:axId val="376178176"/>
      </c:barChart>
      <c:catAx>
        <c:axId val="376176640"/>
        <c:scaling>
          <c:orientation val="minMax"/>
        </c:scaling>
        <c:delete val="0"/>
        <c:axPos val="b"/>
        <c:numFmt formatCode="General" sourceLinked="1"/>
        <c:majorTickMark val="out"/>
        <c:minorTickMark val="none"/>
        <c:tickLblPos val="nextTo"/>
        <c:crossAx val="376178176"/>
        <c:crosses val="autoZero"/>
        <c:auto val="1"/>
        <c:lblAlgn val="ctr"/>
        <c:lblOffset val="100"/>
        <c:noMultiLvlLbl val="0"/>
      </c:catAx>
      <c:valAx>
        <c:axId val="376178176"/>
        <c:scaling>
          <c:orientation val="minMax"/>
        </c:scaling>
        <c:delete val="0"/>
        <c:axPos val="l"/>
        <c:majorGridlines/>
        <c:numFmt formatCode="_(* #,##0_);_(* \(#,##0\);_(* &quot;-&quot;??_);_(@_)" sourceLinked="1"/>
        <c:majorTickMark val="out"/>
        <c:minorTickMark val="none"/>
        <c:tickLblPos val="nextTo"/>
        <c:crossAx val="376176640"/>
        <c:crosses val="autoZero"/>
        <c:crossBetween val="between"/>
      </c:valAx>
    </c:plotArea>
    <c:legend>
      <c:legendPos val="r"/>
      <c:layout>
        <c:manualLayout>
          <c:xMode val="edge"/>
          <c:yMode val="edge"/>
          <c:x val="0.19380686789151361"/>
          <c:y val="8.7386993292505113E-2"/>
          <c:w val="0.16745815836843742"/>
          <c:h val="0.25578120443277924"/>
        </c:manualLayout>
      </c:layout>
      <c:overlay val="0"/>
      <c:spPr>
        <a:solidFill>
          <a:schemeClr val="bg1"/>
        </a:solidFill>
        <a:ln>
          <a:solidFill>
            <a:schemeClr val="tx1"/>
          </a:solidFill>
        </a:ln>
      </c:spPr>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a:t>Accumulated bandwidth</a:t>
            </a:r>
            <a:r>
              <a:rPr lang="en-US" sz="1600" baseline="0"/>
              <a:t> </a:t>
            </a:r>
          </a:p>
          <a:p>
            <a:pPr>
              <a:defRPr/>
            </a:pPr>
            <a:r>
              <a:rPr lang="en-US" sz="1600" baseline="0"/>
              <a:t>(DWDM ports)  </a:t>
            </a:r>
            <a:r>
              <a:rPr lang="en-US"/>
              <a:t>2021</a:t>
            </a:r>
          </a:p>
        </c:rich>
      </c:tx>
      <c:layout/>
      <c:overlay val="1"/>
    </c:title>
    <c:autoTitleDeleted val="0"/>
    <c:plotArea>
      <c:layout>
        <c:manualLayout>
          <c:layoutTarget val="inner"/>
          <c:xMode val="edge"/>
          <c:yMode val="edge"/>
          <c:x val="0.26308890715843886"/>
          <c:y val="0.19101371364723987"/>
          <c:w val="0.47382244952450508"/>
          <c:h val="0.75719613361582816"/>
        </c:manualLayout>
      </c:layout>
      <c:pieChart>
        <c:varyColors val="1"/>
        <c:ser>
          <c:idx val="0"/>
          <c:order val="0"/>
          <c:dLbls>
            <c:spPr>
              <a:noFill/>
              <a:ln>
                <a:noFill/>
              </a:ln>
              <a:effectLst/>
            </c:spPr>
            <c:txPr>
              <a:bodyPr/>
              <a:lstStyle/>
              <a:p>
                <a:pPr>
                  <a:defRPr sz="1100"/>
                </a:pPr>
                <a:endParaRPr lang="en-US"/>
              </a:p>
            </c:txPr>
            <c:dLblPos val="outEnd"/>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'WDM Cloud (DCI)'!$P$294:$P$296</c:f>
              <c:strCache>
                <c:ptCount val="3"/>
                <c:pt idx="0">
                  <c:v>Cloud</c:v>
                </c:pt>
                <c:pt idx="1">
                  <c:v>Telecom</c:v>
                </c:pt>
                <c:pt idx="2">
                  <c:v>Enterprise</c:v>
                </c:pt>
              </c:strCache>
            </c:strRef>
          </c:cat>
          <c:val>
            <c:numRef>
              <c:f>'WDM Cloud (DCI)'!$R$294:$R$296</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EECB-014D-96FE-04041653395D}"/>
            </c:ext>
          </c:extLst>
        </c:ser>
        <c:dLbls>
          <c:showLegendKey val="0"/>
          <c:showVal val="1"/>
          <c:showCatName val="0"/>
          <c:showSerName val="0"/>
          <c:showPercent val="0"/>
          <c:showBubbleSize val="0"/>
          <c:showLeaderLines val="1"/>
        </c:dLbls>
        <c:firstSliceAng val="80"/>
      </c:pieChart>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40G by form factor </a:t>
            </a:r>
          </a:p>
        </c:rich>
      </c:tx>
      <c:layout>
        <c:manualLayout>
          <c:xMode val="edge"/>
          <c:yMode val="edge"/>
          <c:x val="0.36194148480115701"/>
          <c:y val="2.5445992617308202E-2"/>
        </c:manualLayout>
      </c:layout>
      <c:overlay val="0"/>
    </c:title>
    <c:autoTitleDeleted val="0"/>
    <c:plotArea>
      <c:layout/>
      <c:lineChart>
        <c:grouping val="standard"/>
        <c:varyColors val="0"/>
        <c:ser>
          <c:idx val="0"/>
          <c:order val="0"/>
          <c:tx>
            <c:strRef>
              <c:f>'Ethernet Summary'!$B$166</c:f>
              <c:strCache>
                <c:ptCount val="1"/>
                <c:pt idx="0">
                  <c:v>CFP</c:v>
                </c:pt>
              </c:strCache>
            </c:strRef>
          </c:tx>
          <c:cat>
            <c:numRef>
              <c:f>'Ethernet Summary'!$C$165:$M$165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Summary'!$C$166:$D$166</c:f>
              <c:numCache>
                <c:formatCode>_(* #,##0_);_(* \(#,##0\);_(* "-"??_);_(@_)</c:formatCode>
                <c:ptCount val="2"/>
                <c:pt idx="0">
                  <c:v>7446</c:v>
                </c:pt>
                <c:pt idx="1">
                  <c:v>3248</c:v>
                </c:pt>
              </c:numCache>
            </c:numRef>
          </c:val>
          <c:smooth val="0"/>
          <c:extLst xmlns:c16r2="http://schemas.microsoft.com/office/drawing/2015/06/chart">
            <c:ext xmlns:c16="http://schemas.microsoft.com/office/drawing/2014/chart" uri="{C3380CC4-5D6E-409C-BE32-E72D297353CC}">
              <c16:uniqueId val="{00000000-53AB-2243-B302-5AD8269E92A0}"/>
            </c:ext>
          </c:extLst>
        </c:ser>
        <c:ser>
          <c:idx val="1"/>
          <c:order val="1"/>
          <c:tx>
            <c:strRef>
              <c:f>'Ethernet Summary'!$B$167</c:f>
              <c:strCache>
                <c:ptCount val="1"/>
                <c:pt idx="0">
                  <c:v>QSFP+</c:v>
                </c:pt>
              </c:strCache>
            </c:strRef>
          </c:tx>
          <c:spPr>
            <a:ln>
              <a:solidFill>
                <a:schemeClr val="accent4"/>
              </a:solidFill>
            </a:ln>
          </c:spPr>
          <c:marker>
            <c:symbol val="square"/>
            <c:size val="5"/>
            <c:spPr>
              <a:solidFill>
                <a:schemeClr val="accent4"/>
              </a:solidFill>
              <a:ln>
                <a:solidFill>
                  <a:schemeClr val="accent4"/>
                </a:solidFill>
              </a:ln>
            </c:spPr>
          </c:marker>
          <c:cat>
            <c:numRef>
              <c:f>'Ethernet Summary'!$C$165:$M$165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Summary'!$C$167:$M$167</c:f>
              <c:numCache>
                <c:formatCode>_(* #,##0_);_(* \(#,##0\);_(* "-"??_);_(@_)</c:formatCode>
                <c:ptCount val="11"/>
                <c:pt idx="0">
                  <c:v>3145622</c:v>
                </c:pt>
                <c:pt idx="1">
                  <c:v>3860912</c:v>
                </c:pt>
              </c:numCache>
            </c:numRef>
          </c:val>
          <c:smooth val="0"/>
          <c:extLst xmlns:c16r2="http://schemas.microsoft.com/office/drawing/2015/06/chart">
            <c:ext xmlns:c16="http://schemas.microsoft.com/office/drawing/2014/chart" uri="{C3380CC4-5D6E-409C-BE32-E72D297353CC}">
              <c16:uniqueId val="{00000001-53AB-2243-B302-5AD8269E92A0}"/>
            </c:ext>
          </c:extLst>
        </c:ser>
        <c:dLbls>
          <c:showLegendKey val="0"/>
          <c:showVal val="0"/>
          <c:showCatName val="0"/>
          <c:showSerName val="0"/>
          <c:showPercent val="0"/>
          <c:showBubbleSize val="0"/>
        </c:dLbls>
        <c:marker val="1"/>
        <c:smooth val="0"/>
        <c:axId val="67822720"/>
        <c:axId val="67824640"/>
      </c:lineChart>
      <c:catAx>
        <c:axId val="67822720"/>
        <c:scaling>
          <c:orientation val="minMax"/>
        </c:scaling>
        <c:delete val="0"/>
        <c:axPos val="b"/>
        <c:numFmt formatCode="General" sourceLinked="1"/>
        <c:majorTickMark val="out"/>
        <c:minorTickMark val="none"/>
        <c:tickLblPos val="nextTo"/>
        <c:txPr>
          <a:bodyPr/>
          <a:lstStyle/>
          <a:p>
            <a:pPr>
              <a:defRPr sz="1200"/>
            </a:pPr>
            <a:endParaRPr lang="en-US"/>
          </a:p>
        </c:txPr>
        <c:crossAx val="67824640"/>
        <c:crosses val="autoZero"/>
        <c:auto val="1"/>
        <c:lblAlgn val="ctr"/>
        <c:lblOffset val="100"/>
        <c:noMultiLvlLbl val="0"/>
      </c:catAx>
      <c:valAx>
        <c:axId val="67824640"/>
        <c:scaling>
          <c:orientation val="minMax"/>
        </c:scaling>
        <c:delete val="0"/>
        <c:axPos val="l"/>
        <c:majorGridlines/>
        <c:numFmt formatCode="_(* #,##0_);_(* \(#,##0\);_(* &quot;-&quot;??_);_(@_)" sourceLinked="1"/>
        <c:majorTickMark val="out"/>
        <c:minorTickMark val="none"/>
        <c:tickLblPos val="nextTo"/>
        <c:txPr>
          <a:bodyPr/>
          <a:lstStyle/>
          <a:p>
            <a:pPr>
              <a:defRPr sz="1100"/>
            </a:pPr>
            <a:endParaRPr lang="en-US"/>
          </a:p>
        </c:txPr>
        <c:crossAx val="67822720"/>
        <c:crosses val="autoZero"/>
        <c:crossBetween val="between"/>
      </c:valAx>
    </c:plotArea>
    <c:legend>
      <c:legendPos val="t"/>
      <c:layout>
        <c:manualLayout>
          <c:xMode val="edge"/>
          <c:yMode val="edge"/>
          <c:x val="0.27172453675574199"/>
          <c:y val="0.117181776076884"/>
          <c:w val="0.46520492137470898"/>
          <c:h val="6.49800963440757E-2"/>
        </c:manualLayout>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600" b="1" i="0" baseline="0">
                <a:effectLst/>
              </a:rPr>
              <a:t>Accumulated bandwidth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600" b="1" i="0" baseline="0">
                <a:effectLst/>
              </a:rPr>
              <a:t>(DWDM ports) </a:t>
            </a:r>
            <a:r>
              <a:rPr lang="en-US"/>
              <a:t>2026</a:t>
            </a:r>
          </a:p>
        </c:rich>
      </c:tx>
      <c:layout>
        <c:manualLayout>
          <c:xMode val="edge"/>
          <c:yMode val="edge"/>
          <c:x val="0.11940933301953799"/>
          <c:y val="1.6895464964526177E-2"/>
        </c:manualLayout>
      </c:layout>
      <c:overlay val="1"/>
    </c:title>
    <c:autoTitleDeleted val="0"/>
    <c:plotArea>
      <c:layout>
        <c:manualLayout>
          <c:layoutTarget val="inner"/>
          <c:xMode val="edge"/>
          <c:yMode val="edge"/>
          <c:x val="0.26308890715843886"/>
          <c:y val="0.19101371364723987"/>
          <c:w val="0.47382244952450508"/>
          <c:h val="0.75719613361582816"/>
        </c:manualLayout>
      </c:layout>
      <c:pieChart>
        <c:varyColors val="1"/>
        <c:ser>
          <c:idx val="0"/>
          <c:order val="0"/>
          <c:dLbls>
            <c:spPr>
              <a:noFill/>
              <a:ln>
                <a:noFill/>
              </a:ln>
              <a:effectLst/>
            </c:spPr>
            <c:txPr>
              <a:bodyPr/>
              <a:lstStyle/>
              <a:p>
                <a:pPr>
                  <a:defRPr sz="1100"/>
                </a:pPr>
                <a:endParaRPr lang="en-US"/>
              </a:p>
            </c:txPr>
            <c:dLblPos val="outEnd"/>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'WDM Cloud (DCI)'!$P$294:$P$296</c:f>
              <c:strCache>
                <c:ptCount val="3"/>
                <c:pt idx="0">
                  <c:v>Cloud</c:v>
                </c:pt>
                <c:pt idx="1">
                  <c:v>Telecom</c:v>
                </c:pt>
                <c:pt idx="2">
                  <c:v>Enterprise</c:v>
                </c:pt>
              </c:strCache>
            </c:strRef>
          </c:cat>
          <c:val>
            <c:numRef>
              <c:f>'WDM Cloud (DCI)'!$T$294:$T$296</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D5A4-A247-9665-D1780A597091}"/>
            </c:ext>
          </c:extLst>
        </c:ser>
        <c:dLbls>
          <c:showLegendKey val="0"/>
          <c:showVal val="1"/>
          <c:showCatName val="0"/>
          <c:showSerName val="0"/>
          <c:showPercent val="0"/>
          <c:showBubbleSize val="0"/>
          <c:showLeaderLines val="1"/>
        </c:dLbls>
        <c:firstSliceAng val="80"/>
      </c:pieChart>
    </c:plotArea>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63323582139521"/>
          <c:y val="7.4467774861475655E-2"/>
          <c:w val="0.78781122688593019"/>
          <c:h val="0.81414224263633694"/>
        </c:manualLayout>
      </c:layout>
      <c:barChart>
        <c:barDir val="col"/>
        <c:grouping val="clustered"/>
        <c:varyColors val="0"/>
        <c:ser>
          <c:idx val="0"/>
          <c:order val="0"/>
          <c:tx>
            <c:strRef>
              <c:f>'WDM Cloud (DCI)'!$C$279</c:f>
              <c:strCache>
                <c:ptCount val="1"/>
                <c:pt idx="0">
                  <c:v>100 Gbps</c:v>
                </c:pt>
              </c:strCache>
            </c:strRef>
          </c:tx>
          <c:spPr>
            <a:solidFill>
              <a:schemeClr val="accent1"/>
            </a:solidFill>
            <a:ln>
              <a:noFill/>
            </a:ln>
            <a:effectLst/>
          </c:spPr>
          <c:invertIfNegative val="0"/>
          <c:cat>
            <c:numRef>
              <c:f>'WDM Cloud (DCI)'!$D$274:$N$274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'WDM Cloud (DCI)'!$D$279:$N$279</c:f>
              <c:numCache>
                <c:formatCode>#,##0</c:formatCode>
                <c:ptCount val="11"/>
                <c:pt idx="0">
                  <c:v>312088</c:v>
                </c:pt>
                <c:pt idx="1">
                  <c:v>347869</c:v>
                </c:pt>
              </c:numCache>
            </c:numRef>
          </c:val>
          <c:extLst xmlns:c16r2="http://schemas.microsoft.com/office/drawing/2015/06/chart">
            <c:ext xmlns:c16="http://schemas.microsoft.com/office/drawing/2014/chart" uri="{C3380CC4-5D6E-409C-BE32-E72D297353CC}">
              <c16:uniqueId val="{00000000-9939-F54E-91F8-DCBA97735E0D}"/>
            </c:ext>
          </c:extLst>
        </c:ser>
        <c:ser>
          <c:idx val="1"/>
          <c:order val="1"/>
          <c:tx>
            <c:strRef>
              <c:f>'WDM Cloud (DCI)'!$C$280</c:f>
              <c:strCache>
                <c:ptCount val="1"/>
                <c:pt idx="0">
                  <c:v>200 Gbps</c:v>
                </c:pt>
              </c:strCache>
            </c:strRef>
          </c:tx>
          <c:spPr>
            <a:solidFill>
              <a:schemeClr val="accent2"/>
            </a:solidFill>
            <a:ln>
              <a:noFill/>
            </a:ln>
            <a:effectLst/>
          </c:spPr>
          <c:invertIfNegative val="0"/>
          <c:cat>
            <c:numRef>
              <c:f>'WDM Cloud (DCI)'!$D$274:$N$274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'WDM Cloud (DCI)'!$D$280:$N$280</c:f>
              <c:numCache>
                <c:formatCode>#,##0</c:formatCode>
                <c:ptCount val="11"/>
                <c:pt idx="0">
                  <c:v>0</c:v>
                </c:pt>
                <c:pt idx="1">
                  <c:v>45500</c:v>
                </c:pt>
              </c:numCache>
            </c:numRef>
          </c:val>
          <c:extLst xmlns:c16r2="http://schemas.microsoft.com/office/drawing/2015/06/chart">
            <c:ext xmlns:c16="http://schemas.microsoft.com/office/drawing/2014/chart" uri="{C3380CC4-5D6E-409C-BE32-E72D297353CC}">
              <c16:uniqueId val="{00000001-9939-F54E-91F8-DCBA97735E0D}"/>
            </c:ext>
          </c:extLst>
        </c:ser>
        <c:ser>
          <c:idx val="3"/>
          <c:order val="2"/>
          <c:tx>
            <c:strRef>
              <c:f>'WDM Cloud (DCI)'!$C$281</c:f>
              <c:strCache>
                <c:ptCount val="1"/>
                <c:pt idx="0">
                  <c:v>400 Gbps</c:v>
                </c:pt>
              </c:strCache>
            </c:strRef>
          </c:tx>
          <c:invertIfNegative val="0"/>
          <c:cat>
            <c:numRef>
              <c:f>'WDM Cloud (DCI)'!$D$274:$N$274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'WDM Cloud (DCI)'!$D$281:$N$281</c:f>
              <c:numCache>
                <c:formatCode>#,##0</c:formatCode>
                <c:ptCount val="11"/>
                <c:pt idx="0">
                  <c:v>0</c:v>
                </c:pt>
                <c:pt idx="1">
                  <c:v>4000</c:v>
                </c:pt>
              </c:numCache>
            </c:numRef>
          </c:val>
          <c:extLst xmlns:c16r2="http://schemas.microsoft.com/office/drawing/2015/06/chart">
            <c:ext xmlns:c16="http://schemas.microsoft.com/office/drawing/2014/chart" uri="{C3380CC4-5D6E-409C-BE32-E72D297353CC}">
              <c16:uniqueId val="{00000000-F670-F145-BC19-97FFF1702B1B}"/>
            </c:ext>
          </c:extLst>
        </c:ser>
        <c:ser>
          <c:idx val="2"/>
          <c:order val="3"/>
          <c:tx>
            <c:strRef>
              <c:f>'WDM Cloud (DCI)'!$C$282</c:f>
              <c:strCache>
                <c:ptCount val="1"/>
                <c:pt idx="0">
                  <c:v>600 Gbps and above</c:v>
                </c:pt>
              </c:strCache>
            </c:strRef>
          </c:tx>
          <c:spPr>
            <a:solidFill>
              <a:schemeClr val="accent3"/>
            </a:solidFill>
            <a:ln>
              <a:noFill/>
            </a:ln>
            <a:effectLst/>
          </c:spPr>
          <c:invertIfNegative val="0"/>
          <c:cat>
            <c:numRef>
              <c:f>'WDM Cloud (DCI)'!$D$274:$N$274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'WDM Cloud (DCI)'!$D$282:$N$282</c:f>
              <c:numCache>
                <c:formatCode>#,##0</c:formatCode>
                <c:ptCount val="11"/>
                <c:pt idx="0">
                  <c:v>0</c:v>
                </c:pt>
                <c:pt idx="1">
                  <c:v>0</c:v>
                </c:pt>
              </c:numCache>
            </c:numRef>
          </c:val>
          <c:extLst xmlns:c16r2="http://schemas.microsoft.com/office/drawing/2015/06/chart">
            <c:ext xmlns:c16="http://schemas.microsoft.com/office/drawing/2014/chart" uri="{C3380CC4-5D6E-409C-BE32-E72D297353CC}">
              <c16:uniqueId val="{00000002-9939-F54E-91F8-DCBA97735E0D}"/>
            </c:ext>
          </c:extLst>
        </c:ser>
        <c:dLbls>
          <c:showLegendKey val="0"/>
          <c:showVal val="0"/>
          <c:showCatName val="0"/>
          <c:showSerName val="0"/>
          <c:showPercent val="0"/>
          <c:showBubbleSize val="0"/>
        </c:dLbls>
        <c:gapWidth val="219"/>
        <c:overlap val="-27"/>
        <c:axId val="376691712"/>
        <c:axId val="376980224"/>
      </c:barChart>
      <c:catAx>
        <c:axId val="37669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6980224"/>
        <c:crosses val="autoZero"/>
        <c:auto val="1"/>
        <c:lblAlgn val="ctr"/>
        <c:lblOffset val="100"/>
        <c:noMultiLvlLbl val="0"/>
      </c:catAx>
      <c:valAx>
        <c:axId val="3769802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Port Shipments (Units)</a:t>
                </a:r>
              </a:p>
            </c:rich>
          </c:tx>
          <c:layout>
            <c:manualLayout>
              <c:xMode val="edge"/>
              <c:yMode val="edge"/>
              <c:x val="2.6868419445499368E-2"/>
              <c:y val="0.245520195392242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6691712"/>
        <c:crosses val="autoZero"/>
        <c:crossBetween val="between"/>
      </c:valAx>
      <c:spPr>
        <a:noFill/>
        <a:ln>
          <a:noFill/>
        </a:ln>
        <a:effectLst/>
      </c:spPr>
    </c:plotArea>
    <c:legend>
      <c:legendPos val="b"/>
      <c:layout>
        <c:manualLayout>
          <c:xMode val="edge"/>
          <c:yMode val="edge"/>
          <c:x val="0.15576615012344441"/>
          <c:y val="0.10148668671441646"/>
          <c:w val="0.78139321094769221"/>
          <c:h val="7.6104533600995533E-2"/>
        </c:manualLayout>
      </c:layout>
      <c:overlay val="0"/>
      <c:spPr>
        <a:solidFill>
          <a:schemeClr val="bg1"/>
        </a:solidFill>
        <a:ln>
          <a:solidFill>
            <a:schemeClr val="bg1">
              <a:lumMod val="65000"/>
            </a:schemeClr>
          </a:solid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74811039680864"/>
          <c:y val="5.1850054683753526E-2"/>
          <c:w val="0.84225187357466313"/>
          <c:h val="0.84171280509648794"/>
        </c:manualLayout>
      </c:layout>
      <c:lineChart>
        <c:grouping val="standard"/>
        <c:varyColors val="0"/>
        <c:ser>
          <c:idx val="0"/>
          <c:order val="0"/>
          <c:spPr>
            <a:ln w="28575" cap="rnd">
              <a:solidFill>
                <a:schemeClr val="accent2"/>
              </a:solidFill>
              <a:round/>
            </a:ln>
            <a:effectLst/>
          </c:spPr>
          <c:marker>
            <c:symbol val="none"/>
          </c:marker>
          <c:cat>
            <c:numRef>
              <c:f>'WDM Cloud (DCI)'!$D$88:$N$88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'WDM Cloud (DCI)'!$D$114:$N$114</c:f>
              <c:numCache>
                <c:formatCode>0%</c:formatCode>
                <c:ptCount val="11"/>
                <c:pt idx="0">
                  <c:v>0.22626951372689755</c:v>
                </c:pt>
                <c:pt idx="1">
                  <c:v>0.3028016780372903</c:v>
                </c:pt>
                <c:pt idx="2">
                  <c:v>0</c:v>
                </c:pt>
                <c:pt idx="3">
                  <c:v>0</c:v>
                </c:pt>
                <c:pt idx="4">
                  <c:v>0</c:v>
                </c:pt>
                <c:pt idx="5">
                  <c:v>0</c:v>
                </c:pt>
                <c:pt idx="6">
                  <c:v>0</c:v>
                </c:pt>
                <c:pt idx="7">
                  <c:v>0</c:v>
                </c:pt>
                <c:pt idx="8">
                  <c:v>0</c:v>
                </c:pt>
                <c:pt idx="9">
                  <c:v>0</c:v>
                </c:pt>
                <c:pt idx="10">
                  <c:v>0</c:v>
                </c:pt>
              </c:numCache>
            </c:numRef>
          </c:val>
          <c:smooth val="0"/>
          <c:extLst xmlns:c16r2="http://schemas.microsoft.com/office/drawing/2015/06/chart">
            <c:ext xmlns:c16="http://schemas.microsoft.com/office/drawing/2014/chart" uri="{C3380CC4-5D6E-409C-BE32-E72D297353CC}">
              <c16:uniqueId val="{00000000-C85D-1542-80A8-0CB555101156}"/>
            </c:ext>
          </c:extLst>
        </c:ser>
        <c:dLbls>
          <c:showLegendKey val="0"/>
          <c:showVal val="0"/>
          <c:showCatName val="0"/>
          <c:showSerName val="0"/>
          <c:showPercent val="0"/>
          <c:showBubbleSize val="0"/>
        </c:dLbls>
        <c:marker val="1"/>
        <c:smooth val="0"/>
        <c:axId val="377005184"/>
        <c:axId val="377006720"/>
      </c:lineChart>
      <c:catAx>
        <c:axId val="377005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77006720"/>
        <c:crosses val="autoZero"/>
        <c:auto val="1"/>
        <c:lblAlgn val="ctr"/>
        <c:lblOffset val="100"/>
        <c:noMultiLvlLbl val="0"/>
      </c:catAx>
      <c:valAx>
        <c:axId val="3770067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Market Share of DWDM transceivers </a:t>
                </a:r>
              </a:p>
            </c:rich>
          </c:tx>
          <c:layout>
            <c:manualLayout>
              <c:xMode val="edge"/>
              <c:yMode val="edge"/>
              <c:x val="1.7521585618948031E-2"/>
              <c:y val="0.14109134998423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37700518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27606203210901"/>
          <c:y val="5.228205429545188E-2"/>
          <c:w val="0.79374586354544885"/>
          <c:h val="0.83150287930426614"/>
        </c:manualLayout>
      </c:layout>
      <c:barChart>
        <c:barDir val="col"/>
        <c:grouping val="clustered"/>
        <c:varyColors val="0"/>
        <c:ser>
          <c:idx val="2"/>
          <c:order val="0"/>
          <c:tx>
            <c:strRef>
              <c:f>'WDM Cloud (DCI)'!$C$190</c:f>
              <c:strCache>
                <c:ptCount val="1"/>
                <c:pt idx="0">
                  <c:v>100 Gbps</c:v>
                </c:pt>
              </c:strCache>
            </c:strRef>
          </c:tx>
          <c:spPr>
            <a:solidFill>
              <a:schemeClr val="accent1"/>
            </a:solidFill>
            <a:ln w="25400">
              <a:solidFill>
                <a:schemeClr val="accent1"/>
              </a:solidFill>
            </a:ln>
          </c:spPr>
          <c:invertIfNegative val="0"/>
          <c:cat>
            <c:numRef>
              <c:f>'WDM Cloud (DCI)'!$D$185:$N$185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'WDM Cloud (DCI)'!$D$190:$N$190</c:f>
              <c:numCache>
                <c:formatCode>_("$"* #,##0_);_("$"* \(#,##0\);_("$"* "-"??_);_(@_)</c:formatCode>
                <c:ptCount val="11"/>
                <c:pt idx="0">
                  <c:v>142.40790098788366</c:v>
                </c:pt>
                <c:pt idx="1">
                  <c:v>300.8432246573642</c:v>
                </c:pt>
              </c:numCache>
            </c:numRef>
          </c:val>
          <c:extLst xmlns:c16r2="http://schemas.microsoft.com/office/drawing/2015/06/chart">
            <c:ext xmlns:c16="http://schemas.microsoft.com/office/drawing/2014/chart" uri="{C3380CC4-5D6E-409C-BE32-E72D297353CC}">
              <c16:uniqueId val="{00000000-1B5B-E345-8CEB-5A3F4D8AD93E}"/>
            </c:ext>
          </c:extLst>
        </c:ser>
        <c:ser>
          <c:idx val="1"/>
          <c:order val="1"/>
          <c:tx>
            <c:strRef>
              <c:f>'WDM Cloud (DCI)'!$C$191</c:f>
              <c:strCache>
                <c:ptCount val="1"/>
                <c:pt idx="0">
                  <c:v>200 Gbps</c:v>
                </c:pt>
              </c:strCache>
            </c:strRef>
          </c:tx>
          <c:invertIfNegative val="0"/>
          <c:cat>
            <c:numRef>
              <c:f>'WDM Cloud (DCI)'!$D$185:$N$185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'WDM Cloud (DCI)'!$D$191:$N$191</c:f>
              <c:numCache>
                <c:formatCode>_("$"* #,##0_);_("$"* \(#,##0\);_("$"* "-"??_);_(@_)</c:formatCode>
                <c:ptCount val="11"/>
                <c:pt idx="0">
                  <c:v>0</c:v>
                </c:pt>
                <c:pt idx="1">
                  <c:v>36.559692307692309</c:v>
                </c:pt>
              </c:numCache>
            </c:numRef>
          </c:val>
          <c:extLst xmlns:c16r2="http://schemas.microsoft.com/office/drawing/2015/06/chart">
            <c:ext xmlns:c16="http://schemas.microsoft.com/office/drawing/2014/chart" uri="{C3380CC4-5D6E-409C-BE32-E72D297353CC}">
              <c16:uniqueId val="{00000001-1B5B-E345-8CEB-5A3F4D8AD93E}"/>
            </c:ext>
          </c:extLst>
        </c:ser>
        <c:ser>
          <c:idx val="3"/>
          <c:order val="2"/>
          <c:tx>
            <c:strRef>
              <c:f>'WDM Cloud (DCI)'!$C$192</c:f>
              <c:strCache>
                <c:ptCount val="1"/>
                <c:pt idx="0">
                  <c:v>400G ZR</c:v>
                </c:pt>
              </c:strCache>
            </c:strRef>
          </c:tx>
          <c:invertIfNegative val="0"/>
          <c:cat>
            <c:numRef>
              <c:f>'WDM Cloud (DCI)'!$D$185:$N$185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'WDM Cloud (DCI)'!$D$192:$N$192</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2-1B5B-E345-8CEB-5A3F4D8AD93E}"/>
            </c:ext>
          </c:extLst>
        </c:ser>
        <c:ser>
          <c:idx val="4"/>
          <c:order val="3"/>
          <c:tx>
            <c:strRef>
              <c:f>'WDM Cloud (DCI)'!$C$177</c:f>
              <c:strCache>
                <c:ptCount val="1"/>
                <c:pt idx="0">
                  <c:v>400G ZR+</c:v>
                </c:pt>
              </c:strCache>
            </c:strRef>
          </c:tx>
          <c:invertIfNegative val="0"/>
          <c:cat>
            <c:numRef>
              <c:f>'WDM Cloud (DCI)'!$D$185:$N$185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'WDM Cloud (DCI)'!$D$193:$N$193</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3-1B5B-E345-8CEB-5A3F4D8AD93E}"/>
            </c:ext>
          </c:extLst>
        </c:ser>
        <c:ser>
          <c:idx val="5"/>
          <c:order val="4"/>
          <c:tx>
            <c:strRef>
              <c:f>'WDM Cloud (DCI)'!$C$194</c:f>
              <c:strCache>
                <c:ptCount val="1"/>
                <c:pt idx="0">
                  <c:v>400G Open ROADM</c:v>
                </c:pt>
              </c:strCache>
            </c:strRef>
          </c:tx>
          <c:invertIfNegative val="0"/>
          <c:cat>
            <c:numRef>
              <c:f>'WDM Cloud (DCI)'!$D$185:$N$185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'WDM Cloud (DCI)'!$D$194:$N$194</c:f>
              <c:numCache>
                <c:formatCode>_("$"* #,##0_);_("$"* \(#,##0\);_("$"* "-"??_);_(@_)</c:formatCode>
                <c:ptCount val="11"/>
                <c:pt idx="0">
                  <c:v>0</c:v>
                </c:pt>
                <c:pt idx="1">
                  <c:v>0</c:v>
                </c:pt>
              </c:numCache>
            </c:numRef>
          </c:val>
          <c:extLst xmlns:c16r2="http://schemas.microsoft.com/office/drawing/2015/06/chart">
            <c:ext xmlns:c16="http://schemas.microsoft.com/office/drawing/2014/chart" uri="{C3380CC4-5D6E-409C-BE32-E72D297353CC}">
              <c16:uniqueId val="{00000000-64DB-E441-97EF-3CB148A04823}"/>
            </c:ext>
          </c:extLst>
        </c:ser>
        <c:dLbls>
          <c:showLegendKey val="0"/>
          <c:showVal val="0"/>
          <c:showCatName val="0"/>
          <c:showSerName val="0"/>
          <c:showPercent val="0"/>
          <c:showBubbleSize val="0"/>
        </c:dLbls>
        <c:gapWidth val="150"/>
        <c:axId val="377208192"/>
        <c:axId val="377222272"/>
      </c:barChart>
      <c:catAx>
        <c:axId val="377208192"/>
        <c:scaling>
          <c:orientation val="minMax"/>
        </c:scaling>
        <c:delete val="0"/>
        <c:axPos val="b"/>
        <c:numFmt formatCode="General" sourceLinked="1"/>
        <c:majorTickMark val="out"/>
        <c:minorTickMark val="none"/>
        <c:tickLblPos val="nextTo"/>
        <c:crossAx val="377222272"/>
        <c:crosses val="autoZero"/>
        <c:auto val="1"/>
        <c:lblAlgn val="ctr"/>
        <c:lblOffset val="100"/>
        <c:noMultiLvlLbl val="0"/>
      </c:catAx>
      <c:valAx>
        <c:axId val="377222272"/>
        <c:scaling>
          <c:orientation val="minMax"/>
        </c:scaling>
        <c:delete val="0"/>
        <c:axPos val="l"/>
        <c:majorGridlines/>
        <c:title>
          <c:tx>
            <c:rich>
              <a:bodyPr/>
              <a:lstStyle/>
              <a:p>
                <a:pPr>
                  <a:defRPr sz="1600" b="0"/>
                </a:pPr>
                <a:r>
                  <a:rPr lang="en-US" sz="1600" b="0"/>
                  <a:t>Sales ($M)</a:t>
                </a:r>
              </a:p>
            </c:rich>
          </c:tx>
          <c:layout/>
          <c:overlay val="0"/>
        </c:title>
        <c:numFmt formatCode="_(&quot;$&quot;* #,##0_);_(&quot;$&quot;* \(#,##0\);_(&quot;$&quot;* &quot;-&quot;??_);_(@_)" sourceLinked="1"/>
        <c:majorTickMark val="out"/>
        <c:minorTickMark val="none"/>
        <c:tickLblPos val="nextTo"/>
        <c:crossAx val="377208192"/>
        <c:crosses val="autoZero"/>
        <c:crossBetween val="between"/>
      </c:valAx>
    </c:plotArea>
    <c:legend>
      <c:legendPos val="t"/>
      <c:layout>
        <c:manualLayout>
          <c:xMode val="edge"/>
          <c:yMode val="edge"/>
          <c:x val="0.19230235470696144"/>
          <c:y val="2.5631826233210558E-2"/>
          <c:w val="0.40728889877147145"/>
          <c:h val="0.40092545884009284"/>
        </c:manualLayout>
      </c:layout>
      <c:overlay val="0"/>
      <c:spPr>
        <a:solidFill>
          <a:schemeClr val="bg1"/>
        </a:solidFill>
        <a:ln>
          <a:solidFill>
            <a:schemeClr val="tx1">
              <a:lumMod val="65000"/>
              <a:lumOff val="35000"/>
            </a:schemeClr>
          </a:solidFill>
        </a:ln>
      </c:spPr>
    </c:legend>
    <c:plotVisOnly val="1"/>
    <c:dispBlanksAs val="gap"/>
    <c:showDLblsOverMax val="0"/>
  </c:chart>
  <c:txPr>
    <a:bodyPr/>
    <a:lstStyle/>
    <a:p>
      <a:pPr>
        <a:defRPr sz="1400"/>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74811039680864"/>
          <c:y val="5.1850054683753526E-2"/>
          <c:w val="0.84225187357466313"/>
          <c:h val="0.84171280509648794"/>
        </c:manualLayout>
      </c:layout>
      <c:lineChart>
        <c:grouping val="standard"/>
        <c:varyColors val="0"/>
        <c:ser>
          <c:idx val="0"/>
          <c:order val="0"/>
          <c:tx>
            <c:v>Cloud only</c:v>
          </c:tx>
          <c:spPr>
            <a:ln w="28575" cap="rnd">
              <a:solidFill>
                <a:schemeClr val="accent1"/>
              </a:solidFill>
              <a:round/>
            </a:ln>
            <a:effectLst/>
          </c:spPr>
          <c:marker>
            <c:symbol val="none"/>
          </c:marker>
          <c:cat>
            <c:numRef>
              <c:f>'WDM Cloud (DCI)'!$D$88:$N$88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'WDM Cloud (DCI)'!$D$115:$N$115</c:f>
              <c:numCache>
                <c:formatCode>0%</c:formatCode>
                <c:ptCount val="11"/>
                <c:pt idx="0">
                  <c:v>0.39118267377773874</c:v>
                </c:pt>
                <c:pt idx="1">
                  <c:v>0.65051533249372984</c:v>
                </c:pt>
                <c:pt idx="2">
                  <c:v>0</c:v>
                </c:pt>
                <c:pt idx="3">
                  <c:v>0</c:v>
                </c:pt>
                <c:pt idx="4">
                  <c:v>0</c:v>
                </c:pt>
                <c:pt idx="5">
                  <c:v>0</c:v>
                </c:pt>
                <c:pt idx="6">
                  <c:v>0</c:v>
                </c:pt>
                <c:pt idx="7">
                  <c:v>0</c:v>
                </c:pt>
                <c:pt idx="8">
                  <c:v>0</c:v>
                </c:pt>
                <c:pt idx="9">
                  <c:v>0</c:v>
                </c:pt>
                <c:pt idx="10">
                  <c:v>0</c:v>
                </c:pt>
              </c:numCache>
            </c:numRef>
          </c:val>
          <c:smooth val="0"/>
          <c:extLst xmlns:c16r2="http://schemas.microsoft.com/office/drawing/2015/06/chart">
            <c:ext xmlns:c16="http://schemas.microsoft.com/office/drawing/2014/chart" uri="{C3380CC4-5D6E-409C-BE32-E72D297353CC}">
              <c16:uniqueId val="{00000000-9780-8F41-8552-5BCDCD3C2506}"/>
            </c:ext>
          </c:extLst>
        </c:ser>
        <c:ser>
          <c:idx val="1"/>
          <c:order val="1"/>
          <c:tx>
            <c:v>Total Market</c:v>
          </c:tx>
          <c:spPr>
            <a:ln w="28575" cap="rnd">
              <a:solidFill>
                <a:schemeClr val="accent2"/>
              </a:solidFill>
              <a:round/>
            </a:ln>
            <a:effectLst/>
          </c:spPr>
          <c:marker>
            <c:symbol val="none"/>
          </c:marker>
          <c:cat>
            <c:numRef>
              <c:f>'WDM Cloud (DCI)'!$D$88:$N$88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'WDM Cloud (DCI)'!$D$114:$N$114</c:f>
              <c:numCache>
                <c:formatCode>0%</c:formatCode>
                <c:ptCount val="11"/>
                <c:pt idx="0">
                  <c:v>0.22626951372689755</c:v>
                </c:pt>
                <c:pt idx="1">
                  <c:v>0.3028016780372903</c:v>
                </c:pt>
                <c:pt idx="2">
                  <c:v>0</c:v>
                </c:pt>
                <c:pt idx="3">
                  <c:v>0</c:v>
                </c:pt>
                <c:pt idx="4">
                  <c:v>0</c:v>
                </c:pt>
                <c:pt idx="5">
                  <c:v>0</c:v>
                </c:pt>
                <c:pt idx="6">
                  <c:v>0</c:v>
                </c:pt>
                <c:pt idx="7">
                  <c:v>0</c:v>
                </c:pt>
                <c:pt idx="8">
                  <c:v>0</c:v>
                </c:pt>
                <c:pt idx="9">
                  <c:v>0</c:v>
                </c:pt>
                <c:pt idx="10">
                  <c:v>0</c:v>
                </c:pt>
              </c:numCache>
            </c:numRef>
          </c:val>
          <c:smooth val="0"/>
          <c:extLst xmlns:c16r2="http://schemas.microsoft.com/office/drawing/2015/06/chart">
            <c:ext xmlns:c16="http://schemas.microsoft.com/office/drawing/2014/chart" uri="{C3380CC4-5D6E-409C-BE32-E72D297353CC}">
              <c16:uniqueId val="{00000002-9780-8F41-8552-5BCDCD3C2506}"/>
            </c:ext>
          </c:extLst>
        </c:ser>
        <c:dLbls>
          <c:showLegendKey val="0"/>
          <c:showVal val="0"/>
          <c:showCatName val="0"/>
          <c:showSerName val="0"/>
          <c:showPercent val="0"/>
          <c:showBubbleSize val="0"/>
        </c:dLbls>
        <c:marker val="1"/>
        <c:smooth val="0"/>
        <c:axId val="377490432"/>
        <c:axId val="377492224"/>
      </c:lineChart>
      <c:catAx>
        <c:axId val="377490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77492224"/>
        <c:crosses val="autoZero"/>
        <c:auto val="1"/>
        <c:lblAlgn val="ctr"/>
        <c:lblOffset val="100"/>
        <c:noMultiLvlLbl val="0"/>
      </c:catAx>
      <c:valAx>
        <c:axId val="3774922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Market Share of DWDM transceivers </a:t>
                </a:r>
              </a:p>
            </c:rich>
          </c:tx>
          <c:layout>
            <c:manualLayout>
              <c:xMode val="edge"/>
              <c:yMode val="edge"/>
              <c:x val="1.7521585618948031E-2"/>
              <c:y val="0.14109134998423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377490432"/>
        <c:crosses val="autoZero"/>
        <c:crossBetween val="between"/>
      </c:valAx>
      <c:spPr>
        <a:noFill/>
        <a:ln>
          <a:noFill/>
        </a:ln>
        <a:effectLst/>
      </c:spPr>
    </c:plotArea>
    <c:legend>
      <c:legendPos val="t"/>
      <c:layout>
        <c:manualLayout>
          <c:xMode val="edge"/>
          <c:yMode val="edge"/>
          <c:x val="0.22201239563738939"/>
          <c:y val="6.8204635387938736E-2"/>
          <c:w val="0.56654596646171218"/>
          <c:h val="7.737514192187330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b="1" i="0" baseline="0">
                <a:effectLst/>
              </a:rPr>
              <a:t>2016 AOC/EOMs revenue by segment </a:t>
            </a:r>
            <a:endParaRPr lang="en-US" sz="1600">
              <a:effectLst/>
            </a:endParaRPr>
          </a:p>
          <a:p>
            <a:pPr>
              <a:defRPr sz="1600"/>
            </a:pPr>
            <a:r>
              <a:rPr lang="en-US" sz="1600" b="1" i="0" baseline="0">
                <a:effectLst/>
              </a:rPr>
              <a:t>$0.25 billion</a:t>
            </a:r>
            <a:endParaRPr lang="en-US" sz="1600">
              <a:effectLst/>
            </a:endParaRPr>
          </a:p>
          <a:p>
            <a:pPr>
              <a:defRPr sz="1600"/>
            </a:pPr>
            <a:endParaRPr lang="en-US" sz="1600"/>
          </a:p>
        </c:rich>
      </c:tx>
      <c:layout>
        <c:manualLayout>
          <c:xMode val="edge"/>
          <c:yMode val="edge"/>
          <c:x val="0.101588468578673"/>
          <c:y val="1.8518497856455599E-2"/>
        </c:manualLayout>
      </c:layout>
      <c:overlay val="0"/>
    </c:title>
    <c:autoTitleDeleted val="0"/>
    <c:plotArea>
      <c:layout>
        <c:manualLayout>
          <c:layoutTarget val="inner"/>
          <c:xMode val="edge"/>
          <c:yMode val="edge"/>
          <c:x val="0.26537615683738897"/>
          <c:y val="0.33868719106424766"/>
          <c:w val="0.33879029211568473"/>
          <c:h val="0.52245081715392339"/>
        </c:manualLayout>
      </c:layout>
      <c:pieChart>
        <c:varyColors val="1"/>
        <c:ser>
          <c:idx val="0"/>
          <c:order val="0"/>
          <c:tx>
            <c:strRef>
              <c:f>'AOC-EOMs'!$F$43:$F$44</c:f>
              <c:strCache>
                <c:ptCount val="1"/>
                <c:pt idx="0">
                  <c:v>Cloud All other</c:v>
                </c:pt>
              </c:strCache>
            </c:strRef>
          </c:tx>
          <c:dLbls>
            <c:spPr>
              <a:noFill/>
              <a:ln>
                <a:noFill/>
              </a:ln>
              <a:effectLst/>
            </c:spPr>
            <c:txPr>
              <a:bodyPr/>
              <a:lstStyle/>
              <a:p>
                <a:pPr>
                  <a:defRPr sz="1800"/>
                </a:pPr>
                <a:endParaRPr lang="en-US"/>
              </a:p>
            </c:txPr>
            <c:dLblPos val="outEnd"/>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'AOC-EOMs'!$F$43:$F$44</c:f>
              <c:strCache>
                <c:ptCount val="2"/>
                <c:pt idx="0">
                  <c:v>Cloud</c:v>
                </c:pt>
                <c:pt idx="1">
                  <c:v>All other</c:v>
                </c:pt>
              </c:strCache>
            </c:strRef>
          </c:cat>
          <c:val>
            <c:numRef>
              <c:f>'AOC-EOMs'!$G$43:$G$44</c:f>
              <c:numCache>
                <c:formatCode>_("$"* #,##0_);_("$"* \(#,##0\);_("$"* "-"??_);_(@_)</c:formatCode>
                <c:ptCount val="2"/>
                <c:pt idx="0">
                  <c:v>117.28324368155685</c:v>
                </c:pt>
                <c:pt idx="1">
                  <c:v>137.29902219541728</c:v>
                </c:pt>
              </c:numCache>
            </c:numRef>
          </c:val>
          <c:extLst xmlns:c16r2="http://schemas.microsoft.com/office/drawing/2015/06/chart">
            <c:ext xmlns:c16="http://schemas.microsoft.com/office/drawing/2014/chart" uri="{C3380CC4-5D6E-409C-BE32-E72D297353CC}">
              <c16:uniqueId val="{00000000-D018-5742-B5BF-55097AD5F44D}"/>
            </c:ext>
          </c:extLst>
        </c:ser>
        <c:dLbls>
          <c:showLegendKey val="0"/>
          <c:showVal val="1"/>
          <c:showCatName val="0"/>
          <c:showSerName val="0"/>
          <c:showPercent val="0"/>
          <c:showBubbleSize val="0"/>
          <c:showLeaderLines val="1"/>
        </c:dLbls>
        <c:firstSliceAng val="220"/>
      </c:pieChart>
    </c:plotArea>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600" b="1" i="0" u="none" strike="noStrike" kern="1200" baseline="0">
                <a:solidFill>
                  <a:sysClr val="windowText" lastClr="000000"/>
                </a:solidFill>
                <a:effectLst/>
                <a:latin typeface="+mn-lt"/>
                <a:ea typeface="+mn-ea"/>
                <a:cs typeface="+mn-cs"/>
              </a:defRPr>
            </a:pPr>
            <a:r>
              <a:rPr lang="en-US" sz="1600" b="1" i="0" u="none" strike="noStrike" kern="1200" baseline="0">
                <a:solidFill>
                  <a:sysClr val="windowText" lastClr="000000"/>
                </a:solidFill>
                <a:effectLst/>
                <a:latin typeface="+mn-lt"/>
                <a:ea typeface="+mn-ea"/>
                <a:cs typeface="+mn-cs"/>
              </a:rPr>
              <a:t>2020 AOC/EOMs revenue by segment </a:t>
            </a:r>
          </a:p>
          <a:p>
            <a:pPr algn="ctr" rtl="0">
              <a:defRPr lang="en-US" sz="1600" b="1" i="0" u="none" strike="noStrike" kern="1200" baseline="0">
                <a:solidFill>
                  <a:sysClr val="windowText" lastClr="000000"/>
                </a:solidFill>
                <a:effectLst/>
                <a:latin typeface="+mn-lt"/>
                <a:ea typeface="+mn-ea"/>
                <a:cs typeface="+mn-cs"/>
              </a:defRPr>
            </a:pPr>
            <a:r>
              <a:rPr lang="en-US" sz="1600" b="1" i="0" u="none" strike="noStrike" kern="1200" baseline="0">
                <a:solidFill>
                  <a:sysClr val="windowText" lastClr="000000"/>
                </a:solidFill>
                <a:effectLst/>
                <a:latin typeface="+mn-lt"/>
                <a:ea typeface="+mn-ea"/>
                <a:cs typeface="+mn-cs"/>
              </a:rPr>
              <a:t>$0.44 billion</a:t>
            </a:r>
          </a:p>
          <a:p>
            <a:pPr algn="ctr" rtl="0">
              <a:defRPr lang="en-US" sz="1600" b="1" i="0" u="none" strike="noStrike" kern="1200" baseline="0">
                <a:solidFill>
                  <a:sysClr val="windowText" lastClr="000000"/>
                </a:solidFill>
                <a:effectLst/>
                <a:latin typeface="+mn-lt"/>
                <a:ea typeface="+mn-ea"/>
                <a:cs typeface="+mn-cs"/>
              </a:defRPr>
            </a:pPr>
            <a:endParaRPr lang="en-US" sz="1600" b="1" i="0" u="none" strike="noStrike" kern="1200" baseline="0">
              <a:solidFill>
                <a:sysClr val="windowText" lastClr="000000"/>
              </a:solidFill>
              <a:effectLst/>
              <a:latin typeface="+mn-lt"/>
              <a:ea typeface="+mn-ea"/>
              <a:cs typeface="+mn-cs"/>
            </a:endParaRPr>
          </a:p>
        </c:rich>
      </c:tx>
      <c:layout>
        <c:manualLayout>
          <c:xMode val="edge"/>
          <c:yMode val="edge"/>
          <c:x val="0.13978273008257253"/>
          <c:y val="2.3210398814526592E-2"/>
        </c:manualLayout>
      </c:layout>
      <c:overlay val="0"/>
    </c:title>
    <c:autoTitleDeleted val="0"/>
    <c:plotArea>
      <c:layout>
        <c:manualLayout>
          <c:layoutTarget val="inner"/>
          <c:xMode val="edge"/>
          <c:yMode val="edge"/>
          <c:x val="0.20399637465028886"/>
          <c:y val="0.2496864828264049"/>
          <c:w val="0.55240199420904168"/>
          <c:h val="0.72792596015915723"/>
        </c:manualLayout>
      </c:layout>
      <c:pieChart>
        <c:varyColors val="1"/>
        <c:ser>
          <c:idx val="0"/>
          <c:order val="0"/>
          <c:tx>
            <c:strRef>
              <c:f>'AOC-EOMs'!$F$43:$F$44</c:f>
              <c:strCache>
                <c:ptCount val="1"/>
                <c:pt idx="0">
                  <c:v>Cloud All other</c:v>
                </c:pt>
              </c:strCache>
            </c:strRef>
          </c:tx>
          <c:dLbls>
            <c:spPr>
              <a:noFill/>
              <a:ln>
                <a:noFill/>
              </a:ln>
              <a:effectLst/>
            </c:spPr>
            <c:txPr>
              <a:bodyPr/>
              <a:lstStyle/>
              <a:p>
                <a:pPr>
                  <a:defRPr sz="1800"/>
                </a:pPr>
                <a:endParaRPr lang="en-US"/>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'AOC-EOMs'!$F$43:$F$44</c:f>
              <c:strCache>
                <c:ptCount val="2"/>
                <c:pt idx="0">
                  <c:v>Cloud</c:v>
                </c:pt>
                <c:pt idx="1">
                  <c:v>All other</c:v>
                </c:pt>
              </c:strCache>
            </c:strRef>
          </c:cat>
          <c:val>
            <c:numRef>
              <c:f>'AOC-EOMs'!$L$43:$L$44</c:f>
              <c:numCache>
                <c:formatCode>_("$"* #,##0_);_("$"* \(#,##0\);_("$"* "-"??_);_(@_)</c:formatCode>
                <c:ptCount val="2"/>
              </c:numCache>
            </c:numRef>
          </c:val>
          <c:extLst xmlns:c16r2="http://schemas.microsoft.com/office/drawing/2015/06/chart">
            <c:ext xmlns:c16="http://schemas.microsoft.com/office/drawing/2014/chart" uri="{C3380CC4-5D6E-409C-BE32-E72D297353CC}">
              <c16:uniqueId val="{00000000-C278-144B-B879-F181C1CBB8D5}"/>
            </c:ext>
          </c:extLst>
        </c:ser>
        <c:ser>
          <c:idx val="1"/>
          <c:order val="1"/>
          <c:tx>
            <c:strRef>
              <c:f>'AOC-EOMs'!$F$44</c:f>
              <c:strCache>
                <c:ptCount val="1"/>
                <c:pt idx="0">
                  <c:v>All other</c:v>
                </c:pt>
              </c:strCache>
            </c:strRef>
          </c:tx>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extLst>
          </c:dLbls>
          <c:cat>
            <c:strRef>
              <c:f>'AOC-EOMs'!$F$43:$F$44</c:f>
              <c:strCache>
                <c:ptCount val="2"/>
                <c:pt idx="0">
                  <c:v>Cloud</c:v>
                </c:pt>
                <c:pt idx="1">
                  <c:v>All other</c:v>
                </c:pt>
              </c:strCache>
            </c:strRef>
          </c:cat>
          <c:val>
            <c:numRef>
              <c:f>'AOC-EOMs'!$J$44</c:f>
              <c:numCache>
                <c:formatCode>_("$"* #,##0_);_("$"* \(#,##0\);_("$"* "-"??_);_(@_)</c:formatCode>
                <c:ptCount val="1"/>
              </c:numCache>
            </c:numRef>
          </c:val>
          <c:extLst xmlns:c16r2="http://schemas.microsoft.com/office/drawing/2015/06/chart">
            <c:ext xmlns:c16="http://schemas.microsoft.com/office/drawing/2014/chart" uri="{C3380CC4-5D6E-409C-BE32-E72D297353CC}">
              <c16:uniqueId val="{00000000-866D-9942-9152-334E2ACF53A5}"/>
            </c:ext>
          </c:extLst>
        </c:ser>
        <c:dLbls>
          <c:showLegendKey val="0"/>
          <c:showVal val="1"/>
          <c:showCatName val="0"/>
          <c:showSerName val="0"/>
          <c:showPercent val="0"/>
          <c:showBubbleSize val="0"/>
          <c:showLeaderLines val="0"/>
        </c:dLbls>
        <c:firstSliceAng val="219"/>
      </c:pieChart>
    </c:plotArea>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AOC segment splits - 2020 shipments</a:t>
            </a:r>
          </a:p>
        </c:rich>
      </c:tx>
      <c:layout>
        <c:manualLayout>
          <c:xMode val="edge"/>
          <c:yMode val="edge"/>
          <c:x val="0.1558361989565378"/>
          <c:y val="3.9672526376329488E-2"/>
        </c:manualLayout>
      </c:layout>
      <c:overlay val="0"/>
    </c:title>
    <c:autoTitleDeleted val="0"/>
    <c:plotArea>
      <c:layout>
        <c:manualLayout>
          <c:layoutTarget val="inner"/>
          <c:xMode val="edge"/>
          <c:yMode val="edge"/>
          <c:x val="0.16385433070866143"/>
          <c:y val="0.17581036745406825"/>
          <c:w val="0.45284711286089241"/>
          <c:h val="0.75474518810148727"/>
        </c:manualLayout>
      </c:layout>
      <c:pieChart>
        <c:varyColors val="1"/>
        <c:ser>
          <c:idx val="0"/>
          <c:order val="0"/>
          <c:dLbls>
            <c:dLbl>
              <c:idx val="2"/>
              <c:layout>
                <c:manualLayout>
                  <c:x val="-0.17500000000000004"/>
                  <c:y val="-7.407407407407407E-2"/>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F51-714A-ABBE-F9EDC81133D8}"/>
                </c:ext>
              </c:extLst>
            </c:dLbl>
            <c:spPr>
              <a:noFill/>
              <a:ln>
                <a:noFill/>
              </a:ln>
              <a:effectLst/>
            </c:spPr>
            <c:txPr>
              <a:bodyPr/>
              <a:lstStyle/>
              <a:p>
                <a:pPr>
                  <a:defRPr sz="1800"/>
                </a:pPr>
                <a:endParaRPr lang="en-US"/>
              </a:p>
            </c:txPr>
            <c:dLblPos val="outEnd"/>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'AOC-EOMs'!$O$8:$O$10</c:f>
              <c:strCache>
                <c:ptCount val="3"/>
                <c:pt idx="0">
                  <c:v>High Performance Computing (HPC)</c:v>
                </c:pt>
                <c:pt idx="1">
                  <c:v>Core Routing</c:v>
                </c:pt>
                <c:pt idx="2">
                  <c:v>Cloud </c:v>
                </c:pt>
              </c:strCache>
            </c:strRef>
          </c:cat>
          <c:val>
            <c:numRef>
              <c:f>'AOC-EOMs'!$Q$8:$Q$10</c:f>
              <c:numCache>
                <c:formatCode>_(* #,##0_);_(* \(#,##0\);_(* "-"??_);_(@_)</c:formatCode>
                <c:ptCount val="3"/>
                <c:pt idx="0">
                  <c:v>507501.29410514329</c:v>
                </c:pt>
                <c:pt idx="1">
                  <c:v>180689.439224</c:v>
                </c:pt>
                <c:pt idx="2">
                  <c:v>4749760.4870708566</c:v>
                </c:pt>
              </c:numCache>
            </c:numRef>
          </c:val>
          <c:extLst xmlns:c16r2="http://schemas.microsoft.com/office/drawing/2015/06/chart">
            <c:ext xmlns:c16="http://schemas.microsoft.com/office/drawing/2014/chart" uri="{C3380CC4-5D6E-409C-BE32-E72D297353CC}">
              <c16:uniqueId val="{00000001-2F51-714A-ABBE-F9EDC81133D8}"/>
            </c:ext>
          </c:extLst>
        </c:ser>
        <c:dLbls>
          <c:showLegendKey val="0"/>
          <c:showVal val="0"/>
          <c:showCatName val="0"/>
          <c:showSerName val="0"/>
          <c:showPercent val="0"/>
          <c:showBubbleSize val="0"/>
          <c:showLeaderLines val="1"/>
        </c:dLbls>
        <c:firstSliceAng val="270"/>
      </c:pieChart>
    </c:plotArea>
    <c:legend>
      <c:legendPos val="r"/>
      <c:layout>
        <c:manualLayout>
          <c:xMode val="edge"/>
          <c:yMode val="edge"/>
          <c:x val="0.62459430026059237"/>
          <c:y val="0.21029978983780936"/>
          <c:w val="0.35759021485661807"/>
          <c:h val="0.78837988511447199"/>
        </c:manualLayout>
      </c:layout>
      <c:overlay val="0"/>
      <c:txPr>
        <a:bodyPr/>
        <a:lstStyle/>
        <a:p>
          <a:pPr rtl="0">
            <a:defRPr sz="1400"/>
          </a:pPr>
          <a:endParaRPr lang="en-US"/>
        </a:p>
      </c:txPr>
    </c:legend>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EOM segment splits - 2020 shipments</a:t>
            </a:r>
          </a:p>
        </c:rich>
      </c:tx>
      <c:layout/>
      <c:overlay val="0"/>
    </c:title>
    <c:autoTitleDeleted val="0"/>
    <c:plotArea>
      <c:layout>
        <c:manualLayout>
          <c:layoutTarget val="inner"/>
          <c:xMode val="edge"/>
          <c:yMode val="edge"/>
          <c:x val="0.11095512799039475"/>
          <c:y val="0.17581021817116951"/>
          <c:w val="0.45284711286089241"/>
          <c:h val="0.75474518810148727"/>
        </c:manualLayout>
      </c:layout>
      <c:pieChart>
        <c:varyColors val="1"/>
        <c:ser>
          <c:idx val="0"/>
          <c:order val="0"/>
          <c:dLbls>
            <c:dLbl>
              <c:idx val="1"/>
              <c:layout>
                <c:manualLayout>
                  <c:x val="3.9433670660593376E-2"/>
                  <c:y val="5.9899547342965216E-2"/>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986-7A42-A1E2-04BB33273477}"/>
                </c:ext>
              </c:extLst>
            </c:dLbl>
            <c:dLbl>
              <c:idx val="2"/>
              <c:layout>
                <c:manualLayout>
                  <c:x val="-0.14421222304303136"/>
                  <c:y val="9.0221558226609058E-2"/>
                </c:manualLayout>
              </c:layout>
              <c:dLblPos val="bestFi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986-7A42-A1E2-04BB33273477}"/>
                </c:ext>
              </c:extLst>
            </c:dLbl>
            <c:spPr>
              <a:noFill/>
              <a:ln>
                <a:noFill/>
              </a:ln>
              <a:effectLst/>
            </c:spPr>
            <c:txPr>
              <a:bodyPr/>
              <a:lstStyle/>
              <a:p>
                <a:pPr>
                  <a:defRPr sz="1800"/>
                </a:pPr>
                <a:endParaRPr lang="en-US"/>
              </a:p>
            </c:txPr>
            <c:dLblPos val="outEnd"/>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'AOC-EOMs'!$O$16:$O$19</c:f>
              <c:strCache>
                <c:ptCount val="4"/>
                <c:pt idx="0">
                  <c:v>High Performance Computing (HPC)</c:v>
                </c:pt>
                <c:pt idx="1">
                  <c:v>Core Routing</c:v>
                </c:pt>
                <c:pt idx="2">
                  <c:v>Cloud </c:v>
                </c:pt>
                <c:pt idx="3">
                  <c:v>Other</c:v>
                </c:pt>
              </c:strCache>
            </c:strRef>
          </c:cat>
          <c:val>
            <c:numRef>
              <c:f>'AOC-EOMs'!$Q$16:$Q$19</c:f>
              <c:numCache>
                <c:formatCode>_(* #,##0_);_(* \(#,##0\);_(* "-"??_);_(@_)</c:formatCode>
                <c:ptCount val="4"/>
                <c:pt idx="0">
                  <c:v>3626.0473900767201</c:v>
                </c:pt>
                <c:pt idx="1">
                  <c:v>96948.952609923275</c:v>
                </c:pt>
                <c:pt idx="2">
                  <c:v>19770</c:v>
                </c:pt>
                <c:pt idx="3">
                  <c:v>29655</c:v>
                </c:pt>
              </c:numCache>
            </c:numRef>
          </c:val>
          <c:extLst xmlns:c16r2="http://schemas.microsoft.com/office/drawing/2015/06/chart">
            <c:ext xmlns:c16="http://schemas.microsoft.com/office/drawing/2014/chart" uri="{C3380CC4-5D6E-409C-BE32-E72D297353CC}">
              <c16:uniqueId val="{00000002-0986-7A42-A1E2-04BB33273477}"/>
            </c:ext>
          </c:extLst>
        </c:ser>
        <c:dLbls>
          <c:showLegendKey val="0"/>
          <c:showVal val="0"/>
          <c:showCatName val="0"/>
          <c:showSerName val="0"/>
          <c:showPercent val="0"/>
          <c:showBubbleSize val="0"/>
          <c:showLeaderLines val="1"/>
        </c:dLbls>
        <c:firstSliceAng val="270"/>
      </c:pieChart>
    </c:plotArea>
    <c:legend>
      <c:legendPos val="r"/>
      <c:layout>
        <c:manualLayout>
          <c:xMode val="edge"/>
          <c:yMode val="edge"/>
          <c:x val="0.64516731361967583"/>
          <c:y val="0.16296880261650165"/>
          <c:w val="0.35101145580206394"/>
          <c:h val="0.77351133154859464"/>
        </c:manualLayout>
      </c:layout>
      <c:overlay val="0"/>
      <c:txPr>
        <a:bodyPr/>
        <a:lstStyle/>
        <a:p>
          <a:pPr rtl="0">
            <a:defRPr sz="1400"/>
          </a:pPr>
          <a:endParaRPr lang="en-US"/>
        </a:p>
      </c:txPr>
    </c:legend>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600" b="1" i="0" u="none" strike="noStrike" kern="1200" baseline="0">
                <a:solidFill>
                  <a:sysClr val="windowText" lastClr="000000"/>
                </a:solidFill>
                <a:effectLst/>
                <a:latin typeface="+mn-lt"/>
                <a:ea typeface="+mn-ea"/>
                <a:cs typeface="+mn-cs"/>
              </a:defRPr>
            </a:pPr>
            <a:r>
              <a:rPr lang="en-US" sz="1600" b="1" i="0" u="none" strike="noStrike" kern="1200" baseline="0">
                <a:solidFill>
                  <a:sysClr val="windowText" lastClr="000000"/>
                </a:solidFill>
                <a:effectLst/>
                <a:latin typeface="+mn-lt"/>
                <a:ea typeface="+mn-ea"/>
                <a:cs typeface="+mn-cs"/>
              </a:rPr>
              <a:t>2026 AOC/EOMs revenue by segment </a:t>
            </a:r>
          </a:p>
          <a:p>
            <a:pPr algn="ctr" rtl="0">
              <a:defRPr lang="en-US" sz="1600" b="1" i="0" u="none" strike="noStrike" kern="1200" baseline="0">
                <a:solidFill>
                  <a:sysClr val="windowText" lastClr="000000"/>
                </a:solidFill>
                <a:effectLst/>
                <a:latin typeface="+mn-lt"/>
                <a:ea typeface="+mn-ea"/>
                <a:cs typeface="+mn-cs"/>
              </a:defRPr>
            </a:pPr>
            <a:r>
              <a:rPr lang="en-US" sz="1600" b="1" i="0" u="none" strike="noStrike" kern="1200" baseline="0">
                <a:solidFill>
                  <a:sysClr val="windowText" lastClr="000000"/>
                </a:solidFill>
                <a:effectLst/>
                <a:latin typeface="+mn-lt"/>
                <a:ea typeface="+mn-ea"/>
                <a:cs typeface="+mn-cs"/>
              </a:rPr>
              <a:t>$0.6 billion</a:t>
            </a:r>
          </a:p>
          <a:p>
            <a:pPr algn="ctr" rtl="0">
              <a:defRPr lang="en-US" sz="1600" b="1" i="0" u="none" strike="noStrike" kern="1200" baseline="0">
                <a:solidFill>
                  <a:sysClr val="windowText" lastClr="000000"/>
                </a:solidFill>
                <a:effectLst/>
                <a:latin typeface="+mn-lt"/>
                <a:ea typeface="+mn-ea"/>
                <a:cs typeface="+mn-cs"/>
              </a:defRPr>
            </a:pPr>
            <a:endParaRPr lang="en-US" sz="1600" b="1" i="0" u="none" strike="noStrike" kern="1200" baseline="0">
              <a:solidFill>
                <a:sysClr val="windowText" lastClr="000000"/>
              </a:solidFill>
              <a:effectLst/>
              <a:latin typeface="+mn-lt"/>
              <a:ea typeface="+mn-ea"/>
              <a:cs typeface="+mn-cs"/>
            </a:endParaRPr>
          </a:p>
        </c:rich>
      </c:tx>
      <c:layout>
        <c:manualLayout>
          <c:xMode val="edge"/>
          <c:yMode val="edge"/>
          <c:x val="0.12535688472449896"/>
          <c:y val="6.2407496063278372E-3"/>
        </c:manualLayout>
      </c:layout>
      <c:overlay val="0"/>
    </c:title>
    <c:autoTitleDeleted val="0"/>
    <c:plotArea>
      <c:layout>
        <c:manualLayout>
          <c:layoutTarget val="inner"/>
          <c:xMode val="edge"/>
          <c:yMode val="edge"/>
          <c:x val="0.20399637465028886"/>
          <c:y val="0.2496864828264049"/>
          <c:w val="0.55240199420904168"/>
          <c:h val="0.72792596015915723"/>
        </c:manualLayout>
      </c:layout>
      <c:pieChart>
        <c:varyColors val="1"/>
        <c:ser>
          <c:idx val="0"/>
          <c:order val="0"/>
          <c:tx>
            <c:strRef>
              <c:f>'AOC-EOMs'!$F$43:$F$44</c:f>
              <c:strCache>
                <c:ptCount val="1"/>
                <c:pt idx="0">
                  <c:v>Cloud All other</c:v>
                </c:pt>
              </c:strCache>
            </c:strRef>
          </c:tx>
          <c:dLbls>
            <c:spPr>
              <a:noFill/>
              <a:ln>
                <a:noFill/>
              </a:ln>
              <a:effectLst/>
            </c:spPr>
            <c:txPr>
              <a:bodyPr/>
              <a:lstStyle/>
              <a:p>
                <a:pPr>
                  <a:defRPr sz="1800"/>
                </a:pPr>
                <a:endParaRPr lang="en-US"/>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'AOC-EOMs'!$F$43:$F$44</c:f>
              <c:strCache>
                <c:ptCount val="2"/>
                <c:pt idx="0">
                  <c:v>Cloud</c:v>
                </c:pt>
                <c:pt idx="1">
                  <c:v>All other</c:v>
                </c:pt>
              </c:strCache>
            </c:strRef>
          </c:cat>
          <c:val>
            <c:numRef>
              <c:f>'AOC-EOMs'!$Q$43:$Q$44</c:f>
              <c:numCache>
                <c:formatCode>_("$"* #,##0_);_("$"* \(#,##0\);_("$"* "-"??_);_(@_)</c:formatCode>
                <c:ptCount val="2"/>
              </c:numCache>
            </c:numRef>
          </c:val>
          <c:extLst xmlns:c16r2="http://schemas.microsoft.com/office/drawing/2015/06/chart">
            <c:ext xmlns:c16="http://schemas.microsoft.com/office/drawing/2014/chart" uri="{C3380CC4-5D6E-409C-BE32-E72D297353CC}">
              <c16:uniqueId val="{00000000-C278-144B-B879-F181C1CBB8D5}"/>
            </c:ext>
          </c:extLst>
        </c:ser>
        <c:ser>
          <c:idx val="1"/>
          <c:order val="1"/>
          <c:tx>
            <c:strRef>
              <c:f>'AOC-EOMs'!$F$44</c:f>
              <c:strCache>
                <c:ptCount val="1"/>
                <c:pt idx="0">
                  <c:v>All other</c:v>
                </c:pt>
              </c:strCache>
            </c:strRef>
          </c:tx>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extLst>
          </c:dLbls>
          <c:cat>
            <c:strRef>
              <c:f>'AOC-EOMs'!$F$43:$F$44</c:f>
              <c:strCache>
                <c:ptCount val="2"/>
                <c:pt idx="0">
                  <c:v>Cloud</c:v>
                </c:pt>
                <c:pt idx="1">
                  <c:v>All other</c:v>
                </c:pt>
              </c:strCache>
            </c:strRef>
          </c:cat>
          <c:val>
            <c:numRef>
              <c:f>'AOC-EOMs'!$J$44</c:f>
              <c:numCache>
                <c:formatCode>_("$"* #,##0_);_("$"* \(#,##0\);_("$"* "-"??_);_(@_)</c:formatCode>
                <c:ptCount val="1"/>
              </c:numCache>
            </c:numRef>
          </c:val>
          <c:extLst xmlns:c16r2="http://schemas.microsoft.com/office/drawing/2015/06/chart">
            <c:ext xmlns:c16="http://schemas.microsoft.com/office/drawing/2014/chart" uri="{C3380CC4-5D6E-409C-BE32-E72D297353CC}">
              <c16:uniqueId val="{00000000-A17F-D440-919A-B873AAEDE3E7}"/>
            </c:ext>
          </c:extLst>
        </c:ser>
        <c:dLbls>
          <c:showLegendKey val="0"/>
          <c:showVal val="1"/>
          <c:showCatName val="0"/>
          <c:showSerName val="0"/>
          <c:showPercent val="0"/>
          <c:showBubbleSize val="0"/>
          <c:showLeaderLines val="0"/>
        </c:dLbls>
        <c:firstSliceAng val="147"/>
      </c:pieChart>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400G Shipments</a:t>
            </a:r>
          </a:p>
        </c:rich>
      </c:tx>
      <c:layout>
        <c:manualLayout>
          <c:xMode val="edge"/>
          <c:yMode val="edge"/>
          <c:x val="0.34452532986484402"/>
          <c:y val="1.07355919187456E-2"/>
        </c:manualLayout>
      </c:layout>
      <c:overlay val="0"/>
    </c:title>
    <c:autoTitleDeleted val="0"/>
    <c:plotArea>
      <c:layout>
        <c:manualLayout>
          <c:layoutTarget val="inner"/>
          <c:xMode val="edge"/>
          <c:yMode val="edge"/>
          <c:x val="0.11778837016807278"/>
          <c:y val="9.6668311342570631E-2"/>
          <c:w val="0.86755786851239303"/>
          <c:h val="0.83507402397069952"/>
        </c:manualLayout>
      </c:layout>
      <c:lineChart>
        <c:grouping val="standard"/>
        <c:varyColors val="0"/>
        <c:ser>
          <c:idx val="2"/>
          <c:order val="0"/>
          <c:tx>
            <c:strRef>
              <c:f>'Ethernet Summary'!$B$288</c:f>
              <c:strCache>
                <c:ptCount val="1"/>
                <c:pt idx="0">
                  <c:v>2x200G 100 m OSFP</c:v>
                </c:pt>
              </c:strCache>
            </c:strRef>
          </c:tx>
          <c:spPr>
            <a:ln>
              <a:solidFill>
                <a:schemeClr val="accent2"/>
              </a:solidFill>
            </a:ln>
          </c:spPr>
          <c:marker>
            <c:spPr>
              <a:solidFill>
                <a:schemeClr val="accent2"/>
              </a:solidFill>
              <a:ln>
                <a:solidFill>
                  <a:schemeClr val="accent2"/>
                </a:solidFill>
              </a:ln>
            </c:spPr>
          </c:marker>
          <c:cat>
            <c:numRef>
              <c:f>'Ethernet Summary'!$C$287:$M$287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Summary'!$C$288:$M$288</c:f>
              <c:numCache>
                <c:formatCode>_(* #,##0_);_(* \(#,##0\);_(* "-"??_);_(@_)</c:formatCode>
                <c:ptCount val="11"/>
                <c:pt idx="1">
                  <c:v>0</c:v>
                </c:pt>
              </c:numCache>
            </c:numRef>
          </c:val>
          <c:smooth val="0"/>
          <c:extLst xmlns:c16r2="http://schemas.microsoft.com/office/drawing/2015/06/chart">
            <c:ext xmlns:c16="http://schemas.microsoft.com/office/drawing/2014/chart" uri="{C3380CC4-5D6E-409C-BE32-E72D297353CC}">
              <c16:uniqueId val="{00000000-7A53-5949-8D09-6804500D4D7C}"/>
            </c:ext>
          </c:extLst>
        </c:ser>
        <c:ser>
          <c:idx val="0"/>
          <c:order val="1"/>
          <c:tx>
            <c:strRef>
              <c:f>'Ethernet Summary'!$B$289</c:f>
              <c:strCache>
                <c:ptCount val="1"/>
                <c:pt idx="0">
                  <c:v>2x200G 2 km OSFP</c:v>
                </c:pt>
              </c:strCache>
            </c:strRef>
          </c:tx>
          <c:cat>
            <c:numRef>
              <c:f>'Ethernet Summary'!$C$287:$M$287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Summary'!$C$289:$M$289</c:f>
              <c:numCache>
                <c:formatCode>_(* #,##0_);_(* \(#,##0\);_(* "-"??_);_(@_)</c:formatCode>
                <c:ptCount val="11"/>
                <c:pt idx="1">
                  <c:v>0</c:v>
                </c:pt>
              </c:numCache>
            </c:numRef>
          </c:val>
          <c:smooth val="0"/>
          <c:extLst xmlns:c16r2="http://schemas.microsoft.com/office/drawing/2015/06/chart">
            <c:ext xmlns:c16="http://schemas.microsoft.com/office/drawing/2014/chart" uri="{C3380CC4-5D6E-409C-BE32-E72D297353CC}">
              <c16:uniqueId val="{00000001-7A53-5949-8D09-6804500D4D7C}"/>
            </c:ext>
          </c:extLst>
        </c:ser>
        <c:ser>
          <c:idx val="1"/>
          <c:order val="2"/>
          <c:tx>
            <c:strRef>
              <c:f>'Ethernet Summary'!$B$290</c:f>
              <c:strCache>
                <c:ptCount val="1"/>
                <c:pt idx="0">
                  <c:v>400G_100 m_all</c:v>
                </c:pt>
              </c:strCache>
            </c:strRef>
          </c:tx>
          <c:spPr>
            <a:ln>
              <a:solidFill>
                <a:schemeClr val="accent4"/>
              </a:solidFill>
            </a:ln>
          </c:spPr>
          <c:marker>
            <c:spPr>
              <a:solidFill>
                <a:schemeClr val="accent4"/>
              </a:solidFill>
              <a:ln>
                <a:solidFill>
                  <a:schemeClr val="accent4"/>
                </a:solidFill>
              </a:ln>
            </c:spPr>
          </c:marker>
          <c:cat>
            <c:numRef>
              <c:f>'Ethernet Summary'!$C$287:$M$287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Summary'!$C$290:$M$290</c:f>
              <c:numCache>
                <c:formatCode>_(* #,##0_);_(* \(#,##0\);_(* "-"??_);_(@_)</c:formatCode>
                <c:ptCount val="11"/>
                <c:pt idx="1">
                  <c:v>0</c:v>
                </c:pt>
              </c:numCache>
            </c:numRef>
          </c:val>
          <c:smooth val="0"/>
          <c:extLst xmlns:c16r2="http://schemas.microsoft.com/office/drawing/2015/06/chart">
            <c:ext xmlns:c16="http://schemas.microsoft.com/office/drawing/2014/chart" uri="{C3380CC4-5D6E-409C-BE32-E72D297353CC}">
              <c16:uniqueId val="{00000002-7A53-5949-8D09-6804500D4D7C}"/>
            </c:ext>
          </c:extLst>
        </c:ser>
        <c:ser>
          <c:idx val="3"/>
          <c:order val="3"/>
          <c:tx>
            <c:strRef>
              <c:f>'Ethernet Summary'!$B$291</c:f>
              <c:strCache>
                <c:ptCount val="1"/>
                <c:pt idx="0">
                  <c:v>400G_500 m_all</c:v>
                </c:pt>
              </c:strCache>
            </c:strRef>
          </c:tx>
          <c:spPr>
            <a:ln>
              <a:solidFill>
                <a:schemeClr val="accent3"/>
              </a:solidFill>
            </a:ln>
          </c:spPr>
          <c:marker>
            <c:symbol val="x"/>
            <c:size val="5"/>
            <c:spPr>
              <a:solidFill>
                <a:schemeClr val="accent3"/>
              </a:solidFill>
              <a:ln>
                <a:solidFill>
                  <a:schemeClr val="accent3"/>
                </a:solidFill>
              </a:ln>
            </c:spPr>
          </c:marker>
          <c:cat>
            <c:numRef>
              <c:f>'Ethernet Summary'!$C$287:$M$287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Summary'!$C$291:$M$291</c:f>
              <c:numCache>
                <c:formatCode>_(* #,##0_);_(* \(#,##0\);_(* "-"??_);_(@_)</c:formatCode>
                <c:ptCount val="11"/>
                <c:pt idx="1">
                  <c:v>0</c:v>
                </c:pt>
              </c:numCache>
            </c:numRef>
          </c:val>
          <c:smooth val="0"/>
          <c:extLst xmlns:c16r2="http://schemas.microsoft.com/office/drawing/2015/06/chart">
            <c:ext xmlns:c16="http://schemas.microsoft.com/office/drawing/2014/chart" uri="{C3380CC4-5D6E-409C-BE32-E72D297353CC}">
              <c16:uniqueId val="{00000003-7A53-5949-8D09-6804500D4D7C}"/>
            </c:ext>
          </c:extLst>
        </c:ser>
        <c:ser>
          <c:idx val="4"/>
          <c:order val="4"/>
          <c:tx>
            <c:strRef>
              <c:f>'Ethernet Summary'!$B$292</c:f>
              <c:strCache>
                <c:ptCount val="1"/>
                <c:pt idx="0">
                  <c:v>400G_2 km_all</c:v>
                </c:pt>
              </c:strCache>
            </c:strRef>
          </c:tx>
          <c:cat>
            <c:numRef>
              <c:f>'Ethernet Summary'!$C$287:$M$287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Summary'!$C$292:$M$292</c:f>
              <c:numCache>
                <c:formatCode>_(* #,##0_);_(* \(#,##0\);_(* "-"??_);_(@_)</c:formatCode>
                <c:ptCount val="11"/>
                <c:pt idx="1">
                  <c:v>7</c:v>
                </c:pt>
              </c:numCache>
            </c:numRef>
          </c:val>
          <c:smooth val="0"/>
          <c:extLst xmlns:c16r2="http://schemas.microsoft.com/office/drawing/2015/06/chart">
            <c:ext xmlns:c16="http://schemas.microsoft.com/office/drawing/2014/chart" uri="{C3380CC4-5D6E-409C-BE32-E72D297353CC}">
              <c16:uniqueId val="{00000000-17C1-7943-87A0-5164D0B8CB34}"/>
            </c:ext>
          </c:extLst>
        </c:ser>
        <c:ser>
          <c:idx val="5"/>
          <c:order val="5"/>
          <c:tx>
            <c:strRef>
              <c:f>'Ethernet Summary'!$B$293</c:f>
              <c:strCache>
                <c:ptCount val="1"/>
                <c:pt idx="0">
                  <c:v>400G_10 km_all</c:v>
                </c:pt>
              </c:strCache>
            </c:strRef>
          </c:tx>
          <c:cat>
            <c:numRef>
              <c:f>'Ethernet Summary'!$C$287:$M$287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Summary'!$C$293:$M$293</c:f>
              <c:numCache>
                <c:formatCode>_(* #,##0_);_(* \(#,##0\);_(* "-"??_);_(@_)</c:formatCode>
                <c:ptCount val="11"/>
                <c:pt idx="1">
                  <c:v>82</c:v>
                </c:pt>
              </c:numCache>
            </c:numRef>
          </c:val>
          <c:smooth val="0"/>
          <c:extLst xmlns:c16r2="http://schemas.microsoft.com/office/drawing/2015/06/chart">
            <c:ext xmlns:c16="http://schemas.microsoft.com/office/drawing/2014/chart" uri="{C3380CC4-5D6E-409C-BE32-E72D297353CC}">
              <c16:uniqueId val="{00000001-17C1-7943-87A0-5164D0B8CB34}"/>
            </c:ext>
          </c:extLst>
        </c:ser>
        <c:dLbls>
          <c:showLegendKey val="0"/>
          <c:showVal val="0"/>
          <c:showCatName val="0"/>
          <c:showSerName val="0"/>
          <c:showPercent val="0"/>
          <c:showBubbleSize val="0"/>
        </c:dLbls>
        <c:marker val="1"/>
        <c:smooth val="0"/>
        <c:axId val="97064064"/>
        <c:axId val="97065600"/>
      </c:lineChart>
      <c:catAx>
        <c:axId val="97064064"/>
        <c:scaling>
          <c:orientation val="minMax"/>
        </c:scaling>
        <c:delete val="0"/>
        <c:axPos val="b"/>
        <c:numFmt formatCode="General" sourceLinked="1"/>
        <c:majorTickMark val="out"/>
        <c:minorTickMark val="none"/>
        <c:tickLblPos val="nextTo"/>
        <c:txPr>
          <a:bodyPr/>
          <a:lstStyle/>
          <a:p>
            <a:pPr>
              <a:defRPr sz="1200"/>
            </a:pPr>
            <a:endParaRPr lang="en-US"/>
          </a:p>
        </c:txPr>
        <c:crossAx val="97065600"/>
        <c:crosses val="autoZero"/>
        <c:auto val="1"/>
        <c:lblAlgn val="ctr"/>
        <c:lblOffset val="100"/>
        <c:noMultiLvlLbl val="0"/>
      </c:catAx>
      <c:valAx>
        <c:axId val="97065600"/>
        <c:scaling>
          <c:orientation val="minMax"/>
        </c:scaling>
        <c:delete val="0"/>
        <c:axPos val="l"/>
        <c:majorGridlines/>
        <c:numFmt formatCode="_(* #,##0_);_(* \(#,##0\);_(* &quot;-&quot;??_);_(@_)" sourceLinked="1"/>
        <c:majorTickMark val="out"/>
        <c:minorTickMark val="none"/>
        <c:tickLblPos val="nextTo"/>
        <c:txPr>
          <a:bodyPr/>
          <a:lstStyle/>
          <a:p>
            <a:pPr>
              <a:defRPr sz="1200"/>
            </a:pPr>
            <a:endParaRPr lang="en-US"/>
          </a:p>
        </c:txPr>
        <c:crossAx val="97064064"/>
        <c:crosses val="autoZero"/>
        <c:crossBetween val="between"/>
      </c:valAx>
    </c:plotArea>
    <c:legend>
      <c:legendPos val="t"/>
      <c:layout>
        <c:manualLayout>
          <c:xMode val="edge"/>
          <c:yMode val="edge"/>
          <c:x val="0.14429170022715548"/>
          <c:y val="0.11707245881758645"/>
          <c:w val="0.64872338576082833"/>
          <c:h val="0.11215638499410426"/>
        </c:manualLayout>
      </c:layout>
      <c:overlay val="0"/>
      <c:spPr>
        <a:solidFill>
          <a:sysClr val="window" lastClr="FFFFFF"/>
        </a:solidFill>
        <a:ln>
          <a:solidFill>
            <a:sysClr val="windowText" lastClr="000000"/>
          </a:solidFill>
        </a:ln>
      </c:spPr>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2947629590265"/>
          <c:y val="6.0185185185185203E-2"/>
          <c:w val="0.81803911767473603"/>
          <c:h val="0.83158136482939604"/>
        </c:manualLayout>
      </c:layout>
      <c:barChart>
        <c:barDir val="col"/>
        <c:grouping val="stacked"/>
        <c:varyColors val="0"/>
        <c:ser>
          <c:idx val="0"/>
          <c:order val="0"/>
          <c:tx>
            <c:strRef>
              <c:f>'Report Figures'!$B$34</c:f>
              <c:strCache>
                <c:ptCount val="1"/>
                <c:pt idx="0">
                  <c:v>Ethernet </c:v>
                </c:pt>
              </c:strCache>
            </c:strRef>
          </c:tx>
          <c:spPr>
            <a:solidFill>
              <a:schemeClr val="accent1"/>
            </a:solidFill>
            <a:ln>
              <a:noFill/>
            </a:ln>
            <a:effectLst/>
          </c:spPr>
          <c:invertIfNegative val="0"/>
          <c:cat>
            <c:numRef>
              <c:f>'Report Figures'!$C$33:$M$33</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'Report Figures'!$C$34:$M$34</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FEC0-7446-89B0-9EF8AFB71645}"/>
            </c:ext>
          </c:extLst>
        </c:ser>
        <c:ser>
          <c:idx val="1"/>
          <c:order val="1"/>
          <c:tx>
            <c:strRef>
              <c:f>'Report Figures'!$B$35</c:f>
              <c:strCache>
                <c:ptCount val="1"/>
                <c:pt idx="0">
                  <c:v>DWDM</c:v>
                </c:pt>
              </c:strCache>
            </c:strRef>
          </c:tx>
          <c:spPr>
            <a:solidFill>
              <a:schemeClr val="accent2"/>
            </a:solidFill>
            <a:ln>
              <a:noFill/>
            </a:ln>
            <a:effectLst/>
          </c:spPr>
          <c:invertIfNegative val="0"/>
          <c:cat>
            <c:numRef>
              <c:f>'Report Figures'!$C$33:$M$33</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'Report Figures'!$C$35:$M$35</c:f>
              <c:numCache>
                <c:formatCode>_("$"* #,##0_);_("$"* \(#,##0\);_("$"* "-"??_);_(@_)</c:formatCode>
                <c:ptCount val="11"/>
                <c:pt idx="0">
                  <c:v>173.88835787096897</c:v>
                </c:pt>
                <c:pt idx="1">
                  <c:v>363.01564157526616</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1-FEC0-7446-89B0-9EF8AFB71645}"/>
            </c:ext>
          </c:extLst>
        </c:ser>
        <c:ser>
          <c:idx val="2"/>
          <c:order val="2"/>
          <c:tx>
            <c:strRef>
              <c:f>'Report Figures'!$B$36</c:f>
              <c:strCache>
                <c:ptCount val="1"/>
                <c:pt idx="0">
                  <c:v>AOC/EOM</c:v>
                </c:pt>
              </c:strCache>
            </c:strRef>
          </c:tx>
          <c:spPr>
            <a:solidFill>
              <a:schemeClr val="accent3"/>
            </a:solidFill>
            <a:ln>
              <a:noFill/>
            </a:ln>
            <a:effectLst/>
          </c:spPr>
          <c:invertIfNegative val="0"/>
          <c:cat>
            <c:numRef>
              <c:f>'Report Figures'!$C$33:$M$33</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'Report Figures'!$C$36:$M$36</c:f>
              <c:numCache>
                <c:formatCode>_("$"* #,##0_);_("$"* \(#,##0\);_("$"* "-"??_);_(@_)</c:formatCode>
                <c:ptCount val="11"/>
                <c:pt idx="0">
                  <c:v>117.28324368155685</c:v>
                </c:pt>
                <c:pt idx="1">
                  <c:v>152.95279083454543</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2-FEC0-7446-89B0-9EF8AFB71645}"/>
            </c:ext>
          </c:extLst>
        </c:ser>
        <c:dLbls>
          <c:showLegendKey val="0"/>
          <c:showVal val="0"/>
          <c:showCatName val="0"/>
          <c:showSerName val="0"/>
          <c:showPercent val="0"/>
          <c:showBubbleSize val="0"/>
        </c:dLbls>
        <c:gapWidth val="75"/>
        <c:overlap val="100"/>
        <c:axId val="380575104"/>
        <c:axId val="380576896"/>
      </c:barChart>
      <c:catAx>
        <c:axId val="38057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380576896"/>
        <c:crosses val="autoZero"/>
        <c:auto val="1"/>
        <c:lblAlgn val="ctr"/>
        <c:lblOffset val="100"/>
        <c:noMultiLvlLbl val="0"/>
      </c:catAx>
      <c:valAx>
        <c:axId val="38057689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title>
          <c:tx>
            <c:rich>
              <a:bodyPr rot="-540000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en-US" sz="1400">
                    <a:solidFill>
                      <a:schemeClr val="tx1"/>
                    </a:solidFill>
                  </a:rPr>
                  <a:t>Sales</a:t>
                </a:r>
                <a:r>
                  <a:rPr lang="en-US" sz="1400" baseline="0">
                    <a:solidFill>
                      <a:schemeClr val="tx1"/>
                    </a:solidFill>
                  </a:rPr>
                  <a:t> ($ Million)</a:t>
                </a:r>
                <a:endParaRPr lang="en-US" sz="1400">
                  <a:solidFill>
                    <a:schemeClr val="tx1"/>
                  </a:solidFill>
                </a:endParaRPr>
              </a:p>
            </c:rich>
          </c:tx>
          <c:layout>
            <c:manualLayout>
              <c:xMode val="edge"/>
              <c:yMode val="edge"/>
              <c:x val="2.7717365920235593E-2"/>
              <c:y val="0.24880688394482536"/>
            </c:manualLayout>
          </c:layout>
          <c:overlay val="0"/>
          <c:spPr>
            <a:noFill/>
            <a:ln>
              <a:noFill/>
            </a:ln>
            <a:effectLst/>
          </c:sp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380575104"/>
        <c:crosses val="autoZero"/>
        <c:crossBetween val="between"/>
      </c:valAx>
      <c:spPr>
        <a:noFill/>
        <a:ln>
          <a:noFill/>
        </a:ln>
        <a:effectLst/>
      </c:spPr>
    </c:plotArea>
    <c:legend>
      <c:legendPos val="r"/>
      <c:layout>
        <c:manualLayout>
          <c:xMode val="edge"/>
          <c:yMode val="edge"/>
          <c:x val="0.25857895888013999"/>
          <c:y val="0.114293161271508"/>
          <c:w val="0.19325416154966699"/>
          <c:h val="0.30382108486439202"/>
        </c:manualLayout>
      </c:layout>
      <c:overlay val="0"/>
      <c:spPr>
        <a:solidFill>
          <a:schemeClr val="bg1"/>
        </a:solid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89400253048857"/>
          <c:y val="5.2332332852261472E-2"/>
          <c:w val="0.81141713739220878"/>
          <c:h val="0.83158136482939604"/>
        </c:manualLayout>
      </c:layout>
      <c:barChart>
        <c:barDir val="col"/>
        <c:grouping val="stacked"/>
        <c:varyColors val="0"/>
        <c:ser>
          <c:idx val="0"/>
          <c:order val="0"/>
          <c:tx>
            <c:strRef>
              <c:f>'Report Figures'!$B$68</c:f>
              <c:strCache>
                <c:ptCount val="1"/>
                <c:pt idx="0">
                  <c:v>Telecom &amp; Enterprise</c:v>
                </c:pt>
              </c:strCache>
            </c:strRef>
          </c:tx>
          <c:spPr>
            <a:solidFill>
              <a:schemeClr val="accent1"/>
            </a:solidFill>
            <a:ln>
              <a:noFill/>
            </a:ln>
            <a:effectLst/>
          </c:spPr>
          <c:invertIfNegative val="0"/>
          <c:cat>
            <c:numRef>
              <c:f>'Report Figures'!$C$66:$M$66</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'Report Figures'!$C$68:$M$68</c:f>
              <c:numCache>
                <c:formatCode>_("$"* #,##0_);_("$"* \(#,##0\);_("$"* "-"??_);_(@_)</c:formatCode>
                <c:ptCount val="11"/>
                <c:pt idx="0">
                  <c:v>3528.9641335629512</c:v>
                </c:pt>
                <c:pt idx="1">
                  <c:v>3861.1096446062456</c:v>
                </c:pt>
              </c:numCache>
            </c:numRef>
          </c:val>
          <c:extLst xmlns:c16r2="http://schemas.microsoft.com/office/drawing/2015/06/chart">
            <c:ext xmlns:c16="http://schemas.microsoft.com/office/drawing/2014/chart" uri="{C3380CC4-5D6E-409C-BE32-E72D297353CC}">
              <c16:uniqueId val="{00000000-A458-0F4B-9C76-95E1ACB302E9}"/>
            </c:ext>
          </c:extLst>
        </c:ser>
        <c:ser>
          <c:idx val="2"/>
          <c:order val="1"/>
          <c:tx>
            <c:strRef>
              <c:f>'Report Figures'!$B$70</c:f>
              <c:strCache>
                <c:ptCount val="1"/>
                <c:pt idx="0">
                  <c:v>Cloud All Other</c:v>
                </c:pt>
              </c:strCache>
            </c:strRef>
          </c:tx>
          <c:invertIfNegative val="0"/>
          <c:cat>
            <c:numRef>
              <c:f>'Report Figures'!$C$66:$M$66</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'Report Figures'!$C$70:$M$70</c:f>
              <c:numCache>
                <c:formatCode>_("$"* #,##0_);_("$"* \(#,##0\);_("$"* "-"??_);_(@_)</c:formatCode>
                <c:ptCount val="11"/>
                <c:pt idx="0">
                  <c:v>-372.19029695890691</c:v>
                </c:pt>
                <c:pt idx="1">
                  <c:v>-744.87116035751296</c:v>
                </c:pt>
              </c:numCache>
            </c:numRef>
          </c:val>
        </c:ser>
        <c:ser>
          <c:idx val="1"/>
          <c:order val="2"/>
          <c:tx>
            <c:strRef>
              <c:f>'Report Figures'!$B$69</c:f>
              <c:strCache>
                <c:ptCount val="1"/>
                <c:pt idx="0">
                  <c:v>Cloud Top 5</c:v>
                </c:pt>
              </c:strCache>
            </c:strRef>
          </c:tx>
          <c:invertIfNegative val="0"/>
          <c:cat>
            <c:numRef>
              <c:f>'Report Figures'!$C$66:$M$66</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'Report Figures'!$C$69:$M$69</c:f>
              <c:numCache>
                <c:formatCode>_("$"* #,##0_);_("$"* \(#,##0\);_("$"* "-"??_);_(@_)</c:formatCode>
                <c:ptCount val="11"/>
                <c:pt idx="0">
                  <c:v>663.36189851143274</c:v>
                </c:pt>
                <c:pt idx="1">
                  <c:v>1260.8395927673246</c:v>
                </c:pt>
              </c:numCache>
            </c:numRef>
          </c:val>
          <c:extLst xmlns:c16r2="http://schemas.microsoft.com/office/drawing/2015/06/chart">
            <c:ext xmlns:c16="http://schemas.microsoft.com/office/drawing/2014/chart" uri="{C3380CC4-5D6E-409C-BE32-E72D297353CC}">
              <c16:uniqueId val="{00000000-3543-0343-9498-32324CE5E542}"/>
            </c:ext>
          </c:extLst>
        </c:ser>
        <c:dLbls>
          <c:showLegendKey val="0"/>
          <c:showVal val="0"/>
          <c:showCatName val="0"/>
          <c:showSerName val="0"/>
          <c:showPercent val="0"/>
          <c:showBubbleSize val="0"/>
        </c:dLbls>
        <c:gapWidth val="75"/>
        <c:overlap val="100"/>
        <c:axId val="380669312"/>
        <c:axId val="380679296"/>
      </c:barChart>
      <c:catAx>
        <c:axId val="380669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sz="1100"/>
            </a:pPr>
            <a:endParaRPr lang="en-US"/>
          </a:p>
        </c:txPr>
        <c:crossAx val="380679296"/>
        <c:crosses val="autoZero"/>
        <c:auto val="1"/>
        <c:lblAlgn val="ctr"/>
        <c:lblOffset val="100"/>
        <c:noMultiLvlLbl val="0"/>
      </c:catAx>
      <c:valAx>
        <c:axId val="380679296"/>
        <c:scaling>
          <c:orientation val="minMax"/>
          <c:max val="16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title>
          <c:tx>
            <c:rich>
              <a:bodyPr rot="-5400000" vert="horz"/>
              <a:lstStyle/>
              <a:p>
                <a:pPr>
                  <a:defRPr sz="1400"/>
                </a:pPr>
                <a:r>
                  <a:rPr lang="en-US" sz="1400"/>
                  <a:t>Sales ($ Million)</a:t>
                </a:r>
              </a:p>
            </c:rich>
          </c:tx>
          <c:layout>
            <c:manualLayout>
              <c:xMode val="edge"/>
              <c:yMode val="edge"/>
              <c:x val="1.0610717277267758E-2"/>
              <c:y val="0.31707894374009538"/>
            </c:manualLayout>
          </c:layout>
          <c:overlay val="0"/>
          <c:spPr>
            <a:noFill/>
            <a:ln>
              <a:noFill/>
            </a:ln>
            <a:effectLst/>
          </c:spPr>
        </c:title>
        <c:numFmt formatCode="&quot;$&quot;#,##0" sourceLinked="0"/>
        <c:majorTickMark val="out"/>
        <c:minorTickMark val="none"/>
        <c:tickLblPos val="nextTo"/>
        <c:crossAx val="380669312"/>
        <c:crosses val="autoZero"/>
        <c:crossBetween val="between"/>
      </c:valAx>
      <c:spPr>
        <a:noFill/>
        <a:ln>
          <a:noFill/>
        </a:ln>
        <a:effectLst/>
      </c:spPr>
    </c:plotArea>
    <c:legend>
      <c:legendPos val="r"/>
      <c:layout>
        <c:manualLayout>
          <c:xMode val="edge"/>
          <c:yMode val="edge"/>
          <c:x val="0.17643471608942493"/>
          <c:y val="9.6888742367525413E-2"/>
          <c:w val="0.2750424147041583"/>
          <c:h val="0.29151439339234975"/>
        </c:manualLayout>
      </c:layout>
      <c:overlay val="0"/>
      <c:spPr>
        <a:solidFill>
          <a:schemeClr val="bg1"/>
        </a:solidFill>
        <a:ln>
          <a:solidFill>
            <a:schemeClr val="tx1">
              <a:lumMod val="50000"/>
              <a:lumOff val="50000"/>
            </a:schemeClr>
          </a:solidFill>
        </a:ln>
        <a:effectLst/>
      </c:spPr>
      <c:txPr>
        <a:bodyPr rot="0" vert="horz"/>
        <a:lstStyle/>
        <a:p>
          <a:pPr>
            <a:defRPr sz="1200"/>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22602230780693236"/>
          <c:y val="5.6443653268449898E-2"/>
          <c:w val="0.75818841326147413"/>
          <c:h val="0.83350592350671304"/>
        </c:manualLayout>
      </c:layout>
      <c:lineChart>
        <c:grouping val="standard"/>
        <c:varyColors val="0"/>
        <c:ser>
          <c:idx val="0"/>
          <c:order val="0"/>
          <c:tx>
            <c:strRef>
              <c:f>'Report Figures'!$B$118</c:f>
              <c:strCache>
                <c:ptCount val="1"/>
                <c:pt idx="0">
                  <c:v>10G</c:v>
                </c:pt>
              </c:strCache>
            </c:strRef>
          </c:tx>
          <c:marker>
            <c:symbol val="none"/>
          </c:marker>
          <c:cat>
            <c:numRef>
              <c:f>'Report Figures'!$C$117:$M$117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'Report Figures'!$C$118:$L$118</c:f>
              <c:numCache>
                <c:formatCode>_("$"* #,##0_);_("$"* \(#,##0\);_("$"* "-"??_);_(@_)</c:formatCode>
                <c:ptCount val="10"/>
                <c:pt idx="0">
                  <c:v>15.965275681030048</c:v>
                </c:pt>
                <c:pt idx="1">
                  <c:v>9.2687836593942698</c:v>
                </c:pt>
              </c:numCache>
            </c:numRef>
          </c:val>
          <c:smooth val="0"/>
          <c:extLst xmlns:c16r2="http://schemas.microsoft.com/office/drawing/2015/06/chart">
            <c:ext xmlns:c16="http://schemas.microsoft.com/office/drawing/2014/chart" uri="{C3380CC4-5D6E-409C-BE32-E72D297353CC}">
              <c16:uniqueId val="{00000000-9BEA-BB4E-AB47-43A7BEADA048}"/>
            </c:ext>
          </c:extLst>
        </c:ser>
        <c:ser>
          <c:idx val="1"/>
          <c:order val="1"/>
          <c:tx>
            <c:strRef>
              <c:f>'Report Figures'!$B$120</c:f>
              <c:strCache>
                <c:ptCount val="1"/>
                <c:pt idx="0">
                  <c:v>40G</c:v>
                </c:pt>
              </c:strCache>
            </c:strRef>
          </c:tx>
          <c:marker>
            <c:symbol val="none"/>
          </c:marker>
          <c:cat>
            <c:numRef>
              <c:f>'Report Figures'!$C$117:$M$117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'Report Figures'!$C$120:$L$120</c:f>
              <c:numCache>
                <c:formatCode>_("$"* #,##0_);_("$"* \(#,##0\);_("$"* "-"??_);_(@_)</c:formatCode>
                <c:ptCount val="10"/>
                <c:pt idx="0">
                  <c:v>299.51664951542222</c:v>
                </c:pt>
                <c:pt idx="1">
                  <c:v>245.08280754770189</c:v>
                </c:pt>
              </c:numCache>
            </c:numRef>
          </c:val>
          <c:smooth val="0"/>
          <c:extLst xmlns:c16r2="http://schemas.microsoft.com/office/drawing/2015/06/chart">
            <c:ext xmlns:c16="http://schemas.microsoft.com/office/drawing/2014/chart" uri="{C3380CC4-5D6E-409C-BE32-E72D297353CC}">
              <c16:uniqueId val="{00000001-9BEA-BB4E-AB47-43A7BEADA048}"/>
            </c:ext>
          </c:extLst>
        </c:ser>
        <c:ser>
          <c:idx val="2"/>
          <c:order val="2"/>
          <c:tx>
            <c:strRef>
              <c:f>'Report Figures'!$B$122</c:f>
              <c:strCache>
                <c:ptCount val="1"/>
                <c:pt idx="0">
                  <c:v>100G</c:v>
                </c:pt>
              </c:strCache>
            </c:strRef>
          </c:tx>
          <c:marker>
            <c:symbol val="none"/>
          </c:marker>
          <c:cat>
            <c:numRef>
              <c:f>'Report Figures'!$C$117:$M$117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'Report Figures'!$C$122:$M$122</c:f>
              <c:numCache>
                <c:formatCode>_("$"* #,##0_);_("$"* \(#,##0\);_("$"* "-"??_);_(@_)</c:formatCode>
                <c:ptCount val="11"/>
                <c:pt idx="0">
                  <c:v>265.78170273789067</c:v>
                </c:pt>
                <c:pt idx="1">
                  <c:v>868.29344797604642</c:v>
                </c:pt>
              </c:numCache>
            </c:numRef>
          </c:val>
          <c:smooth val="0"/>
          <c:extLst xmlns:c16r2="http://schemas.microsoft.com/office/drawing/2015/06/chart">
            <c:ext xmlns:c16="http://schemas.microsoft.com/office/drawing/2014/chart" uri="{C3380CC4-5D6E-409C-BE32-E72D297353CC}">
              <c16:uniqueId val="{00000002-9BEA-BB4E-AB47-43A7BEADA048}"/>
            </c:ext>
          </c:extLst>
        </c:ser>
        <c:ser>
          <c:idx val="4"/>
          <c:order val="3"/>
          <c:tx>
            <c:strRef>
              <c:f>'Report Figures'!$B$123</c:f>
              <c:strCache>
                <c:ptCount val="1"/>
                <c:pt idx="0">
                  <c:v>200G</c:v>
                </c:pt>
              </c:strCache>
            </c:strRef>
          </c:tx>
          <c:marker>
            <c:symbol val="none"/>
          </c:marker>
          <c:cat>
            <c:numRef>
              <c:f>'Report Figures'!$C$117:$M$117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'Report Figures'!$C$123:$M$123</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3-9BEA-BB4E-AB47-43A7BEADA048}"/>
            </c:ext>
          </c:extLst>
        </c:ser>
        <c:ser>
          <c:idx val="3"/>
          <c:order val="4"/>
          <c:tx>
            <c:strRef>
              <c:f>'Report Figures'!$B$124</c:f>
              <c:strCache>
                <c:ptCount val="1"/>
                <c:pt idx="0">
                  <c:v>400G</c:v>
                </c:pt>
              </c:strCache>
            </c:strRef>
          </c:tx>
          <c:marker>
            <c:symbol val="none"/>
          </c:marker>
          <c:cat>
            <c:numRef>
              <c:f>'Report Figures'!$C$117:$M$117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'Report Figures'!$C$124:$M$124</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4-9BEA-BB4E-AB47-43A7BEADA048}"/>
            </c:ext>
          </c:extLst>
        </c:ser>
        <c:ser>
          <c:idx val="5"/>
          <c:order val="5"/>
          <c:tx>
            <c:strRef>
              <c:f>'Report Figures'!$B$125</c:f>
              <c:strCache>
                <c:ptCount val="1"/>
                <c:pt idx="0">
                  <c:v>800G</c:v>
                </c:pt>
              </c:strCache>
            </c:strRef>
          </c:tx>
          <c:marker>
            <c:symbol val="none"/>
          </c:marker>
          <c:cat>
            <c:numRef>
              <c:f>'Report Figures'!$C$117:$M$117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'Report Figures'!$C$125:$M$125</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0-C339-E941-91FF-803524B931F7}"/>
            </c:ext>
          </c:extLst>
        </c:ser>
        <c:dLbls>
          <c:showLegendKey val="0"/>
          <c:showVal val="0"/>
          <c:showCatName val="0"/>
          <c:showSerName val="0"/>
          <c:showPercent val="0"/>
          <c:showBubbleSize val="0"/>
        </c:dLbls>
        <c:marker val="1"/>
        <c:smooth val="0"/>
        <c:axId val="380730752"/>
        <c:axId val="380736640"/>
      </c:lineChart>
      <c:catAx>
        <c:axId val="380730752"/>
        <c:scaling>
          <c:orientation val="minMax"/>
        </c:scaling>
        <c:delete val="0"/>
        <c:axPos val="b"/>
        <c:numFmt formatCode="General" sourceLinked="1"/>
        <c:majorTickMark val="out"/>
        <c:minorTickMark val="none"/>
        <c:tickLblPos val="nextTo"/>
        <c:crossAx val="380736640"/>
        <c:crosses val="autoZero"/>
        <c:auto val="1"/>
        <c:lblAlgn val="ctr"/>
        <c:lblOffset val="100"/>
        <c:noMultiLvlLbl val="0"/>
      </c:catAx>
      <c:valAx>
        <c:axId val="380736640"/>
        <c:scaling>
          <c:orientation val="minMax"/>
        </c:scaling>
        <c:delete val="0"/>
        <c:axPos val="l"/>
        <c:majorGridlines/>
        <c:title>
          <c:tx>
            <c:rich>
              <a:bodyPr rot="-5400000" vert="horz"/>
              <a:lstStyle/>
              <a:p>
                <a:pPr>
                  <a:defRPr sz="1200"/>
                </a:pPr>
                <a:r>
                  <a:rPr lang="en-US" sz="1200"/>
                  <a:t>Sales ($M)</a:t>
                </a:r>
              </a:p>
            </c:rich>
          </c:tx>
          <c:layout>
            <c:manualLayout>
              <c:xMode val="edge"/>
              <c:yMode val="edge"/>
              <c:x val="1.9281048042865619E-2"/>
              <c:y val="0.34429786652335964"/>
            </c:manualLayout>
          </c:layout>
          <c:overlay val="0"/>
        </c:title>
        <c:numFmt formatCode="_(&quot;$&quot;* #,##0_);_(&quot;$&quot;* \(#,##0\);_(&quot;$&quot;* &quot;-&quot;??_);_(@_)" sourceLinked="1"/>
        <c:majorTickMark val="out"/>
        <c:minorTickMark val="none"/>
        <c:tickLblPos val="nextTo"/>
        <c:txPr>
          <a:bodyPr/>
          <a:lstStyle/>
          <a:p>
            <a:pPr>
              <a:defRPr sz="1200"/>
            </a:pPr>
            <a:endParaRPr lang="en-US"/>
          </a:p>
        </c:txPr>
        <c:crossAx val="380730752"/>
        <c:crosses val="autoZero"/>
        <c:crossBetween val="between"/>
      </c:valAx>
    </c:plotArea>
    <c:legend>
      <c:legendPos val="r"/>
      <c:layout>
        <c:manualLayout>
          <c:xMode val="edge"/>
          <c:yMode val="edge"/>
          <c:x val="0.25311566903585858"/>
          <c:y val="5.5315874280731529E-2"/>
          <c:w val="0.71135436683609843"/>
          <c:h val="9.5289031894922202E-2"/>
        </c:manualLayout>
      </c:layout>
      <c:overlay val="0"/>
      <c:spPr>
        <a:solidFill>
          <a:schemeClr val="bg1"/>
        </a:solidFill>
        <a:ln>
          <a:solidFill>
            <a:schemeClr val="tx1"/>
          </a:solidFill>
        </a:ln>
      </c:spPr>
      <c:txPr>
        <a:bodyPr/>
        <a:lstStyle/>
        <a:p>
          <a:pPr>
            <a:defRPr sz="1100"/>
          </a:pPr>
          <a:endParaRPr lang="en-US"/>
        </a:p>
      </c:txPr>
    </c:legend>
    <c:plotVisOnly val="1"/>
    <c:dispBlanksAs val="gap"/>
    <c:showDLblsOverMax val="0"/>
  </c:chart>
  <c:printSettings>
    <c:headerFooter/>
    <c:pageMargins b="1" l="0.75" r="0.75"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ICT Infrastructure spending</a:t>
            </a:r>
          </a:p>
          <a:p>
            <a:pPr>
              <a:defRPr sz="1400"/>
            </a:pPr>
            <a:r>
              <a:rPr lang="en-US" sz="1400"/>
              <a:t>~ $0.87 Trillion in 2020</a:t>
            </a:r>
          </a:p>
        </c:rich>
      </c:tx>
      <c:layout/>
      <c:overlay val="0"/>
    </c:title>
    <c:autoTitleDeleted val="0"/>
    <c:view3D>
      <c:rotX val="30"/>
      <c:rotY val="158"/>
      <c:rAngAx val="0"/>
      <c:perspective val="30"/>
    </c:view3D>
    <c:floor>
      <c:thickness val="0"/>
    </c:floor>
    <c:sideWall>
      <c:thickness val="0"/>
    </c:sideWall>
    <c:backWall>
      <c:thickness val="0"/>
    </c:backWall>
    <c:plotArea>
      <c:layout>
        <c:manualLayout>
          <c:layoutTarget val="inner"/>
          <c:xMode val="edge"/>
          <c:yMode val="edge"/>
          <c:x val="9.933858267716536E-2"/>
          <c:y val="0.34457328536938953"/>
          <c:w val="0.766292227555327"/>
          <c:h val="0.566067511621556"/>
        </c:manualLayout>
      </c:layout>
      <c:pie3DChart>
        <c:varyColors val="1"/>
        <c:ser>
          <c:idx val="0"/>
          <c:order val="0"/>
          <c:dPt>
            <c:idx val="0"/>
            <c:bubble3D val="0"/>
            <c:spPr>
              <a:solidFill>
                <a:schemeClr val="accent2"/>
              </a:solidFill>
            </c:spPr>
            <c:extLst xmlns:c16r2="http://schemas.microsoft.com/office/drawing/2015/06/chart">
              <c:ext xmlns:c16="http://schemas.microsoft.com/office/drawing/2014/chart" uri="{C3380CC4-5D6E-409C-BE32-E72D297353CC}">
                <c16:uniqueId val="{00000000-842B-4F42-A5ED-4A3570FC81DA}"/>
              </c:ext>
            </c:extLst>
          </c:dPt>
          <c:dPt>
            <c:idx val="1"/>
            <c:bubble3D val="0"/>
            <c:spPr>
              <a:solidFill>
                <a:schemeClr val="accent1"/>
              </a:solidFill>
            </c:spPr>
            <c:extLst xmlns:c16r2="http://schemas.microsoft.com/office/drawing/2015/06/chart">
              <c:ext xmlns:c16="http://schemas.microsoft.com/office/drawing/2014/chart" uri="{C3380CC4-5D6E-409C-BE32-E72D297353CC}">
                <c16:uniqueId val="{00000001-842B-4F42-A5ED-4A3570FC81DA}"/>
              </c:ext>
            </c:extLst>
          </c:dPt>
          <c:dLbls>
            <c:dLbl>
              <c:idx val="0"/>
              <c:layout>
                <c:manualLayout>
                  <c:x val="1.9152438101711401E-2"/>
                  <c:y val="3.5871713817625099E-2"/>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42B-4F42-A5ED-4A3570FC81DA}"/>
                </c:ext>
              </c:extLst>
            </c:dLbl>
            <c:dLbl>
              <c:idx val="1"/>
              <c:layout>
                <c:manualLayout>
                  <c:x val="-7.3255951114218829E-2"/>
                  <c:y val="2.9378946071066298E-2"/>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42B-4F42-A5ED-4A3570FC81DA}"/>
                </c:ext>
              </c:extLst>
            </c:dLbl>
            <c:dLbl>
              <c:idx val="2"/>
              <c:layout>
                <c:manualLayout>
                  <c:x val="-2.4620435959018636E-3"/>
                  <c:y val="-0.10253921184308749"/>
                </c:manualLayout>
              </c:layout>
              <c:spPr>
                <a:noFill/>
                <a:ln>
                  <a:noFill/>
                </a:ln>
                <a:effectLst/>
              </c:spPr>
              <c:txPr>
                <a:bodyPr anchor="ctr" anchorCtr="1"/>
                <a:lstStyle/>
                <a:p>
                  <a:pPr>
                    <a:defRPr sz="1200"/>
                  </a:pPr>
                  <a:endParaRPr lang="en-US"/>
                </a:p>
              </c:txPr>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42B-4F42-A5ED-4A3570FC81DA}"/>
                </c:ext>
              </c:extLst>
            </c:dLbl>
            <c:spPr>
              <a:noFill/>
              <a:ln>
                <a:noFill/>
              </a:ln>
              <a:effectLst/>
            </c:spPr>
            <c:txPr>
              <a:bodyPr/>
              <a:lstStyle/>
              <a:p>
                <a:pPr>
                  <a:defRPr sz="1200"/>
                </a:pPr>
                <a:endParaRPr lang="en-US"/>
              </a:p>
            </c:txPr>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'Report Figures'!$H$140:$H$142</c:f>
              <c:strCache>
                <c:ptCount val="3"/>
                <c:pt idx="0">
                  <c:v>Telecom</c:v>
                </c:pt>
                <c:pt idx="1">
                  <c:v>Cloud</c:v>
                </c:pt>
                <c:pt idx="2">
                  <c:v>Enterprise</c:v>
                </c:pt>
              </c:strCache>
            </c:strRef>
          </c:cat>
          <c:val>
            <c:numRef>
              <c:f>'Report Figures'!$I$140:$I$142</c:f>
              <c:numCache>
                <c:formatCode>_("$"* #,##0_);_("$"* \(#,##0\);_("$"* "-"??_);_(@_)</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3-842B-4F42-A5ED-4A3570FC81DA}"/>
            </c:ext>
          </c:extLst>
        </c:ser>
        <c:dLbls>
          <c:showLegendKey val="0"/>
          <c:showVal val="0"/>
          <c:showCatName val="1"/>
          <c:showSerName val="0"/>
          <c:showPercent val="1"/>
          <c:showBubbleSize val="0"/>
          <c:showLeaderLines val="0"/>
        </c:dLbls>
      </c:pie3DChart>
    </c:plotArea>
    <c:plotVisOnly val="1"/>
    <c:dispBlanksAs val="gap"/>
    <c:showDLblsOverMax val="0"/>
  </c:chart>
  <c:spPr>
    <a:ln>
      <a:noFill/>
    </a:ln>
  </c:sp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031840910397101"/>
          <c:y val="0.11737253351498"/>
          <c:w val="0.81041151790332799"/>
          <c:h val="0.781592364475312"/>
        </c:manualLayout>
      </c:layout>
      <c:lineChart>
        <c:grouping val="standard"/>
        <c:varyColors val="0"/>
        <c:ser>
          <c:idx val="0"/>
          <c:order val="0"/>
          <c:tx>
            <c:strRef>
              <c:f>'Report Figures'!$B$169</c:f>
              <c:strCache>
                <c:ptCount val="1"/>
                <c:pt idx="0">
                  <c:v>Cloud</c:v>
                </c:pt>
              </c:strCache>
            </c:strRef>
          </c:tx>
          <c:cat>
            <c:numRef>
              <c:f>'Report Figures'!$C$168:$M$168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'Report Figures'!$C$169:$M$169</c:f>
              <c:numCache>
                <c:formatCode>_("$"* #,##0_);_("$"* \(#,##0\);_("$"* "-"??_);_(@_)</c:formatCode>
                <c:ptCount val="11"/>
                <c:pt idx="0">
                  <c:v>112.87902290674066</c:v>
                </c:pt>
                <c:pt idx="1">
                  <c:v>140.51783636640354</c:v>
                </c:pt>
              </c:numCache>
            </c:numRef>
          </c:val>
          <c:smooth val="1"/>
          <c:extLst xmlns:c16r2="http://schemas.microsoft.com/office/drawing/2015/06/chart">
            <c:ext xmlns:c16="http://schemas.microsoft.com/office/drawing/2014/chart" uri="{C3380CC4-5D6E-409C-BE32-E72D297353CC}">
              <c16:uniqueId val="{00000001-5C3D-8C41-BE59-76B83DD794EE}"/>
            </c:ext>
          </c:extLst>
        </c:ser>
        <c:ser>
          <c:idx val="1"/>
          <c:order val="1"/>
          <c:tx>
            <c:strRef>
              <c:f>'Report Figures'!$B$170</c:f>
              <c:strCache>
                <c:ptCount val="1"/>
                <c:pt idx="0">
                  <c:v>Telecom</c:v>
                </c:pt>
              </c:strCache>
            </c:strRef>
          </c:tx>
          <c:cat>
            <c:numRef>
              <c:f>'Report Figures'!$C$168:$M$168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'Report Figures'!$C$170:$M$170</c:f>
              <c:numCache>
                <c:formatCode>_("$"* #,##0_);_("$"* \(#,##0\);_("$"* "-"??_);_(@_)</c:formatCode>
                <c:ptCount val="11"/>
                <c:pt idx="0">
                  <c:v>353.38430273613437</c:v>
                </c:pt>
                <c:pt idx="1">
                  <c:v>343.46306992046749</c:v>
                </c:pt>
              </c:numCache>
            </c:numRef>
          </c:val>
          <c:smooth val="1"/>
          <c:extLst xmlns:c16r2="http://schemas.microsoft.com/office/drawing/2015/06/chart">
            <c:ext xmlns:c16="http://schemas.microsoft.com/office/drawing/2014/chart" uri="{C3380CC4-5D6E-409C-BE32-E72D297353CC}">
              <c16:uniqueId val="{00000000-5C3D-8C41-BE59-76B83DD794EE}"/>
            </c:ext>
          </c:extLst>
        </c:ser>
        <c:ser>
          <c:idx val="3"/>
          <c:order val="2"/>
          <c:tx>
            <c:strRef>
              <c:f>'Report Figures'!$B$171</c:f>
              <c:strCache>
                <c:ptCount val="1"/>
                <c:pt idx="0">
                  <c:v>Enterprise IT (traditional)</c:v>
                </c:pt>
              </c:strCache>
            </c:strRef>
          </c:tx>
          <c:spPr>
            <a:ln>
              <a:solidFill>
                <a:srgbClr val="9BBB59"/>
              </a:solidFill>
            </a:ln>
          </c:spPr>
          <c:marker>
            <c:symbol val="circle"/>
            <c:size val="5"/>
            <c:spPr>
              <a:solidFill>
                <a:srgbClr val="9BBB59"/>
              </a:solidFill>
              <a:ln>
                <a:solidFill>
                  <a:srgbClr val="9BBB59"/>
                </a:solidFill>
              </a:ln>
            </c:spPr>
          </c:marker>
          <c:cat>
            <c:numRef>
              <c:f>'Report Figures'!$C$168:$M$168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'Report Figures'!$C$171:$M$171</c:f>
              <c:numCache>
                <c:formatCode>_("$"* #,##0_);_("$"* \(#,##0\);_("$"* "-"??_);_(@_)</c:formatCode>
                <c:ptCount val="11"/>
                <c:pt idx="0">
                  <c:v>549.6</c:v>
                </c:pt>
                <c:pt idx="1">
                  <c:v>503.43360000000001</c:v>
                </c:pt>
              </c:numCache>
            </c:numRef>
          </c:val>
          <c:smooth val="0"/>
          <c:extLst xmlns:c16r2="http://schemas.microsoft.com/office/drawing/2015/06/chart">
            <c:ext xmlns:c16="http://schemas.microsoft.com/office/drawing/2014/chart" uri="{C3380CC4-5D6E-409C-BE32-E72D297353CC}">
              <c16:uniqueId val="{00000002-5C3D-8C41-BE59-76B83DD794EE}"/>
            </c:ext>
          </c:extLst>
        </c:ser>
        <c:dLbls>
          <c:showLegendKey val="0"/>
          <c:showVal val="0"/>
          <c:showCatName val="0"/>
          <c:showSerName val="0"/>
          <c:showPercent val="0"/>
          <c:showBubbleSize val="0"/>
        </c:dLbls>
        <c:marker val="1"/>
        <c:smooth val="0"/>
        <c:axId val="381097088"/>
        <c:axId val="381099008"/>
      </c:lineChart>
      <c:catAx>
        <c:axId val="381097088"/>
        <c:scaling>
          <c:orientation val="minMax"/>
        </c:scaling>
        <c:delete val="0"/>
        <c:axPos val="b"/>
        <c:numFmt formatCode="General" sourceLinked="1"/>
        <c:majorTickMark val="out"/>
        <c:minorTickMark val="none"/>
        <c:tickLblPos val="nextTo"/>
        <c:txPr>
          <a:bodyPr rot="0" vert="horz"/>
          <a:lstStyle/>
          <a:p>
            <a:pPr>
              <a:defRPr sz="1050" b="0" i="0" u="none" strike="noStrike" baseline="0">
                <a:solidFill>
                  <a:srgbClr val="333333"/>
                </a:solidFill>
                <a:latin typeface="Calibri"/>
                <a:ea typeface="Calibri"/>
                <a:cs typeface="Calibri"/>
              </a:defRPr>
            </a:pPr>
            <a:endParaRPr lang="en-US"/>
          </a:p>
        </c:txPr>
        <c:crossAx val="381099008"/>
        <c:crosses val="autoZero"/>
        <c:auto val="1"/>
        <c:lblAlgn val="ctr"/>
        <c:lblOffset val="100"/>
        <c:noMultiLvlLbl val="1"/>
      </c:catAx>
      <c:valAx>
        <c:axId val="381099008"/>
        <c:scaling>
          <c:orientation val="minMax"/>
        </c:scaling>
        <c:delete val="0"/>
        <c:axPos val="l"/>
        <c:majorGridlines/>
        <c:title>
          <c:tx>
            <c:rich>
              <a:bodyPr rot="-5400000" vert="horz"/>
              <a:lstStyle/>
              <a:p>
                <a:pPr>
                  <a:defRPr sz="1200" b="0"/>
                </a:pPr>
                <a:r>
                  <a:rPr lang="en-US" sz="1200" b="0"/>
                  <a:t>Infrasructure spending ($bn)</a:t>
                </a:r>
              </a:p>
            </c:rich>
          </c:tx>
          <c:layout>
            <c:manualLayout>
              <c:xMode val="edge"/>
              <c:yMode val="edge"/>
              <c:x val="7.4979733075935502E-3"/>
              <c:y val="0.110240293723207"/>
            </c:manualLayout>
          </c:layout>
          <c:overlay val="0"/>
        </c:title>
        <c:numFmt formatCode="&quot;$&quot;#,##0" sourceLinked="0"/>
        <c:majorTickMark val="out"/>
        <c:minorTickMark val="none"/>
        <c:tickLblPos val="nextTo"/>
        <c:txPr>
          <a:bodyPr/>
          <a:lstStyle/>
          <a:p>
            <a:pPr>
              <a:defRPr sz="1100"/>
            </a:pPr>
            <a:endParaRPr lang="en-US"/>
          </a:p>
        </c:txPr>
        <c:crossAx val="381097088"/>
        <c:crosses val="autoZero"/>
        <c:crossBetween val="between"/>
      </c:valAx>
    </c:plotArea>
    <c:legend>
      <c:legendPos val="t"/>
      <c:layout/>
      <c:overlay val="0"/>
      <c:txPr>
        <a:bodyPr/>
        <a:lstStyle/>
        <a:p>
          <a:pPr>
            <a:defRPr sz="1200"/>
          </a:pPr>
          <a:endParaRPr lang="en-US"/>
        </a:p>
      </c:txPr>
    </c:legend>
    <c:plotVisOnly val="1"/>
    <c:dispBlanksAs val="gap"/>
    <c:showDLblsOverMax val="0"/>
  </c:chart>
  <c:printSettings>
    <c:headerFooter/>
    <c:pageMargins b="0.750000000000002" l="0.70000000000000095" r="0.70000000000000095" t="0.750000000000002"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5043917932126"/>
          <c:y val="5.9182381698158398E-2"/>
          <c:w val="0.80930084385341505"/>
          <c:h val="0.79560003892840903"/>
        </c:manualLayout>
      </c:layout>
      <c:lineChart>
        <c:grouping val="standard"/>
        <c:varyColors val="0"/>
        <c:ser>
          <c:idx val="0"/>
          <c:order val="0"/>
          <c:tx>
            <c:strRef>
              <c:f>'Report Figures'!$B$194</c:f>
              <c:strCache>
                <c:ptCount val="1"/>
                <c:pt idx="0">
                  <c:v>Internet traffic growth</c:v>
                </c:pt>
              </c:strCache>
            </c:strRef>
          </c:tx>
          <c:marker>
            <c:symbol val="diamond"/>
            <c:size val="5"/>
          </c:marker>
          <c:cat>
            <c:numRef>
              <c:f>'Report Figures'!$D$193:$AE$193</c:f>
              <c:numCache>
                <c:formatCode>General</c:formatCode>
                <c:ptCount val="2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pt idx="25">
                  <c:v>2024</c:v>
                </c:pt>
                <c:pt idx="26">
                  <c:v>2025</c:v>
                </c:pt>
                <c:pt idx="27">
                  <c:v>2026</c:v>
                </c:pt>
              </c:numCache>
            </c:numRef>
          </c:cat>
          <c:val>
            <c:numRef>
              <c:f>'Report Figures'!$D$194:$AE$194</c:f>
              <c:numCache>
                <c:formatCode>0%</c:formatCode>
                <c:ptCount val="28"/>
                <c:pt idx="0">
                  <c:v>0.5</c:v>
                </c:pt>
                <c:pt idx="1">
                  <c:v>0.495</c:v>
                </c:pt>
                <c:pt idx="2">
                  <c:v>0.49</c:v>
                </c:pt>
                <c:pt idx="3">
                  <c:v>0.48499999999999999</c:v>
                </c:pt>
                <c:pt idx="4">
                  <c:v>0.48</c:v>
                </c:pt>
                <c:pt idx="5">
                  <c:v>0.47499999999999998</c:v>
                </c:pt>
                <c:pt idx="6">
                  <c:v>0.47</c:v>
                </c:pt>
                <c:pt idx="7">
                  <c:v>0.45714285714285707</c:v>
                </c:pt>
                <c:pt idx="8">
                  <c:v>0.45098039215686292</c:v>
                </c:pt>
                <c:pt idx="9">
                  <c:v>0.41891891891891886</c:v>
                </c:pt>
                <c:pt idx="10">
                  <c:v>0.39999999999999991</c:v>
                </c:pt>
                <c:pt idx="11">
                  <c:v>0.38775510204081631</c:v>
                </c:pt>
                <c:pt idx="12">
                  <c:v>0.38</c:v>
                </c:pt>
                <c:pt idx="13">
                  <c:v>0.37</c:v>
                </c:pt>
                <c:pt idx="14">
                  <c:v>0.36</c:v>
                </c:pt>
                <c:pt idx="15">
                  <c:v>0.35</c:v>
                </c:pt>
                <c:pt idx="16">
                  <c:v>0.33</c:v>
                </c:pt>
              </c:numCache>
            </c:numRef>
          </c:val>
          <c:smooth val="1"/>
          <c:extLst xmlns:c16r2="http://schemas.microsoft.com/office/drawing/2015/06/chart">
            <c:ext xmlns:c16="http://schemas.microsoft.com/office/drawing/2014/chart" uri="{C3380CC4-5D6E-409C-BE32-E72D297353CC}">
              <c16:uniqueId val="{00000000-71EA-F84F-801C-EE247201A6B0}"/>
            </c:ext>
          </c:extLst>
        </c:ser>
        <c:ser>
          <c:idx val="1"/>
          <c:order val="1"/>
          <c:tx>
            <c:strRef>
              <c:f>'Report Figures'!$B$195</c:f>
              <c:strCache>
                <c:ptCount val="1"/>
                <c:pt idx="0">
                  <c:v>DWDM network bandwidth growth</c:v>
                </c:pt>
              </c:strCache>
            </c:strRef>
          </c:tx>
          <c:marker>
            <c:symbol val="square"/>
            <c:size val="3"/>
          </c:marker>
          <c:cat>
            <c:numRef>
              <c:f>'Report Figures'!$D$193:$AE$193</c:f>
              <c:numCache>
                <c:formatCode>General</c:formatCode>
                <c:ptCount val="2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pt idx="25">
                  <c:v>2024</c:v>
                </c:pt>
                <c:pt idx="26">
                  <c:v>2025</c:v>
                </c:pt>
                <c:pt idx="27">
                  <c:v>2026</c:v>
                </c:pt>
              </c:numCache>
            </c:numRef>
          </c:cat>
          <c:val>
            <c:numRef>
              <c:f>'Report Figures'!$D$195:$AE$195</c:f>
              <c:numCache>
                <c:formatCode>0%</c:formatCode>
                <c:ptCount val="28"/>
                <c:pt idx="0">
                  <c:v>0.6</c:v>
                </c:pt>
                <c:pt idx="1">
                  <c:v>1</c:v>
                </c:pt>
                <c:pt idx="2">
                  <c:v>0.6</c:v>
                </c:pt>
                <c:pt idx="3">
                  <c:v>0.2</c:v>
                </c:pt>
                <c:pt idx="4">
                  <c:v>0.1</c:v>
                </c:pt>
                <c:pt idx="5">
                  <c:v>0.18</c:v>
                </c:pt>
                <c:pt idx="6">
                  <c:v>0.203125</c:v>
                </c:pt>
                <c:pt idx="7">
                  <c:v>0.27420383628548373</c:v>
                </c:pt>
                <c:pt idx="8">
                  <c:v>0.40606751301296207</c:v>
                </c:pt>
                <c:pt idx="9">
                  <c:v>0.50744472069135105</c:v>
                </c:pt>
                <c:pt idx="10">
                  <c:v>0.24842156785301661</c:v>
                </c:pt>
                <c:pt idx="11">
                  <c:v>0.22001159553324645</c:v>
                </c:pt>
                <c:pt idx="12">
                  <c:v>0.31682528349686678</c:v>
                </c:pt>
                <c:pt idx="13">
                  <c:v>0.38660684502076625</c:v>
                </c:pt>
                <c:pt idx="14">
                  <c:v>0.41913726843312915</c:v>
                </c:pt>
                <c:pt idx="15">
                  <c:v>0.42631212042630495</c:v>
                </c:pt>
                <c:pt idx="16">
                  <c:v>0.44820797319536432</c:v>
                </c:pt>
              </c:numCache>
            </c:numRef>
          </c:val>
          <c:smooth val="1"/>
          <c:extLst xmlns:c16r2="http://schemas.microsoft.com/office/drawing/2015/06/chart">
            <c:ext xmlns:c16="http://schemas.microsoft.com/office/drawing/2014/chart" uri="{C3380CC4-5D6E-409C-BE32-E72D297353CC}">
              <c16:uniqueId val="{00000001-71EA-F84F-801C-EE247201A6B0}"/>
            </c:ext>
          </c:extLst>
        </c:ser>
        <c:dLbls>
          <c:showLegendKey val="0"/>
          <c:showVal val="0"/>
          <c:showCatName val="0"/>
          <c:showSerName val="0"/>
          <c:showPercent val="0"/>
          <c:showBubbleSize val="0"/>
        </c:dLbls>
        <c:marker val="1"/>
        <c:smooth val="0"/>
        <c:axId val="381149952"/>
        <c:axId val="381151488"/>
      </c:lineChart>
      <c:catAx>
        <c:axId val="381149952"/>
        <c:scaling>
          <c:orientation val="minMax"/>
        </c:scaling>
        <c:delete val="0"/>
        <c:axPos val="b"/>
        <c:majorGridlines/>
        <c:numFmt formatCode="General" sourceLinked="1"/>
        <c:majorTickMark val="out"/>
        <c:minorTickMark val="none"/>
        <c:tickLblPos val="nextTo"/>
        <c:txPr>
          <a:bodyPr rot="0" vert="horz"/>
          <a:lstStyle/>
          <a:p>
            <a:pPr>
              <a:defRPr sz="1000"/>
            </a:pPr>
            <a:endParaRPr lang="en-US"/>
          </a:p>
        </c:txPr>
        <c:crossAx val="381151488"/>
        <c:crosses val="autoZero"/>
        <c:auto val="1"/>
        <c:lblAlgn val="ctr"/>
        <c:lblOffset val="100"/>
        <c:tickLblSkip val="2"/>
        <c:noMultiLvlLbl val="1"/>
      </c:catAx>
      <c:valAx>
        <c:axId val="381151488"/>
        <c:scaling>
          <c:orientation val="minMax"/>
          <c:max val="1"/>
          <c:min val="0"/>
        </c:scaling>
        <c:delete val="0"/>
        <c:axPos val="l"/>
        <c:majorGridlines/>
        <c:title>
          <c:tx>
            <c:rich>
              <a:bodyPr rot="-5400000" vert="horz"/>
              <a:lstStyle/>
              <a:p>
                <a:pPr>
                  <a:defRPr sz="1200"/>
                </a:pPr>
                <a:r>
                  <a:rPr lang="en-US" sz="1200"/>
                  <a:t>Growth Rate </a:t>
                </a:r>
              </a:p>
            </c:rich>
          </c:tx>
          <c:layout>
            <c:manualLayout>
              <c:xMode val="edge"/>
              <c:yMode val="edge"/>
              <c:x val="1.9828753195658601E-2"/>
              <c:y val="0.342835916300266"/>
            </c:manualLayout>
          </c:layout>
          <c:overlay val="0"/>
        </c:title>
        <c:numFmt formatCode="0%" sourceLinked="0"/>
        <c:majorTickMark val="out"/>
        <c:minorTickMark val="none"/>
        <c:tickLblPos val="nextTo"/>
        <c:txPr>
          <a:bodyPr/>
          <a:lstStyle/>
          <a:p>
            <a:pPr>
              <a:defRPr sz="1200"/>
            </a:pPr>
            <a:endParaRPr lang="en-US"/>
          </a:p>
        </c:txPr>
        <c:crossAx val="381149952"/>
        <c:crosses val="autoZero"/>
        <c:crossBetween val="between"/>
        <c:majorUnit val="0.2"/>
      </c:valAx>
    </c:plotArea>
    <c:legend>
      <c:legendPos val="t"/>
      <c:layout>
        <c:manualLayout>
          <c:xMode val="edge"/>
          <c:yMode val="edge"/>
          <c:x val="0.38998810773334402"/>
          <c:y val="0.101297091640973"/>
          <c:w val="0.55454672724974396"/>
          <c:h val="0.17512377557268799"/>
        </c:manualLayout>
      </c:layout>
      <c:overlay val="0"/>
      <c:spPr>
        <a:solidFill>
          <a:schemeClr val="bg1"/>
        </a:solidFill>
        <a:ln>
          <a:solidFill>
            <a:schemeClr val="accent1"/>
          </a:solidFill>
        </a:ln>
      </c:spPr>
      <c:txPr>
        <a:bodyPr/>
        <a:lstStyle/>
        <a:p>
          <a:pPr>
            <a:defRPr sz="1100"/>
          </a:pPr>
          <a:endParaRPr lang="en-US"/>
        </a:p>
      </c:txPr>
    </c:legend>
    <c:plotVisOnly val="1"/>
    <c:dispBlanksAs val="gap"/>
    <c:showDLblsOverMax val="0"/>
  </c:chart>
  <c:txPr>
    <a:bodyPr/>
    <a:lstStyle/>
    <a:p>
      <a:pPr>
        <a:defRPr sz="900"/>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473790776153005E-2"/>
          <c:y val="5.5053830950434299E-2"/>
          <c:w val="0.89732530933633303"/>
          <c:h val="0.78707834087546413"/>
        </c:manualLayout>
      </c:layout>
      <c:lineChart>
        <c:grouping val="standard"/>
        <c:varyColors val="0"/>
        <c:ser>
          <c:idx val="1"/>
          <c:order val="0"/>
          <c:tx>
            <c:strRef>
              <c:f>'Report Figures'!$B$216</c:f>
              <c:strCache>
                <c:ptCount val="1"/>
                <c:pt idx="0">
                  <c:v>Cloud</c:v>
                </c:pt>
              </c:strCache>
            </c:strRef>
          </c:tx>
          <c:spPr>
            <a:ln w="34925">
              <a:solidFill>
                <a:schemeClr val="accent1"/>
              </a:solidFill>
            </a:ln>
          </c:spPr>
          <c:marker>
            <c:symbol val="none"/>
          </c:marker>
          <c:cat>
            <c:numRef>
              <c:f>'Report Figures'!$H$215:$R$215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'Report Figures'!$H$216:$R$216</c:f>
              <c:numCache>
                <c:formatCode>0%</c:formatCode>
                <c:ptCount val="11"/>
                <c:pt idx="0">
                  <c:v>0.57976641246958427</c:v>
                </c:pt>
                <c:pt idx="1">
                  <c:v>0.70931567256474537</c:v>
                </c:pt>
              </c:numCache>
            </c:numRef>
          </c:val>
          <c:smooth val="0"/>
          <c:extLst xmlns:c16r2="http://schemas.microsoft.com/office/drawing/2015/06/chart">
            <c:ext xmlns:c16="http://schemas.microsoft.com/office/drawing/2014/chart" uri="{C3380CC4-5D6E-409C-BE32-E72D297353CC}">
              <c16:uniqueId val="{00000001-AD19-8A47-A286-7FA1AB836526}"/>
            </c:ext>
          </c:extLst>
        </c:ser>
        <c:ser>
          <c:idx val="0"/>
          <c:order val="1"/>
          <c:tx>
            <c:strRef>
              <c:f>'Report Figures'!$B$217</c:f>
              <c:strCache>
                <c:ptCount val="1"/>
                <c:pt idx="0">
                  <c:v>Telecom</c:v>
                </c:pt>
              </c:strCache>
            </c:strRef>
          </c:tx>
          <c:spPr>
            <a:ln w="34925">
              <a:solidFill>
                <a:schemeClr val="accent2"/>
              </a:solidFill>
            </a:ln>
          </c:spPr>
          <c:marker>
            <c:symbol val="none"/>
          </c:marker>
          <c:cat>
            <c:numRef>
              <c:f>'Report Figures'!$H$215:$R$215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'Report Figures'!$H$217:$R$217</c:f>
              <c:numCache>
                <c:formatCode>0%</c:formatCode>
                <c:ptCount val="11"/>
                <c:pt idx="0">
                  <c:v>0.50890944128217486</c:v>
                </c:pt>
                <c:pt idx="1">
                  <c:v>0.35284564222957804</c:v>
                </c:pt>
              </c:numCache>
            </c:numRef>
          </c:val>
          <c:smooth val="0"/>
          <c:extLst xmlns:c16r2="http://schemas.microsoft.com/office/drawing/2015/06/chart">
            <c:ext xmlns:c16="http://schemas.microsoft.com/office/drawing/2014/chart" uri="{C3380CC4-5D6E-409C-BE32-E72D297353CC}">
              <c16:uniqueId val="{00000000-AD19-8A47-A286-7FA1AB836526}"/>
            </c:ext>
          </c:extLst>
        </c:ser>
        <c:ser>
          <c:idx val="2"/>
          <c:order val="2"/>
          <c:tx>
            <c:strRef>
              <c:f>'Report Figures'!$B$218</c:f>
              <c:strCache>
                <c:ptCount val="1"/>
                <c:pt idx="0">
                  <c:v>Enterprise</c:v>
                </c:pt>
              </c:strCache>
            </c:strRef>
          </c:tx>
          <c:spPr>
            <a:ln w="34925"/>
          </c:spPr>
          <c:marker>
            <c:symbol val="none"/>
          </c:marker>
          <c:cat>
            <c:numRef>
              <c:f>'Report Figures'!$H$215:$R$215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'Report Figures'!$H$218:$R$218</c:f>
              <c:numCache>
                <c:formatCode>0%</c:formatCode>
                <c:ptCount val="11"/>
                <c:pt idx="0">
                  <c:v>0.29766140339975111</c:v>
                </c:pt>
                <c:pt idx="1">
                  <c:v>0.26230998649061132</c:v>
                </c:pt>
              </c:numCache>
            </c:numRef>
          </c:val>
          <c:smooth val="0"/>
          <c:extLst xmlns:c16r2="http://schemas.microsoft.com/office/drawing/2015/06/chart">
            <c:ext xmlns:c16="http://schemas.microsoft.com/office/drawing/2014/chart" uri="{C3380CC4-5D6E-409C-BE32-E72D297353CC}">
              <c16:uniqueId val="{00000002-AD19-8A47-A286-7FA1AB836526}"/>
            </c:ext>
          </c:extLst>
        </c:ser>
        <c:dLbls>
          <c:showLegendKey val="0"/>
          <c:showVal val="0"/>
          <c:showCatName val="0"/>
          <c:showSerName val="0"/>
          <c:showPercent val="0"/>
          <c:showBubbleSize val="0"/>
        </c:dLbls>
        <c:marker val="1"/>
        <c:smooth val="0"/>
        <c:axId val="381216256"/>
        <c:axId val="381217792"/>
      </c:lineChart>
      <c:catAx>
        <c:axId val="381216256"/>
        <c:scaling>
          <c:orientation val="minMax"/>
        </c:scaling>
        <c:delete val="0"/>
        <c:axPos val="b"/>
        <c:numFmt formatCode="General" sourceLinked="1"/>
        <c:majorTickMark val="out"/>
        <c:minorTickMark val="none"/>
        <c:tickLblPos val="nextTo"/>
        <c:crossAx val="381217792"/>
        <c:crosses val="autoZero"/>
        <c:auto val="1"/>
        <c:lblAlgn val="ctr"/>
        <c:lblOffset val="100"/>
        <c:noMultiLvlLbl val="0"/>
      </c:catAx>
      <c:valAx>
        <c:axId val="381217792"/>
        <c:scaling>
          <c:orientation val="minMax"/>
        </c:scaling>
        <c:delete val="0"/>
        <c:axPos val="l"/>
        <c:majorGridlines/>
        <c:numFmt formatCode="0%" sourceLinked="1"/>
        <c:majorTickMark val="out"/>
        <c:minorTickMark val="none"/>
        <c:tickLblPos val="nextTo"/>
        <c:crossAx val="381216256"/>
        <c:crosses val="autoZero"/>
        <c:crossBetween val="between"/>
      </c:valAx>
    </c:plotArea>
    <c:legend>
      <c:legendPos val="r"/>
      <c:layout>
        <c:manualLayout>
          <c:xMode val="edge"/>
          <c:yMode val="edge"/>
          <c:x val="0.77179910011248598"/>
          <c:y val="4.2979252418624901E-2"/>
          <c:w val="0.205343757030371"/>
          <c:h val="0.284289265123776"/>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987929826267655E-2"/>
          <c:y val="4.9530208631688298E-2"/>
          <c:w val="0.89732530933633303"/>
          <c:h val="0.82072306129317696"/>
        </c:manualLayout>
      </c:layout>
      <c:lineChart>
        <c:grouping val="standard"/>
        <c:varyColors val="0"/>
        <c:ser>
          <c:idx val="0"/>
          <c:order val="0"/>
          <c:tx>
            <c:strRef>
              <c:f>'Report Figures'!$B$236</c:f>
              <c:strCache>
                <c:ptCount val="1"/>
                <c:pt idx="0">
                  <c:v>Cloud - Top 5</c:v>
                </c:pt>
              </c:strCache>
            </c:strRef>
          </c:tx>
          <c:spPr>
            <a:ln w="41275"/>
          </c:spPr>
          <c:marker>
            <c:symbol val="none"/>
          </c:marker>
          <c:cat>
            <c:numRef>
              <c:f>'Report Figures'!$H$235:$R$235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'Report Figures'!$H$236:$R$236</c:f>
              <c:numCache>
                <c:formatCode>0%</c:formatCode>
                <c:ptCount val="11"/>
                <c:pt idx="0">
                  <c:v>0.57976641246958427</c:v>
                </c:pt>
              </c:numCache>
            </c:numRef>
          </c:val>
          <c:smooth val="0"/>
          <c:extLst xmlns:c16r2="http://schemas.microsoft.com/office/drawing/2015/06/chart">
            <c:ext xmlns:c16="http://schemas.microsoft.com/office/drawing/2014/chart" uri="{C3380CC4-5D6E-409C-BE32-E72D297353CC}">
              <c16:uniqueId val="{00000000-3195-CD47-9E80-7EA2D0523BC5}"/>
            </c:ext>
          </c:extLst>
        </c:ser>
        <c:ser>
          <c:idx val="2"/>
          <c:order val="1"/>
          <c:tx>
            <c:strRef>
              <c:f>'Report Figures'!$B$237</c:f>
              <c:strCache>
                <c:ptCount val="1"/>
                <c:pt idx="0">
                  <c:v>Cloud - All Other</c:v>
                </c:pt>
              </c:strCache>
            </c:strRef>
          </c:tx>
          <c:spPr>
            <a:ln w="41275"/>
          </c:spPr>
          <c:marker>
            <c:symbol val="none"/>
          </c:marker>
          <c:cat>
            <c:numRef>
              <c:f>'Report Figures'!$H$235:$R$235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'Report Figures'!$H$237:$R$237</c:f>
              <c:numCache>
                <c:formatCode>0%</c:formatCode>
                <c:ptCount val="11"/>
                <c:pt idx="0">
                  <c:v>0.6</c:v>
                </c:pt>
              </c:numCache>
            </c:numRef>
          </c:val>
          <c:smooth val="0"/>
          <c:extLst xmlns:c16r2="http://schemas.microsoft.com/office/drawing/2015/06/chart">
            <c:ext xmlns:c16="http://schemas.microsoft.com/office/drawing/2014/chart" uri="{C3380CC4-5D6E-409C-BE32-E72D297353CC}">
              <c16:uniqueId val="{00000001-3195-CD47-9E80-7EA2D0523BC5}"/>
            </c:ext>
          </c:extLst>
        </c:ser>
        <c:dLbls>
          <c:showLegendKey val="0"/>
          <c:showVal val="0"/>
          <c:showCatName val="0"/>
          <c:showSerName val="0"/>
          <c:showPercent val="0"/>
          <c:showBubbleSize val="0"/>
        </c:dLbls>
        <c:marker val="1"/>
        <c:smooth val="0"/>
        <c:axId val="133063040"/>
        <c:axId val="133064576"/>
      </c:lineChart>
      <c:catAx>
        <c:axId val="133063040"/>
        <c:scaling>
          <c:orientation val="minMax"/>
        </c:scaling>
        <c:delete val="0"/>
        <c:axPos val="b"/>
        <c:numFmt formatCode="General" sourceLinked="1"/>
        <c:majorTickMark val="out"/>
        <c:minorTickMark val="none"/>
        <c:tickLblPos val="nextTo"/>
        <c:crossAx val="133064576"/>
        <c:crosses val="autoZero"/>
        <c:auto val="1"/>
        <c:lblAlgn val="ctr"/>
        <c:lblOffset val="100"/>
        <c:noMultiLvlLbl val="0"/>
      </c:catAx>
      <c:valAx>
        <c:axId val="133064576"/>
        <c:scaling>
          <c:orientation val="minMax"/>
          <c:max val="1"/>
        </c:scaling>
        <c:delete val="0"/>
        <c:axPos val="l"/>
        <c:majorGridlines/>
        <c:numFmt formatCode="0%" sourceLinked="1"/>
        <c:majorTickMark val="out"/>
        <c:minorTickMark val="none"/>
        <c:tickLblPos val="nextTo"/>
        <c:crossAx val="133063040"/>
        <c:crosses val="autoZero"/>
        <c:crossBetween val="between"/>
        <c:majorUnit val="0.2"/>
      </c:valAx>
    </c:plotArea>
    <c:legend>
      <c:legendPos val="r"/>
      <c:layout>
        <c:manualLayout>
          <c:xMode val="edge"/>
          <c:yMode val="edge"/>
          <c:x val="0.63751338582677097"/>
          <c:y val="7.1415169073429E-2"/>
          <c:w val="0.31105804274465698"/>
          <c:h val="0.23310463605696699"/>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600"/>
              <a:t>Cloud consumption by product type</a:t>
            </a:r>
          </a:p>
          <a:p>
            <a:pPr>
              <a:defRPr sz="1400"/>
            </a:pPr>
            <a:r>
              <a:rPr lang="en-US" sz="1400"/>
              <a:t>20.5</a:t>
            </a:r>
            <a:r>
              <a:rPr lang="en-US" sz="1400" baseline="0"/>
              <a:t> million units in 2019</a:t>
            </a:r>
            <a:endParaRPr lang="en-US" sz="1400"/>
          </a:p>
        </c:rich>
      </c:tx>
      <c:layout/>
      <c:overlay val="0"/>
    </c:title>
    <c:autoTitleDeleted val="0"/>
    <c:plotArea>
      <c:layout>
        <c:manualLayout>
          <c:layoutTarget val="inner"/>
          <c:xMode val="edge"/>
          <c:yMode val="edge"/>
          <c:x val="0.32276734053913519"/>
          <c:y val="0.36590314697588583"/>
          <c:w val="0.30888761198088838"/>
          <c:h val="0.58040521327813199"/>
        </c:manualLayout>
      </c:layout>
      <c:pieChart>
        <c:varyColors val="1"/>
        <c:ser>
          <c:idx val="0"/>
          <c:order val="0"/>
          <c:dLbls>
            <c:spPr>
              <a:noFill/>
              <a:ln>
                <a:noFill/>
              </a:ln>
              <a:effectLst/>
            </c:spPr>
            <c:txPr>
              <a:bodyPr/>
              <a:lstStyle/>
              <a:p>
                <a:pPr>
                  <a:defRPr sz="1400"/>
                </a:pPr>
                <a:endParaRPr lang="en-US"/>
              </a:p>
            </c:txPr>
            <c:dLblPos val="outEnd"/>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'Report Figures'!$B$28:$B$30</c:f>
              <c:strCache>
                <c:ptCount val="3"/>
                <c:pt idx="0">
                  <c:v>Ethernet </c:v>
                </c:pt>
                <c:pt idx="1">
                  <c:v>DWDM</c:v>
                </c:pt>
                <c:pt idx="2">
                  <c:v>AOC/EOM</c:v>
                </c:pt>
              </c:strCache>
            </c:strRef>
          </c:cat>
          <c:val>
            <c:numRef>
              <c:f>'Report Figures'!$F$28:$F$30</c:f>
              <c:numCache>
                <c:formatCode>_(* #,##0_);_(* \(#,##0\);_(* "-"??_);_(@_)</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DB04-804E-8D0B-7C9CB39B92A3}"/>
            </c:ext>
          </c:extLst>
        </c:ser>
        <c:dLbls>
          <c:showLegendKey val="0"/>
          <c:showVal val="1"/>
          <c:showCatName val="0"/>
          <c:showSerName val="0"/>
          <c:showPercent val="0"/>
          <c:showBubbleSize val="0"/>
          <c:showLeaderLines val="1"/>
        </c:dLbls>
        <c:firstSliceAng val="141"/>
      </c:pieChart>
    </c:plotArea>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$2.4</a:t>
            </a:r>
            <a:r>
              <a:rPr lang="en-US" sz="1400" baseline="0"/>
              <a:t> billion in 2019</a:t>
            </a:r>
            <a:endParaRPr lang="en-US" sz="1400"/>
          </a:p>
        </c:rich>
      </c:tx>
      <c:layout>
        <c:manualLayout>
          <c:xMode val="edge"/>
          <c:yMode val="edge"/>
          <c:x val="0.27461354122023457"/>
          <c:y val="5.4323987110170939E-2"/>
        </c:manualLayout>
      </c:layout>
      <c:overlay val="0"/>
    </c:title>
    <c:autoTitleDeleted val="0"/>
    <c:plotArea>
      <c:layout>
        <c:manualLayout>
          <c:layoutTarget val="inner"/>
          <c:xMode val="edge"/>
          <c:yMode val="edge"/>
          <c:x val="0.37175881019898027"/>
          <c:y val="0.37323991598272976"/>
          <c:w val="0.2427014924884591"/>
          <c:h val="0.33278005008721878"/>
        </c:manualLayout>
      </c:layout>
      <c:pieChart>
        <c:varyColors val="1"/>
        <c:ser>
          <c:idx val="0"/>
          <c:order val="0"/>
          <c:dLbls>
            <c:spPr>
              <a:noFill/>
              <a:ln>
                <a:noFill/>
              </a:ln>
              <a:effectLst/>
            </c:spPr>
            <c:txPr>
              <a:bodyPr/>
              <a:lstStyle/>
              <a:p>
                <a:pPr>
                  <a:defRPr sz="1200"/>
                </a:pPr>
                <a:endParaRPr lang="en-US"/>
              </a:p>
            </c:txPr>
            <c:dLblPos val="bestFit"/>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'Report Figures'!$B$34:$B$36</c:f>
              <c:strCache>
                <c:ptCount val="3"/>
                <c:pt idx="0">
                  <c:v>Ethernet </c:v>
                </c:pt>
                <c:pt idx="1">
                  <c:v>DWDM</c:v>
                </c:pt>
                <c:pt idx="2">
                  <c:v>AOC/EOM</c:v>
                </c:pt>
              </c:strCache>
            </c:strRef>
          </c:cat>
          <c:val>
            <c:numRef>
              <c:f>'Report Figures'!$F$34:$F$36</c:f>
              <c:numCache>
                <c:formatCode>_("$"* #,##0_);_("$"* \(#,##0\);_("$"* "-"??_);_(@_)</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FDE8-BF45-983B-F0DC98A12D55}"/>
            </c:ext>
          </c:extLst>
        </c:ser>
        <c:dLbls>
          <c:showLegendKey val="0"/>
          <c:showVal val="1"/>
          <c:showCatName val="0"/>
          <c:showSerName val="0"/>
          <c:showPercent val="0"/>
          <c:showBubbleSize val="0"/>
          <c:showLeaderLines val="1"/>
        </c:dLbls>
        <c:firstSliceAng val="303"/>
      </c:pieChart>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25G by reach </a:t>
            </a:r>
          </a:p>
        </c:rich>
      </c:tx>
      <c:layout>
        <c:manualLayout>
          <c:xMode val="edge"/>
          <c:yMode val="edge"/>
          <c:x val="0.42141428819517235"/>
          <c:y val="2.5079512500438342E-2"/>
        </c:manualLayout>
      </c:layout>
      <c:overlay val="0"/>
    </c:title>
    <c:autoTitleDeleted val="0"/>
    <c:plotArea>
      <c:layout>
        <c:manualLayout>
          <c:layoutTarget val="inner"/>
          <c:xMode val="edge"/>
          <c:yMode val="edge"/>
          <c:x val="0.12273744225228528"/>
          <c:y val="0.12316175493891378"/>
          <c:w val="0.86623539206522404"/>
          <c:h val="0.77744390025152832"/>
        </c:manualLayout>
      </c:layout>
      <c:lineChart>
        <c:grouping val="standard"/>
        <c:varyColors val="0"/>
        <c:ser>
          <c:idx val="2"/>
          <c:order val="0"/>
          <c:tx>
            <c:strRef>
              <c:f>'Ethernet Summary'!$B$119</c:f>
              <c:strCache>
                <c:ptCount val="1"/>
                <c:pt idx="0">
                  <c:v>25GbE SR_100 - 300 m_SFP28</c:v>
                </c:pt>
              </c:strCache>
            </c:strRef>
          </c:tx>
          <c:spPr>
            <a:ln>
              <a:solidFill>
                <a:schemeClr val="accent2"/>
              </a:solidFill>
            </a:ln>
          </c:spPr>
          <c:marker>
            <c:spPr>
              <a:solidFill>
                <a:schemeClr val="accent2"/>
              </a:solidFill>
              <a:ln>
                <a:solidFill>
                  <a:schemeClr val="accent2"/>
                </a:solidFill>
              </a:ln>
            </c:spPr>
          </c:marker>
          <c:cat>
            <c:numRef>
              <c:f>'Ethernet Summary'!$C$118:$M$118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Summary'!$C$119:$M$119</c:f>
              <c:numCache>
                <c:formatCode>_(* #,##0_);_(* \(#,##0\);_(* "-"??_);_(@_)</c:formatCode>
                <c:ptCount val="11"/>
                <c:pt idx="0">
                  <c:v>7146</c:v>
                </c:pt>
                <c:pt idx="1">
                  <c:v>95865</c:v>
                </c:pt>
              </c:numCache>
            </c:numRef>
          </c:val>
          <c:smooth val="0"/>
          <c:extLst xmlns:c16r2="http://schemas.microsoft.com/office/drawing/2015/06/chart">
            <c:ext xmlns:c16="http://schemas.microsoft.com/office/drawing/2014/chart" uri="{C3380CC4-5D6E-409C-BE32-E72D297353CC}">
              <c16:uniqueId val="{00000000-49B1-F44B-9B3A-A91FE2055D35}"/>
            </c:ext>
          </c:extLst>
        </c:ser>
        <c:ser>
          <c:idx val="0"/>
          <c:order val="1"/>
          <c:tx>
            <c:strRef>
              <c:f>'Ethernet Summary'!$B$120</c:f>
              <c:strCache>
                <c:ptCount val="1"/>
                <c:pt idx="0">
                  <c:v>25GbE LR_10 km_SFP28</c:v>
                </c:pt>
              </c:strCache>
            </c:strRef>
          </c:tx>
          <c:cat>
            <c:numRef>
              <c:f>'Ethernet Summary'!$C$118:$M$118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Summary'!$C$120:$M$120</c:f>
              <c:numCache>
                <c:formatCode>_(* #,##0_);_(* \(#,##0\);_(* "-"??_);_(@_)</c:formatCode>
                <c:ptCount val="11"/>
                <c:pt idx="0">
                  <c:v>4548</c:v>
                </c:pt>
                <c:pt idx="1">
                  <c:v>17462</c:v>
                </c:pt>
              </c:numCache>
            </c:numRef>
          </c:val>
          <c:smooth val="0"/>
          <c:extLst xmlns:c16r2="http://schemas.microsoft.com/office/drawing/2015/06/chart">
            <c:ext xmlns:c16="http://schemas.microsoft.com/office/drawing/2014/chart" uri="{C3380CC4-5D6E-409C-BE32-E72D297353CC}">
              <c16:uniqueId val="{00000001-49B1-F44B-9B3A-A91FE2055D35}"/>
            </c:ext>
          </c:extLst>
        </c:ser>
        <c:ser>
          <c:idx val="1"/>
          <c:order val="2"/>
          <c:tx>
            <c:strRef>
              <c:f>'Ethernet Summary'!$B$121</c:f>
              <c:strCache>
                <c:ptCount val="1"/>
                <c:pt idx="0">
                  <c:v>25GbE ER_40 km_SFP28</c:v>
                </c:pt>
              </c:strCache>
            </c:strRef>
          </c:tx>
          <c:spPr>
            <a:ln>
              <a:solidFill>
                <a:schemeClr val="accent3"/>
              </a:solidFill>
            </a:ln>
          </c:spPr>
          <c:marker>
            <c:symbol val="square"/>
            <c:size val="5"/>
            <c:spPr>
              <a:solidFill>
                <a:schemeClr val="accent3"/>
              </a:solidFill>
              <a:ln>
                <a:solidFill>
                  <a:schemeClr val="accent3"/>
                </a:solidFill>
              </a:ln>
            </c:spPr>
          </c:marker>
          <c:cat>
            <c:numRef>
              <c:f>'Ethernet Summary'!$C$118:$M$118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'Ethernet Summary'!$C$121:$M$121</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2-49B1-F44B-9B3A-A91FE2055D35}"/>
            </c:ext>
          </c:extLst>
        </c:ser>
        <c:dLbls>
          <c:showLegendKey val="0"/>
          <c:showVal val="0"/>
          <c:showCatName val="0"/>
          <c:showSerName val="0"/>
          <c:showPercent val="0"/>
          <c:showBubbleSize val="0"/>
        </c:dLbls>
        <c:marker val="1"/>
        <c:smooth val="0"/>
        <c:axId val="97088640"/>
        <c:axId val="97090560"/>
      </c:lineChart>
      <c:catAx>
        <c:axId val="97088640"/>
        <c:scaling>
          <c:orientation val="minMax"/>
        </c:scaling>
        <c:delete val="0"/>
        <c:axPos val="b"/>
        <c:numFmt formatCode="General" sourceLinked="1"/>
        <c:majorTickMark val="out"/>
        <c:minorTickMark val="none"/>
        <c:tickLblPos val="nextTo"/>
        <c:txPr>
          <a:bodyPr/>
          <a:lstStyle/>
          <a:p>
            <a:pPr>
              <a:defRPr sz="1200"/>
            </a:pPr>
            <a:endParaRPr lang="en-US"/>
          </a:p>
        </c:txPr>
        <c:crossAx val="97090560"/>
        <c:crosses val="autoZero"/>
        <c:auto val="1"/>
        <c:lblAlgn val="ctr"/>
        <c:lblOffset val="100"/>
        <c:noMultiLvlLbl val="0"/>
      </c:catAx>
      <c:valAx>
        <c:axId val="97090560"/>
        <c:scaling>
          <c:orientation val="minMax"/>
          <c:min val="0"/>
        </c:scaling>
        <c:delete val="0"/>
        <c:axPos val="l"/>
        <c:majorGridlines/>
        <c:numFmt formatCode="_(* #,##0_);_(* \(#,##0\);_(* &quot;-&quot;??_);_(@_)" sourceLinked="1"/>
        <c:majorTickMark val="out"/>
        <c:minorTickMark val="none"/>
        <c:tickLblPos val="nextTo"/>
        <c:txPr>
          <a:bodyPr/>
          <a:lstStyle/>
          <a:p>
            <a:pPr>
              <a:defRPr sz="1200"/>
            </a:pPr>
            <a:endParaRPr lang="en-US"/>
          </a:p>
        </c:txPr>
        <c:crossAx val="97088640"/>
        <c:crosses val="autoZero"/>
        <c:crossBetween val="between"/>
        <c:minorUnit val="20000"/>
      </c:valAx>
    </c:plotArea>
    <c:legend>
      <c:legendPos val="t"/>
      <c:layout>
        <c:manualLayout>
          <c:xMode val="edge"/>
          <c:yMode val="edge"/>
          <c:x val="0.13215476334109175"/>
          <c:y val="0.15208865223309209"/>
          <c:w val="0.37884987296429529"/>
          <c:h val="0.2165140288827643"/>
        </c:manualLayout>
      </c:layout>
      <c:overlay val="0"/>
      <c:spPr>
        <a:solidFill>
          <a:sysClr val="window" lastClr="FFFFFF"/>
        </a:solidFill>
        <a:ln>
          <a:solidFill>
            <a:sysClr val="windowText" lastClr="000000"/>
          </a:solidFill>
        </a:ln>
      </c:spPr>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$7.3</a:t>
            </a:r>
            <a:r>
              <a:rPr lang="en-US" sz="1400" baseline="0"/>
              <a:t> billion in 2025</a:t>
            </a:r>
            <a:endParaRPr lang="en-US" sz="1400"/>
          </a:p>
        </c:rich>
      </c:tx>
      <c:layout>
        <c:manualLayout>
          <c:xMode val="edge"/>
          <c:yMode val="edge"/>
          <c:x val="0.37082582377981005"/>
          <c:y val="3.0574458575737685E-2"/>
        </c:manualLayout>
      </c:layout>
      <c:overlay val="0"/>
    </c:title>
    <c:autoTitleDeleted val="0"/>
    <c:plotArea>
      <c:layout>
        <c:manualLayout>
          <c:layoutTarget val="inner"/>
          <c:xMode val="edge"/>
          <c:yMode val="edge"/>
          <c:x val="0.34693869163559388"/>
          <c:y val="0.21581233742311784"/>
          <c:w val="0.46499813823527719"/>
          <c:h val="0.63474241089711581"/>
        </c:manualLayout>
      </c:layout>
      <c:pieChart>
        <c:varyColors val="1"/>
        <c:ser>
          <c:idx val="0"/>
          <c:order val="0"/>
          <c:dLbls>
            <c:dLbl>
              <c:idx val="0"/>
              <c:layout>
                <c:manualLayout>
                  <c:x val="-7.6998674169689888E-3"/>
                  <c:y val="4.9944043932019884E-3"/>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C77-894D-B1C6-10739FF4ADE2}"/>
                </c:ext>
              </c:extLst>
            </c:dLbl>
            <c:spPr>
              <a:noFill/>
              <a:ln>
                <a:noFill/>
              </a:ln>
              <a:effectLst/>
            </c:spPr>
            <c:txPr>
              <a:bodyPr/>
              <a:lstStyle/>
              <a:p>
                <a:pPr>
                  <a:defRPr sz="1200"/>
                </a:pPr>
                <a:endParaRPr lang="en-US"/>
              </a:p>
            </c:txPr>
            <c:dLblPos val="bestFit"/>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'Report Figures'!$B$34:$B$36</c:f>
              <c:strCache>
                <c:ptCount val="3"/>
                <c:pt idx="0">
                  <c:v>Ethernet </c:v>
                </c:pt>
                <c:pt idx="1">
                  <c:v>DWDM</c:v>
                </c:pt>
                <c:pt idx="2">
                  <c:v>AOC/EOM</c:v>
                </c:pt>
              </c:strCache>
            </c:strRef>
          </c:cat>
          <c:val>
            <c:numRef>
              <c:f>'Report Figures'!$L$34:$L$36</c:f>
              <c:numCache>
                <c:formatCode>_("$"* #,##0_);_("$"* \(#,##0\);_("$"* "-"??_);_(@_)</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FDE8-BF45-983B-F0DC98A12D55}"/>
            </c:ext>
          </c:extLst>
        </c:ser>
        <c:dLbls>
          <c:showLegendKey val="0"/>
          <c:showVal val="1"/>
          <c:showCatName val="0"/>
          <c:showSerName val="0"/>
          <c:showPercent val="0"/>
          <c:showBubbleSize val="0"/>
          <c:showLeaderLines val="1"/>
        </c:dLbls>
        <c:firstSliceAng val="298"/>
      </c:pieChart>
    </c:plotArea>
    <c:plotVisOnly val="1"/>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905321663486271"/>
          <c:y val="8.0884426359456738E-2"/>
          <c:w val="0.82337017483029351"/>
          <c:h val="0.7795085345875391"/>
        </c:manualLayout>
      </c:layout>
      <c:barChart>
        <c:barDir val="col"/>
        <c:grouping val="stacked"/>
        <c:varyColors val="0"/>
        <c:ser>
          <c:idx val="0"/>
          <c:order val="0"/>
          <c:tx>
            <c:strRef>
              <c:f>'Report Figures'!$B$95</c:f>
              <c:strCache>
                <c:ptCount val="1"/>
                <c:pt idx="0">
                  <c:v>Top 5 Cloud</c:v>
                </c:pt>
              </c:strCache>
            </c:strRef>
          </c:tx>
          <c:invertIfNegative val="0"/>
          <c:cat>
            <c:numRef>
              <c:f>'Report Figures'!$C$93:$M$93</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'Report Figures'!$C$95:$M$95</c:f>
              <c:numCache>
                <c:formatCode>_("$"* #,##0_);_("$"* \(#,##0\);_("$"* "-"??_);_(@_)</c:formatCode>
                <c:ptCount val="11"/>
              </c:numCache>
            </c:numRef>
          </c:val>
          <c:extLst xmlns:c16r2="http://schemas.microsoft.com/office/drawing/2015/06/chart">
            <c:ext xmlns:c16="http://schemas.microsoft.com/office/drawing/2014/chart" uri="{C3380CC4-5D6E-409C-BE32-E72D297353CC}">
              <c16:uniqueId val="{00000000-72ED-EF41-A9CD-29F5D09FCDC7}"/>
            </c:ext>
          </c:extLst>
        </c:ser>
        <c:ser>
          <c:idx val="1"/>
          <c:order val="1"/>
          <c:tx>
            <c:strRef>
              <c:f>'Report Figures'!$B$94</c:f>
              <c:strCache>
                <c:ptCount val="1"/>
                <c:pt idx="0">
                  <c:v>All Other Cloud</c:v>
                </c:pt>
              </c:strCache>
            </c:strRef>
          </c:tx>
          <c:invertIfNegative val="0"/>
          <c:cat>
            <c:numRef>
              <c:f>'Report Figures'!$C$93:$M$93</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'Report Figures'!$C$94:$M$94</c:f>
              <c:numCache>
                <c:formatCode>_("$"* #,##0_);_("$"* \(#,##0\);_("$"* "-"??_);_(@_)</c:formatCode>
                <c:ptCount val="11"/>
              </c:numCache>
            </c:numRef>
          </c:val>
          <c:extLst xmlns:c16r2="http://schemas.microsoft.com/office/drawing/2015/06/chart">
            <c:ext xmlns:c16="http://schemas.microsoft.com/office/drawing/2014/chart" uri="{C3380CC4-5D6E-409C-BE32-E72D297353CC}">
              <c16:uniqueId val="{00000001-72ED-EF41-A9CD-29F5D09FCDC7}"/>
            </c:ext>
          </c:extLst>
        </c:ser>
        <c:dLbls>
          <c:showLegendKey val="0"/>
          <c:showVal val="0"/>
          <c:showCatName val="0"/>
          <c:showSerName val="0"/>
          <c:showPercent val="0"/>
          <c:showBubbleSize val="0"/>
        </c:dLbls>
        <c:gapWidth val="150"/>
        <c:overlap val="100"/>
        <c:axId val="63131648"/>
        <c:axId val="63133184"/>
      </c:barChart>
      <c:catAx>
        <c:axId val="63131648"/>
        <c:scaling>
          <c:orientation val="minMax"/>
        </c:scaling>
        <c:delete val="0"/>
        <c:axPos val="b"/>
        <c:numFmt formatCode="General" sourceLinked="1"/>
        <c:majorTickMark val="out"/>
        <c:minorTickMark val="none"/>
        <c:tickLblPos val="nextTo"/>
        <c:crossAx val="63133184"/>
        <c:crosses val="autoZero"/>
        <c:auto val="1"/>
        <c:lblAlgn val="ctr"/>
        <c:lblOffset val="100"/>
        <c:noMultiLvlLbl val="0"/>
      </c:catAx>
      <c:valAx>
        <c:axId val="63133184"/>
        <c:scaling>
          <c:orientation val="minMax"/>
          <c:max val="6000"/>
        </c:scaling>
        <c:delete val="0"/>
        <c:axPos val="l"/>
        <c:majorGridlines/>
        <c:title>
          <c:tx>
            <c:rich>
              <a:bodyPr rot="-5400000" vert="horz"/>
              <a:lstStyle/>
              <a:p>
                <a:pPr>
                  <a:defRPr/>
                </a:pPr>
                <a:r>
                  <a:rPr lang="en-US"/>
                  <a:t>$ millions</a:t>
                </a:r>
              </a:p>
            </c:rich>
          </c:tx>
          <c:layout/>
          <c:overlay val="0"/>
        </c:title>
        <c:numFmt formatCode="_(&quot;$&quot;* #,##0_);_(&quot;$&quot;* \(#,##0\);_(&quot;$&quot;* &quot;-&quot;??_);_(@_)" sourceLinked="1"/>
        <c:majorTickMark val="out"/>
        <c:minorTickMark val="none"/>
        <c:tickLblPos val="nextTo"/>
        <c:crossAx val="63131648"/>
        <c:crosses val="autoZero"/>
        <c:crossBetween val="between"/>
      </c:valAx>
    </c:plotArea>
    <c:legend>
      <c:legendPos val="t"/>
      <c:layout>
        <c:manualLayout>
          <c:xMode val="edge"/>
          <c:yMode val="edge"/>
          <c:x val="0.27811078419141733"/>
          <c:y val="0.10778967394176399"/>
          <c:w val="0.39820000003947975"/>
          <c:h val="0.10077167319600658"/>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44112385747438"/>
          <c:y val="3.9388090942180501E-2"/>
          <c:w val="0.76978725592996711"/>
          <c:h val="0.87173687564126956"/>
        </c:manualLayout>
      </c:layout>
      <c:barChart>
        <c:barDir val="col"/>
        <c:grouping val="clustered"/>
        <c:varyColors val="0"/>
        <c:ser>
          <c:idx val="0"/>
          <c:order val="0"/>
          <c:tx>
            <c:strRef>
              <c:f>'Report Figures'!$B$363</c:f>
              <c:strCache>
                <c:ptCount val="1"/>
                <c:pt idx="0">
                  <c:v>200G SR4</c:v>
                </c:pt>
              </c:strCache>
            </c:strRef>
          </c:tx>
          <c:invertIfNegative val="0"/>
          <c:cat>
            <c:numRef>
              <c:f>'Report Figures'!$G$362:$M$362</c:f>
              <c:numCache>
                <c:formatCode>General</c:formatCode>
                <c:ptCount val="7"/>
                <c:pt idx="0">
                  <c:v>2020</c:v>
                </c:pt>
                <c:pt idx="1">
                  <c:v>2021</c:v>
                </c:pt>
                <c:pt idx="2">
                  <c:v>2022</c:v>
                </c:pt>
                <c:pt idx="3">
                  <c:v>2023</c:v>
                </c:pt>
                <c:pt idx="4">
                  <c:v>2024</c:v>
                </c:pt>
                <c:pt idx="5">
                  <c:v>2025</c:v>
                </c:pt>
                <c:pt idx="6">
                  <c:v>2026</c:v>
                </c:pt>
              </c:numCache>
            </c:numRef>
          </c:cat>
          <c:val>
            <c:numRef>
              <c:f>'Report Figures'!$G$363:$M$363</c:f>
              <c:numCache>
                <c:formatCode>_(* #,##0_);_(* \(#,##0\);_(* "-"??_);_(@_)</c:formatCode>
                <c:ptCount val="7"/>
              </c:numCache>
            </c:numRef>
          </c:val>
          <c:extLst xmlns:c16r2="http://schemas.microsoft.com/office/drawing/2015/06/chart">
            <c:ext xmlns:c16="http://schemas.microsoft.com/office/drawing/2014/chart" uri="{C3380CC4-5D6E-409C-BE32-E72D297353CC}">
              <c16:uniqueId val="{00000000-57CB-5C42-B121-7B00343D460C}"/>
            </c:ext>
          </c:extLst>
        </c:ser>
        <c:ser>
          <c:idx val="1"/>
          <c:order val="1"/>
          <c:tx>
            <c:strRef>
              <c:f>'Report Figures'!$B$364</c:f>
              <c:strCache>
                <c:ptCount val="1"/>
                <c:pt idx="0">
                  <c:v>2x200 (400G-SR8)</c:v>
                </c:pt>
              </c:strCache>
            </c:strRef>
          </c:tx>
          <c:invertIfNegative val="0"/>
          <c:cat>
            <c:numRef>
              <c:f>'Report Figures'!$G$362:$M$362</c:f>
              <c:numCache>
                <c:formatCode>General</c:formatCode>
                <c:ptCount val="7"/>
                <c:pt idx="0">
                  <c:v>2020</c:v>
                </c:pt>
                <c:pt idx="1">
                  <c:v>2021</c:v>
                </c:pt>
                <c:pt idx="2">
                  <c:v>2022</c:v>
                </c:pt>
                <c:pt idx="3">
                  <c:v>2023</c:v>
                </c:pt>
                <c:pt idx="4">
                  <c:v>2024</c:v>
                </c:pt>
                <c:pt idx="5">
                  <c:v>2025</c:v>
                </c:pt>
                <c:pt idx="6">
                  <c:v>2026</c:v>
                </c:pt>
              </c:numCache>
            </c:numRef>
          </c:cat>
          <c:val>
            <c:numRef>
              <c:f>'Report Figures'!$G$364:$M$364</c:f>
              <c:numCache>
                <c:formatCode>_(* #,##0_);_(* \(#,##0\);_(* "-"??_);_(@_)</c:formatCode>
                <c:ptCount val="7"/>
              </c:numCache>
            </c:numRef>
          </c:val>
          <c:extLst xmlns:c16r2="http://schemas.microsoft.com/office/drawing/2015/06/chart">
            <c:ext xmlns:c16="http://schemas.microsoft.com/office/drawing/2014/chart" uri="{C3380CC4-5D6E-409C-BE32-E72D297353CC}">
              <c16:uniqueId val="{00000001-57CB-5C42-B121-7B00343D460C}"/>
            </c:ext>
          </c:extLst>
        </c:ser>
        <c:ser>
          <c:idx val="2"/>
          <c:order val="2"/>
          <c:tx>
            <c:strRef>
              <c:f>'Report Figures'!$B$365</c:f>
              <c:strCache>
                <c:ptCount val="1"/>
                <c:pt idx="0">
                  <c:v>200G FR4</c:v>
                </c:pt>
              </c:strCache>
            </c:strRef>
          </c:tx>
          <c:invertIfNegative val="0"/>
          <c:cat>
            <c:numRef>
              <c:f>'Report Figures'!$G$362:$M$362</c:f>
              <c:numCache>
                <c:formatCode>General</c:formatCode>
                <c:ptCount val="7"/>
                <c:pt idx="0">
                  <c:v>2020</c:v>
                </c:pt>
                <c:pt idx="1">
                  <c:v>2021</c:v>
                </c:pt>
                <c:pt idx="2">
                  <c:v>2022</c:v>
                </c:pt>
                <c:pt idx="3">
                  <c:v>2023</c:v>
                </c:pt>
                <c:pt idx="4">
                  <c:v>2024</c:v>
                </c:pt>
                <c:pt idx="5">
                  <c:v>2025</c:v>
                </c:pt>
                <c:pt idx="6">
                  <c:v>2026</c:v>
                </c:pt>
              </c:numCache>
            </c:numRef>
          </c:cat>
          <c:val>
            <c:numRef>
              <c:f>'Report Figures'!$G$365:$M$365</c:f>
              <c:numCache>
                <c:formatCode>_(* #,##0_);_(* \(#,##0\);_(* "-"??_);_(@_)</c:formatCode>
                <c:ptCount val="7"/>
              </c:numCache>
            </c:numRef>
          </c:val>
          <c:extLst xmlns:c16r2="http://schemas.microsoft.com/office/drawing/2015/06/chart">
            <c:ext xmlns:c16="http://schemas.microsoft.com/office/drawing/2014/chart" uri="{C3380CC4-5D6E-409C-BE32-E72D297353CC}">
              <c16:uniqueId val="{00000002-57CB-5C42-B121-7B00343D460C}"/>
            </c:ext>
          </c:extLst>
        </c:ser>
        <c:ser>
          <c:idx val="3"/>
          <c:order val="3"/>
          <c:tx>
            <c:strRef>
              <c:f>'Report Figures'!$B$366</c:f>
              <c:strCache>
                <c:ptCount val="1"/>
                <c:pt idx="0">
                  <c:v>2x200G FR4</c:v>
                </c:pt>
              </c:strCache>
            </c:strRef>
          </c:tx>
          <c:invertIfNegative val="0"/>
          <c:cat>
            <c:numRef>
              <c:f>'Report Figures'!$G$362:$M$362</c:f>
              <c:numCache>
                <c:formatCode>General</c:formatCode>
                <c:ptCount val="7"/>
                <c:pt idx="0">
                  <c:v>2020</c:v>
                </c:pt>
                <c:pt idx="1">
                  <c:v>2021</c:v>
                </c:pt>
                <c:pt idx="2">
                  <c:v>2022</c:v>
                </c:pt>
                <c:pt idx="3">
                  <c:v>2023</c:v>
                </c:pt>
                <c:pt idx="4">
                  <c:v>2024</c:v>
                </c:pt>
                <c:pt idx="5">
                  <c:v>2025</c:v>
                </c:pt>
                <c:pt idx="6">
                  <c:v>2026</c:v>
                </c:pt>
              </c:numCache>
            </c:numRef>
          </c:cat>
          <c:val>
            <c:numRef>
              <c:f>'Report Figures'!$G$366:$M$366</c:f>
              <c:numCache>
                <c:formatCode>_(* #,##0_);_(* \(#,##0\);_(* "-"??_);_(@_)</c:formatCode>
                <c:ptCount val="7"/>
              </c:numCache>
            </c:numRef>
          </c:val>
          <c:extLst xmlns:c16r2="http://schemas.microsoft.com/office/drawing/2015/06/chart">
            <c:ext xmlns:c16="http://schemas.microsoft.com/office/drawing/2014/chart" uri="{C3380CC4-5D6E-409C-BE32-E72D297353CC}">
              <c16:uniqueId val="{00000003-57CB-5C42-B121-7B00343D460C}"/>
            </c:ext>
          </c:extLst>
        </c:ser>
        <c:ser>
          <c:idx val="5"/>
          <c:order val="4"/>
          <c:tx>
            <c:strRef>
              <c:f>'Report Figures'!$B$367</c:f>
              <c:strCache>
                <c:ptCount val="1"/>
                <c:pt idx="0">
                  <c:v>400G DR4</c:v>
                </c:pt>
              </c:strCache>
            </c:strRef>
          </c:tx>
          <c:invertIfNegative val="0"/>
          <c:cat>
            <c:numRef>
              <c:f>'Report Figures'!$G$362:$M$362</c:f>
              <c:numCache>
                <c:formatCode>General</c:formatCode>
                <c:ptCount val="7"/>
                <c:pt idx="0">
                  <c:v>2020</c:v>
                </c:pt>
                <c:pt idx="1">
                  <c:v>2021</c:v>
                </c:pt>
                <c:pt idx="2">
                  <c:v>2022</c:v>
                </c:pt>
                <c:pt idx="3">
                  <c:v>2023</c:v>
                </c:pt>
                <c:pt idx="4">
                  <c:v>2024</c:v>
                </c:pt>
                <c:pt idx="5">
                  <c:v>2025</c:v>
                </c:pt>
                <c:pt idx="6">
                  <c:v>2026</c:v>
                </c:pt>
              </c:numCache>
            </c:numRef>
          </c:cat>
          <c:val>
            <c:numRef>
              <c:f>'Report Figures'!$G$367:$M$367</c:f>
              <c:numCache>
                <c:formatCode>_(* #,##0_);_(* \(#,##0\);_(* "-"??_);_(@_)</c:formatCode>
                <c:ptCount val="7"/>
              </c:numCache>
            </c:numRef>
          </c:val>
          <c:extLst xmlns:c16r2="http://schemas.microsoft.com/office/drawing/2015/06/chart">
            <c:ext xmlns:c16="http://schemas.microsoft.com/office/drawing/2014/chart" uri="{C3380CC4-5D6E-409C-BE32-E72D297353CC}">
              <c16:uniqueId val="{00000004-57CB-5C42-B121-7B00343D460C}"/>
            </c:ext>
          </c:extLst>
        </c:ser>
        <c:ser>
          <c:idx val="6"/>
          <c:order val="5"/>
          <c:tx>
            <c:strRef>
              <c:f>'Report Figures'!$B$368</c:f>
              <c:strCache>
                <c:ptCount val="1"/>
                <c:pt idx="0">
                  <c:v>400G FR4, FR8</c:v>
                </c:pt>
              </c:strCache>
            </c:strRef>
          </c:tx>
          <c:spPr>
            <a:solidFill>
              <a:schemeClr val="tx2"/>
            </a:solidFill>
          </c:spPr>
          <c:invertIfNegative val="0"/>
          <c:cat>
            <c:numRef>
              <c:f>'Report Figures'!$G$362:$M$362</c:f>
              <c:numCache>
                <c:formatCode>General</c:formatCode>
                <c:ptCount val="7"/>
                <c:pt idx="0">
                  <c:v>2020</c:v>
                </c:pt>
                <c:pt idx="1">
                  <c:v>2021</c:v>
                </c:pt>
                <c:pt idx="2">
                  <c:v>2022</c:v>
                </c:pt>
                <c:pt idx="3">
                  <c:v>2023</c:v>
                </c:pt>
                <c:pt idx="4">
                  <c:v>2024</c:v>
                </c:pt>
                <c:pt idx="5">
                  <c:v>2025</c:v>
                </c:pt>
                <c:pt idx="6">
                  <c:v>2026</c:v>
                </c:pt>
              </c:numCache>
            </c:numRef>
          </c:cat>
          <c:val>
            <c:numRef>
              <c:f>'Report Figures'!$G$368:$M$368</c:f>
              <c:numCache>
                <c:formatCode>_(* #,##0_);_(* \(#,##0\);_(* "-"??_);_(@_)</c:formatCode>
                <c:ptCount val="7"/>
              </c:numCache>
            </c:numRef>
          </c:val>
          <c:extLst xmlns:c16r2="http://schemas.microsoft.com/office/drawing/2015/06/chart">
            <c:ext xmlns:c16="http://schemas.microsoft.com/office/drawing/2014/chart" uri="{C3380CC4-5D6E-409C-BE32-E72D297353CC}">
              <c16:uniqueId val="{00000005-57CB-5C42-B121-7B00343D460C}"/>
            </c:ext>
          </c:extLst>
        </c:ser>
        <c:dLbls>
          <c:showLegendKey val="0"/>
          <c:showVal val="0"/>
          <c:showCatName val="0"/>
          <c:showSerName val="0"/>
          <c:showPercent val="0"/>
          <c:showBubbleSize val="0"/>
        </c:dLbls>
        <c:gapWidth val="150"/>
        <c:axId val="63782912"/>
        <c:axId val="63784448"/>
      </c:barChart>
      <c:catAx>
        <c:axId val="63782912"/>
        <c:scaling>
          <c:orientation val="minMax"/>
        </c:scaling>
        <c:delete val="0"/>
        <c:axPos val="b"/>
        <c:numFmt formatCode="General" sourceLinked="1"/>
        <c:majorTickMark val="out"/>
        <c:minorTickMark val="none"/>
        <c:tickLblPos val="nextTo"/>
        <c:crossAx val="63784448"/>
        <c:crosses val="autoZero"/>
        <c:auto val="1"/>
        <c:lblAlgn val="ctr"/>
        <c:lblOffset val="100"/>
        <c:noMultiLvlLbl val="0"/>
      </c:catAx>
      <c:valAx>
        <c:axId val="63784448"/>
        <c:scaling>
          <c:orientation val="minMax"/>
        </c:scaling>
        <c:delete val="0"/>
        <c:axPos val="l"/>
        <c:majorGridlines/>
        <c:title>
          <c:tx>
            <c:rich>
              <a:bodyPr rot="-5400000" vert="horz"/>
              <a:lstStyle/>
              <a:p>
                <a:pPr>
                  <a:defRPr/>
                </a:pPr>
                <a:r>
                  <a:rPr lang="en-US"/>
                  <a:t>Shipments (units)</a:t>
                </a:r>
              </a:p>
            </c:rich>
          </c:tx>
          <c:layout/>
          <c:overlay val="0"/>
        </c:title>
        <c:numFmt formatCode="_(* #,##0_);_(* \(#,##0\);_(* &quot;-&quot;??_);_(@_)" sourceLinked="1"/>
        <c:majorTickMark val="out"/>
        <c:minorTickMark val="none"/>
        <c:tickLblPos val="nextTo"/>
        <c:crossAx val="63782912"/>
        <c:crosses val="autoZero"/>
        <c:crossBetween val="between"/>
      </c:valAx>
    </c:plotArea>
    <c:legend>
      <c:legendPos val="r"/>
      <c:layout>
        <c:manualLayout>
          <c:xMode val="edge"/>
          <c:yMode val="edge"/>
          <c:x val="0.1533034400206002"/>
          <c:y val="4.8563151203708126E-2"/>
          <c:w val="0.56349247170970373"/>
          <c:h val="0.20043449196927327"/>
        </c:manualLayout>
      </c:layout>
      <c:overlay val="0"/>
      <c:spPr>
        <a:solidFill>
          <a:schemeClr val="bg1"/>
        </a:solidFill>
      </c:spPr>
    </c:legend>
    <c:plotVisOnly val="1"/>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2850533890979"/>
          <c:y val="5.0925925925925923E-2"/>
          <c:w val="0.81360218696698516"/>
          <c:h val="0.82842483231262753"/>
        </c:manualLayout>
      </c:layout>
      <c:lineChart>
        <c:grouping val="standard"/>
        <c:varyColors val="0"/>
        <c:ser>
          <c:idx val="0"/>
          <c:order val="0"/>
          <c:tx>
            <c:strRef>
              <c:f>'Report Figures'!$B$265</c:f>
              <c:strCache>
                <c:ptCount val="1"/>
                <c:pt idx="0">
                  <c:v>100/200G</c:v>
                </c:pt>
              </c:strCache>
            </c:strRef>
          </c:tx>
          <c:spPr>
            <a:ln w="28575" cap="rnd">
              <a:solidFill>
                <a:schemeClr val="accent1"/>
              </a:solidFill>
              <a:round/>
            </a:ln>
            <a:effectLst/>
          </c:spPr>
          <c:marker>
            <c:symbol val="none"/>
          </c:marker>
          <c:cat>
            <c:numRef>
              <c:f>'Report Figures'!$C$264:$M$264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'Report Figures'!$C$265:$M$265</c:f>
              <c:numCache>
                <c:formatCode>_(* #,##0_);_(* \(#,##0\);_(* "-"??_);_(@_)</c:formatCode>
                <c:ptCount val="11"/>
                <c:pt idx="0">
                  <c:v>15096.521746430493</c:v>
                </c:pt>
                <c:pt idx="1">
                  <c:v>54558.070420916629</c:v>
                </c:pt>
              </c:numCache>
            </c:numRef>
          </c:val>
          <c:smooth val="0"/>
          <c:extLst xmlns:c16r2="http://schemas.microsoft.com/office/drawing/2015/06/chart">
            <c:ext xmlns:c16="http://schemas.microsoft.com/office/drawing/2014/chart" uri="{C3380CC4-5D6E-409C-BE32-E72D297353CC}">
              <c16:uniqueId val="{00000000-0C9C-C241-B1EF-9472A686614D}"/>
            </c:ext>
          </c:extLst>
        </c:ser>
        <c:ser>
          <c:idx val="1"/>
          <c:order val="1"/>
          <c:tx>
            <c:strRef>
              <c:f>'Report Figures'!$B$266</c:f>
              <c:strCache>
                <c:ptCount val="1"/>
                <c:pt idx="0">
                  <c:v>400G</c:v>
                </c:pt>
              </c:strCache>
            </c:strRef>
          </c:tx>
          <c:spPr>
            <a:ln w="28575" cap="rnd">
              <a:solidFill>
                <a:schemeClr val="accent2"/>
              </a:solidFill>
              <a:round/>
            </a:ln>
            <a:effectLst/>
          </c:spPr>
          <c:marker>
            <c:symbol val="none"/>
          </c:marker>
          <c:cat>
            <c:numRef>
              <c:f>'Report Figures'!$C$264:$M$264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'Report Figures'!$C$266:$M$266</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1-0C9C-C241-B1EF-9472A686614D}"/>
            </c:ext>
          </c:extLst>
        </c:ser>
        <c:ser>
          <c:idx val="2"/>
          <c:order val="2"/>
          <c:tx>
            <c:strRef>
              <c:f>'Report Figures'!$B$267</c:f>
              <c:strCache>
                <c:ptCount val="1"/>
                <c:pt idx="0">
                  <c:v>600/800G</c:v>
                </c:pt>
              </c:strCache>
            </c:strRef>
          </c:tx>
          <c:spPr>
            <a:ln w="28575" cap="rnd">
              <a:solidFill>
                <a:schemeClr val="accent3"/>
              </a:solidFill>
              <a:round/>
            </a:ln>
            <a:effectLst/>
          </c:spPr>
          <c:marker>
            <c:symbol val="none"/>
          </c:marker>
          <c:cat>
            <c:numRef>
              <c:f>'Report Figures'!$C$264:$M$264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'Report Figures'!$C$267:$M$267</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2-0C9C-C241-B1EF-9472A686614D}"/>
            </c:ext>
          </c:extLst>
        </c:ser>
        <c:dLbls>
          <c:showLegendKey val="0"/>
          <c:showVal val="0"/>
          <c:showCatName val="0"/>
          <c:showSerName val="0"/>
          <c:showPercent val="0"/>
          <c:showBubbleSize val="0"/>
        </c:dLbls>
        <c:marker val="1"/>
        <c:smooth val="0"/>
        <c:axId val="63841408"/>
        <c:axId val="63842944"/>
      </c:lineChart>
      <c:catAx>
        <c:axId val="6384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3842944"/>
        <c:crosses val="autoZero"/>
        <c:auto val="1"/>
        <c:lblAlgn val="ctr"/>
        <c:lblOffset val="100"/>
        <c:noMultiLvlLbl val="0"/>
      </c:catAx>
      <c:valAx>
        <c:axId val="63842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Units</a:t>
                </a:r>
              </a:p>
            </c:rich>
          </c:tx>
          <c:layout/>
          <c:overlay val="0"/>
          <c:spPr>
            <a:noFill/>
            <a:ln>
              <a:noFill/>
            </a:ln>
            <a:effectLst/>
          </c:sp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3841408"/>
        <c:crosses val="autoZero"/>
        <c:crossBetween val="between"/>
      </c:valAx>
      <c:spPr>
        <a:noFill/>
        <a:ln>
          <a:noFill/>
        </a:ln>
        <a:effectLst/>
      </c:spPr>
    </c:plotArea>
    <c:legend>
      <c:legendPos val="b"/>
      <c:layout>
        <c:manualLayout>
          <c:xMode val="edge"/>
          <c:yMode val="edge"/>
          <c:x val="0.2088805813219935"/>
          <c:y val="0.13023038786818314"/>
          <c:w val="0.23327722610341364"/>
          <c:h val="0.41143627879848343"/>
        </c:manualLayout>
      </c:layout>
      <c:overlay val="0"/>
      <c:spPr>
        <a:solidFill>
          <a:schemeClr val="bg1"/>
        </a:solidFill>
        <a:ln>
          <a:solidFill>
            <a:schemeClr val="bg1">
              <a:lumMod val="50000"/>
            </a:schemeClr>
          </a:solid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2850533890979"/>
          <c:y val="5.0925925925925923E-2"/>
          <c:w val="0.81360218696698516"/>
          <c:h val="0.82842483231262753"/>
        </c:manualLayout>
      </c:layout>
      <c:lineChart>
        <c:grouping val="standard"/>
        <c:varyColors val="0"/>
        <c:ser>
          <c:idx val="0"/>
          <c:order val="0"/>
          <c:tx>
            <c:strRef>
              <c:f>'Report Figures'!$B$271</c:f>
              <c:strCache>
                <c:ptCount val="1"/>
                <c:pt idx="0">
                  <c:v>100/200G</c:v>
                </c:pt>
              </c:strCache>
            </c:strRef>
          </c:tx>
          <c:spPr>
            <a:ln w="28575" cap="rnd">
              <a:solidFill>
                <a:schemeClr val="accent1"/>
              </a:solidFill>
              <a:round/>
            </a:ln>
            <a:effectLst/>
          </c:spPr>
          <c:marker>
            <c:symbol val="none"/>
          </c:marker>
          <c:cat>
            <c:numRef>
              <c:f>'Report Figures'!$C$264:$M$264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'Report Figures'!$C$271:$M$271</c:f>
              <c:numCache>
                <c:formatCode>_("$"* #,##0_);_("$"* \(#,##0\);_("$"* "-"??_);_(@_)</c:formatCode>
                <c:ptCount val="11"/>
                <c:pt idx="0">
                  <c:v>142.40790098788366</c:v>
                </c:pt>
                <c:pt idx="1">
                  <c:v>337.40291696505653</c:v>
                </c:pt>
              </c:numCache>
            </c:numRef>
          </c:val>
          <c:smooth val="0"/>
          <c:extLst xmlns:c16r2="http://schemas.microsoft.com/office/drawing/2015/06/chart">
            <c:ext xmlns:c16="http://schemas.microsoft.com/office/drawing/2014/chart" uri="{C3380CC4-5D6E-409C-BE32-E72D297353CC}">
              <c16:uniqueId val="{00000000-99F9-A942-858F-63AFCA0A9B44}"/>
            </c:ext>
          </c:extLst>
        </c:ser>
        <c:ser>
          <c:idx val="1"/>
          <c:order val="1"/>
          <c:tx>
            <c:strRef>
              <c:f>'Report Figures'!$B$272</c:f>
              <c:strCache>
                <c:ptCount val="1"/>
                <c:pt idx="0">
                  <c:v>400G</c:v>
                </c:pt>
              </c:strCache>
            </c:strRef>
          </c:tx>
          <c:spPr>
            <a:ln w="28575" cap="rnd">
              <a:solidFill>
                <a:schemeClr val="accent2"/>
              </a:solidFill>
              <a:round/>
            </a:ln>
            <a:effectLst/>
          </c:spPr>
          <c:marker>
            <c:symbol val="none"/>
          </c:marker>
          <c:cat>
            <c:numRef>
              <c:f>'Report Figures'!$C$264:$M$264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'Report Figures'!$C$272:$M$272</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1-99F9-A942-858F-63AFCA0A9B44}"/>
            </c:ext>
          </c:extLst>
        </c:ser>
        <c:ser>
          <c:idx val="2"/>
          <c:order val="2"/>
          <c:tx>
            <c:strRef>
              <c:f>'Report Figures'!$B$273</c:f>
              <c:strCache>
                <c:ptCount val="1"/>
                <c:pt idx="0">
                  <c:v>600/800G</c:v>
                </c:pt>
              </c:strCache>
            </c:strRef>
          </c:tx>
          <c:spPr>
            <a:ln w="28575" cap="rnd">
              <a:solidFill>
                <a:schemeClr val="accent3"/>
              </a:solidFill>
              <a:round/>
            </a:ln>
            <a:effectLst/>
          </c:spPr>
          <c:marker>
            <c:symbol val="none"/>
          </c:marker>
          <c:cat>
            <c:numRef>
              <c:f>'Report Figures'!$C$264:$M$264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'Report Figures'!$C$273:$M$273</c:f>
              <c:numCache>
                <c:formatCode>_("$"* #,##0_);_("$"* \(#,##0\);_("$"* "-"??_);_(@_)</c:formatCode>
                <c:ptCount val="11"/>
                <c:pt idx="0">
                  <c:v>0</c:v>
                </c:pt>
                <c:pt idx="1">
                  <c:v>0</c:v>
                </c:pt>
              </c:numCache>
            </c:numRef>
          </c:val>
          <c:smooth val="0"/>
          <c:extLst xmlns:c16r2="http://schemas.microsoft.com/office/drawing/2015/06/chart">
            <c:ext xmlns:c16="http://schemas.microsoft.com/office/drawing/2014/chart" uri="{C3380CC4-5D6E-409C-BE32-E72D297353CC}">
              <c16:uniqueId val="{00000002-99F9-A942-858F-63AFCA0A9B44}"/>
            </c:ext>
          </c:extLst>
        </c:ser>
        <c:dLbls>
          <c:showLegendKey val="0"/>
          <c:showVal val="0"/>
          <c:showCatName val="0"/>
          <c:showSerName val="0"/>
          <c:showPercent val="0"/>
          <c:showBubbleSize val="0"/>
        </c:dLbls>
        <c:marker val="1"/>
        <c:smooth val="0"/>
        <c:axId val="63883136"/>
        <c:axId val="63884672"/>
      </c:lineChart>
      <c:catAx>
        <c:axId val="6388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3884672"/>
        <c:crosses val="autoZero"/>
        <c:auto val="1"/>
        <c:lblAlgn val="ctr"/>
        <c:lblOffset val="100"/>
        <c:noMultiLvlLbl val="0"/>
      </c:catAx>
      <c:valAx>
        <c:axId val="63884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Sales</a:t>
                </a:r>
                <a:r>
                  <a:rPr lang="en-US" baseline="0"/>
                  <a:t> ($M)</a:t>
                </a:r>
                <a:endParaRPr lang="en-US"/>
              </a:p>
            </c:rich>
          </c:tx>
          <c:layout/>
          <c:overlay val="0"/>
          <c:spPr>
            <a:noFill/>
            <a:ln>
              <a:noFill/>
            </a:ln>
            <a:effectLst/>
          </c:sp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3883136"/>
        <c:crosses val="autoZero"/>
        <c:crossBetween val="between"/>
      </c:valAx>
      <c:spPr>
        <a:noFill/>
        <a:ln>
          <a:noFill/>
        </a:ln>
        <a:effectLst/>
      </c:spPr>
    </c:plotArea>
    <c:legend>
      <c:legendPos val="b"/>
      <c:layout>
        <c:manualLayout>
          <c:xMode val="edge"/>
          <c:yMode val="edge"/>
          <c:x val="0.2088805813219935"/>
          <c:y val="0.13023038786818314"/>
          <c:w val="0.29497698544358514"/>
          <c:h val="0.48494787109944593"/>
        </c:manualLayout>
      </c:layout>
      <c:overlay val="0"/>
      <c:spPr>
        <a:solidFill>
          <a:schemeClr val="bg1"/>
        </a:solidFill>
        <a:ln>
          <a:solidFill>
            <a:schemeClr val="bg1">
              <a:lumMod val="50000"/>
            </a:schemeClr>
          </a:solid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01308927293179"/>
          <c:y val="5.5731486734150834E-2"/>
          <c:w val="0.7877271704673281"/>
          <c:h val="0.82677640623267112"/>
        </c:manualLayout>
      </c:layout>
      <c:scatterChart>
        <c:scatterStyle val="smoothMarker"/>
        <c:varyColors val="0"/>
        <c:ser>
          <c:idx val="0"/>
          <c:order val="0"/>
          <c:tx>
            <c:v>Cloud segment</c:v>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'Report Figures'!$C$298:$M$298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xVal>
          <c:yVal>
            <c:numRef>
              <c:f>'Report Figures'!$C$295:$M$295</c:f>
              <c:numCache>
                <c:formatCode>0%</c:formatCode>
                <c:ptCount val="11"/>
                <c:pt idx="0">
                  <c:v>0.39118267377773874</c:v>
                </c:pt>
                <c:pt idx="1">
                  <c:v>0.65051533249372984</c:v>
                </c:pt>
              </c:numCache>
            </c:numRef>
          </c:yVal>
          <c:smooth val="1"/>
          <c:extLst xmlns:c16r2="http://schemas.microsoft.com/office/drawing/2015/06/chart">
            <c:ext xmlns:c16="http://schemas.microsoft.com/office/drawing/2014/chart" uri="{C3380CC4-5D6E-409C-BE32-E72D297353CC}">
              <c16:uniqueId val="{00000000-A0F9-004F-8450-5E87AB1906F1}"/>
            </c:ext>
          </c:extLst>
        </c:ser>
        <c:ser>
          <c:idx val="1"/>
          <c:order val="1"/>
          <c:tx>
            <c:v>Total Market</c:v>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'Report Figures'!$C$298:$M$298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xVal>
          <c:yVal>
            <c:numRef>
              <c:f>'Report Figures'!$C$301:$M$301</c:f>
              <c:numCache>
                <c:formatCode>0%</c:formatCode>
                <c:ptCount val="11"/>
                <c:pt idx="0">
                  <c:v>0.22626951372689755</c:v>
                </c:pt>
                <c:pt idx="1">
                  <c:v>0.3028016780372903</c:v>
                </c:pt>
              </c:numCache>
            </c:numRef>
          </c:yVal>
          <c:smooth val="1"/>
          <c:extLst xmlns:c16r2="http://schemas.microsoft.com/office/drawing/2015/06/chart">
            <c:ext xmlns:c16="http://schemas.microsoft.com/office/drawing/2014/chart" uri="{C3380CC4-5D6E-409C-BE32-E72D297353CC}">
              <c16:uniqueId val="{00000002-A0F9-004F-8450-5E87AB1906F1}"/>
            </c:ext>
          </c:extLst>
        </c:ser>
        <c:dLbls>
          <c:showLegendKey val="0"/>
          <c:showVal val="0"/>
          <c:showCatName val="0"/>
          <c:showSerName val="0"/>
          <c:showPercent val="0"/>
          <c:showBubbleSize val="0"/>
        </c:dLbls>
        <c:axId val="63939712"/>
        <c:axId val="63941632"/>
      </c:scatterChart>
      <c:valAx>
        <c:axId val="63939712"/>
        <c:scaling>
          <c:orientation val="minMax"/>
          <c:max val="2026"/>
          <c:min val="2016"/>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941632"/>
        <c:crosses val="autoZero"/>
        <c:crossBetween val="midCat"/>
      </c:valAx>
      <c:valAx>
        <c:axId val="6394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Transceiver</a:t>
                </a:r>
                <a:r>
                  <a:rPr lang="en-US" baseline="0"/>
                  <a:t> vs DWDM ports</a:t>
                </a:r>
                <a:endParaRPr lang="en-US"/>
              </a:p>
            </c:rich>
          </c:tx>
          <c:layout>
            <c:manualLayout>
              <c:xMode val="edge"/>
              <c:yMode val="edge"/>
              <c:x val="3.6363636363636362E-2"/>
              <c:y val="0.1726914119255009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939712"/>
        <c:crosses val="autoZero"/>
        <c:crossBetween val="midCat"/>
      </c:valAx>
      <c:spPr>
        <a:noFill/>
        <a:ln>
          <a:noFill/>
        </a:ln>
        <a:effectLst/>
      </c:spPr>
    </c:plotArea>
    <c:legend>
      <c:legendPos val="r"/>
      <c:layout>
        <c:manualLayout>
          <c:xMode val="edge"/>
          <c:yMode val="edge"/>
          <c:x val="0.5201163718171592"/>
          <c:y val="0.54625593717860643"/>
          <c:w val="0.29546804376725638"/>
          <c:h val="0.24694354484170583"/>
        </c:manualLayout>
      </c:layout>
      <c:overlay val="0"/>
      <c:spPr>
        <a:solidFill>
          <a:schemeClr val="bg1"/>
        </a:solidFill>
        <a:ln>
          <a:solidFill>
            <a:schemeClr val="bg1">
              <a:lumMod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15769455570234"/>
          <c:y val="5.243220630479041E-2"/>
          <c:w val="0.77867068948859208"/>
          <c:h val="0.82926010281772633"/>
        </c:manualLayout>
      </c:layout>
      <c:barChart>
        <c:barDir val="col"/>
        <c:grouping val="stacked"/>
        <c:varyColors val="0"/>
        <c:ser>
          <c:idx val="0"/>
          <c:order val="0"/>
          <c:tx>
            <c:strRef>
              <c:f>'Report Figures'!$B$389</c:f>
              <c:strCache>
                <c:ptCount val="1"/>
                <c:pt idx="0">
                  <c:v>Ethernet transceivers</c:v>
                </c:pt>
              </c:strCache>
            </c:strRef>
          </c:tx>
          <c:invertIfNegative val="0"/>
          <c:cat>
            <c:numRef>
              <c:f>'Report Figures'!$C$388:$H$388</c:f>
              <c:numCache>
                <c:formatCode>General</c:formatCode>
                <c:ptCount val="6"/>
                <c:pt idx="0">
                  <c:v>2021</c:v>
                </c:pt>
                <c:pt idx="1">
                  <c:v>2022</c:v>
                </c:pt>
                <c:pt idx="2">
                  <c:v>2023</c:v>
                </c:pt>
                <c:pt idx="3">
                  <c:v>2024</c:v>
                </c:pt>
                <c:pt idx="4">
                  <c:v>2025</c:v>
                </c:pt>
                <c:pt idx="5">
                  <c:v>2026</c:v>
                </c:pt>
              </c:numCache>
            </c:numRef>
          </c:cat>
          <c:val>
            <c:numRef>
              <c:f>'Report Figures'!$C$389:$H$389</c:f>
              <c:numCache>
                <c:formatCode>_(* #,##0_);_(* \(#,##0\);_(* "-"??_);_(@_)</c:formatCode>
                <c:ptCount val="6"/>
                <c:pt idx="0">
                  <c:v>0</c:v>
                </c:pt>
              </c:numCache>
            </c:numRef>
          </c:val>
        </c:ser>
        <c:ser>
          <c:idx val="1"/>
          <c:order val="1"/>
          <c:tx>
            <c:strRef>
              <c:f>'Report Figures'!$B$390</c:f>
              <c:strCache>
                <c:ptCount val="1"/>
                <c:pt idx="0">
                  <c:v>Co-packaged optics</c:v>
                </c:pt>
              </c:strCache>
            </c:strRef>
          </c:tx>
          <c:invertIfNegative val="0"/>
          <c:cat>
            <c:numRef>
              <c:f>'Report Figures'!$C$388:$H$388</c:f>
              <c:numCache>
                <c:formatCode>General</c:formatCode>
                <c:ptCount val="6"/>
                <c:pt idx="0">
                  <c:v>2021</c:v>
                </c:pt>
                <c:pt idx="1">
                  <c:v>2022</c:v>
                </c:pt>
                <c:pt idx="2">
                  <c:v>2023</c:v>
                </c:pt>
                <c:pt idx="3">
                  <c:v>2024</c:v>
                </c:pt>
                <c:pt idx="4">
                  <c:v>2025</c:v>
                </c:pt>
                <c:pt idx="5">
                  <c:v>2026</c:v>
                </c:pt>
              </c:numCache>
            </c:numRef>
          </c:cat>
          <c:val>
            <c:numRef>
              <c:f>'Report Figures'!$C$390:$H$390</c:f>
              <c:numCache>
                <c:formatCode>_(* #,##0_);_(* \(#,##0\);_(* "-"??_);_(@_)</c:formatCode>
                <c:ptCount val="6"/>
              </c:numCache>
            </c:numRef>
          </c:val>
        </c:ser>
        <c:dLbls>
          <c:showLegendKey val="0"/>
          <c:showVal val="0"/>
          <c:showCatName val="0"/>
          <c:showSerName val="0"/>
          <c:showPercent val="0"/>
          <c:showBubbleSize val="0"/>
        </c:dLbls>
        <c:gapWidth val="150"/>
        <c:overlap val="100"/>
        <c:axId val="65339392"/>
        <c:axId val="65340928"/>
      </c:barChart>
      <c:catAx>
        <c:axId val="65339392"/>
        <c:scaling>
          <c:orientation val="minMax"/>
        </c:scaling>
        <c:delete val="0"/>
        <c:axPos val="b"/>
        <c:numFmt formatCode="General" sourceLinked="1"/>
        <c:majorTickMark val="out"/>
        <c:minorTickMark val="none"/>
        <c:tickLblPos val="nextTo"/>
        <c:crossAx val="65340928"/>
        <c:crosses val="autoZero"/>
        <c:auto val="1"/>
        <c:lblAlgn val="ctr"/>
        <c:lblOffset val="100"/>
        <c:noMultiLvlLbl val="0"/>
      </c:catAx>
      <c:valAx>
        <c:axId val="65340928"/>
        <c:scaling>
          <c:orientation val="minMax"/>
        </c:scaling>
        <c:delete val="0"/>
        <c:axPos val="l"/>
        <c:majorGridlines/>
        <c:title>
          <c:tx>
            <c:rich>
              <a:bodyPr rot="-5400000" vert="horz"/>
              <a:lstStyle/>
              <a:p>
                <a:pPr>
                  <a:defRPr/>
                </a:pPr>
                <a:r>
                  <a:rPr lang="en-US"/>
                  <a:t>Annual shipments</a:t>
                </a:r>
              </a:p>
            </c:rich>
          </c:tx>
          <c:layout/>
          <c:overlay val="0"/>
        </c:title>
        <c:numFmt formatCode="_(* #,##0_);_(* \(#,##0\);_(* &quot;-&quot;??_);_(@_)" sourceLinked="1"/>
        <c:majorTickMark val="out"/>
        <c:minorTickMark val="none"/>
        <c:tickLblPos val="nextTo"/>
        <c:crossAx val="65339392"/>
        <c:crosses val="autoZero"/>
        <c:crossBetween val="between"/>
      </c:valAx>
    </c:plotArea>
    <c:legend>
      <c:legendPos val="r"/>
      <c:layout>
        <c:manualLayout>
          <c:xMode val="edge"/>
          <c:yMode val="edge"/>
          <c:x val="0.22259699684991616"/>
          <c:y val="9.8191486394779162E-2"/>
          <c:w val="0.25014420745210542"/>
          <c:h val="0.15662728109399549"/>
        </c:manualLayout>
      </c:layout>
      <c:overlay val="0"/>
      <c:spPr>
        <a:solidFill>
          <a:schemeClr val="bg1"/>
        </a:solidFill>
        <a:ln>
          <a:solidFill>
            <a:schemeClr val="tx1">
              <a:lumMod val="75000"/>
              <a:lumOff val="25000"/>
            </a:schemeClr>
          </a:solidFill>
        </a:ln>
      </c:spPr>
    </c:legend>
    <c:plotVisOnly val="1"/>
    <c:dispBlanksAs val="gap"/>
    <c:showDLblsOverMax val="0"/>
  </c:chart>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53898575526921"/>
          <c:y val="5.243220630479041E-2"/>
          <c:w val="0.78838974563049025"/>
          <c:h val="0.82926010281772633"/>
        </c:manualLayout>
      </c:layout>
      <c:barChart>
        <c:barDir val="col"/>
        <c:grouping val="stacked"/>
        <c:varyColors val="0"/>
        <c:ser>
          <c:idx val="0"/>
          <c:order val="0"/>
          <c:tx>
            <c:strRef>
              <c:f>'Report Figures'!$B$411</c:f>
              <c:strCache>
                <c:ptCount val="1"/>
                <c:pt idx="0">
                  <c:v>AOCs &amp; EOMs</c:v>
                </c:pt>
              </c:strCache>
            </c:strRef>
          </c:tx>
          <c:invertIfNegative val="0"/>
          <c:cat>
            <c:numRef>
              <c:f>'Report Figures'!$C$410:$J$410</c:f>
              <c:numCache>
                <c:formatCode>General</c:formatCode>
                <c:ptCount val="8"/>
                <c:pt idx="0">
                  <c:v>2019</c:v>
                </c:pt>
                <c:pt idx="1">
                  <c:v>2020</c:v>
                </c:pt>
                <c:pt idx="2">
                  <c:v>2021</c:v>
                </c:pt>
                <c:pt idx="3">
                  <c:v>2022</c:v>
                </c:pt>
                <c:pt idx="4">
                  <c:v>2023</c:v>
                </c:pt>
                <c:pt idx="5">
                  <c:v>2024</c:v>
                </c:pt>
                <c:pt idx="6">
                  <c:v>2025</c:v>
                </c:pt>
                <c:pt idx="7">
                  <c:v>2026</c:v>
                </c:pt>
              </c:numCache>
            </c:numRef>
          </c:cat>
          <c:val>
            <c:numRef>
              <c:f>'Report Figures'!$C$411:$J$411</c:f>
              <c:numCache>
                <c:formatCode>_(* #,##0_);_(* \(#,##0\);_(* "-"??_);_(@_)</c:formatCode>
                <c:ptCount val="8"/>
                <c:pt idx="0">
                  <c:v>30994</c:v>
                </c:pt>
                <c:pt idx="1">
                  <c:v>70100</c:v>
                </c:pt>
              </c:numCache>
            </c:numRef>
          </c:val>
        </c:ser>
        <c:ser>
          <c:idx val="1"/>
          <c:order val="1"/>
          <c:tx>
            <c:strRef>
              <c:f>'Report Figures'!$B$412</c:f>
              <c:strCache>
                <c:ptCount val="1"/>
                <c:pt idx="0">
                  <c:v>Co-packaged optics</c:v>
                </c:pt>
              </c:strCache>
            </c:strRef>
          </c:tx>
          <c:invertIfNegative val="0"/>
          <c:cat>
            <c:numRef>
              <c:f>'Report Figures'!$C$410:$J$410</c:f>
              <c:numCache>
                <c:formatCode>General</c:formatCode>
                <c:ptCount val="8"/>
                <c:pt idx="0">
                  <c:v>2019</c:v>
                </c:pt>
                <c:pt idx="1">
                  <c:v>2020</c:v>
                </c:pt>
                <c:pt idx="2">
                  <c:v>2021</c:v>
                </c:pt>
                <c:pt idx="3">
                  <c:v>2022</c:v>
                </c:pt>
                <c:pt idx="4">
                  <c:v>2023</c:v>
                </c:pt>
                <c:pt idx="5">
                  <c:v>2024</c:v>
                </c:pt>
                <c:pt idx="6">
                  <c:v>2025</c:v>
                </c:pt>
                <c:pt idx="7">
                  <c:v>2026</c:v>
                </c:pt>
              </c:numCache>
            </c:numRef>
          </c:cat>
          <c:val>
            <c:numRef>
              <c:f>'Report Figures'!$C$412:$J$412</c:f>
              <c:numCache>
                <c:formatCode>_(* #,##0_);_(* \(#,##0\);_(* "-"??_);_(@_)</c:formatCode>
                <c:ptCount val="8"/>
              </c:numCache>
            </c:numRef>
          </c:val>
        </c:ser>
        <c:dLbls>
          <c:showLegendKey val="0"/>
          <c:showVal val="0"/>
          <c:showCatName val="0"/>
          <c:showSerName val="0"/>
          <c:showPercent val="0"/>
          <c:showBubbleSize val="0"/>
        </c:dLbls>
        <c:gapWidth val="150"/>
        <c:overlap val="100"/>
        <c:axId val="65382656"/>
        <c:axId val="65384448"/>
      </c:barChart>
      <c:catAx>
        <c:axId val="65382656"/>
        <c:scaling>
          <c:orientation val="minMax"/>
        </c:scaling>
        <c:delete val="0"/>
        <c:axPos val="b"/>
        <c:numFmt formatCode="General" sourceLinked="1"/>
        <c:majorTickMark val="out"/>
        <c:minorTickMark val="none"/>
        <c:tickLblPos val="nextTo"/>
        <c:crossAx val="65384448"/>
        <c:crosses val="autoZero"/>
        <c:auto val="1"/>
        <c:lblAlgn val="ctr"/>
        <c:lblOffset val="100"/>
        <c:noMultiLvlLbl val="0"/>
      </c:catAx>
      <c:valAx>
        <c:axId val="65384448"/>
        <c:scaling>
          <c:orientation val="minMax"/>
          <c:max val="2500000"/>
        </c:scaling>
        <c:delete val="0"/>
        <c:axPos val="l"/>
        <c:majorGridlines/>
        <c:title>
          <c:tx>
            <c:rich>
              <a:bodyPr rot="-5400000" vert="horz"/>
              <a:lstStyle/>
              <a:p>
                <a:pPr>
                  <a:defRPr/>
                </a:pPr>
                <a:r>
                  <a:rPr lang="en-US"/>
                  <a:t>Annual shipments</a:t>
                </a:r>
              </a:p>
            </c:rich>
          </c:tx>
          <c:layout/>
          <c:overlay val="0"/>
        </c:title>
        <c:numFmt formatCode="_(* #,##0_);_(* \(#,##0\);_(* &quot;-&quot;??_);_(@_)" sourceLinked="1"/>
        <c:majorTickMark val="out"/>
        <c:minorTickMark val="none"/>
        <c:tickLblPos val="nextTo"/>
        <c:crossAx val="65382656"/>
        <c:crosses val="autoZero"/>
        <c:crossBetween val="between"/>
      </c:valAx>
    </c:plotArea>
    <c:legend>
      <c:legendPos val="r"/>
      <c:layout>
        <c:manualLayout>
          <c:xMode val="edge"/>
          <c:yMode val="edge"/>
          <c:x val="0.20801841263706883"/>
          <c:y val="0.10291407484092065"/>
          <c:w val="0.23269811903739254"/>
          <c:h val="0.17079499513614335"/>
        </c:manualLayout>
      </c:layout>
      <c:overlay val="0"/>
      <c:spPr>
        <a:solidFill>
          <a:schemeClr val="bg1"/>
        </a:solidFill>
        <a:ln>
          <a:solidFill>
            <a:schemeClr val="tx1">
              <a:lumMod val="75000"/>
              <a:lumOff val="25000"/>
            </a:schemeClr>
          </a:solidFill>
        </a:ln>
      </c:spPr>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47.xml"/><Relationship Id="rId13" Type="http://schemas.openxmlformats.org/officeDocument/2006/relationships/chart" Target="../charts/chart52.xml"/><Relationship Id="rId18" Type="http://schemas.openxmlformats.org/officeDocument/2006/relationships/chart" Target="../charts/chart57.xml"/><Relationship Id="rId3" Type="http://schemas.openxmlformats.org/officeDocument/2006/relationships/chart" Target="../charts/chart42.xml"/><Relationship Id="rId21" Type="http://schemas.openxmlformats.org/officeDocument/2006/relationships/chart" Target="../charts/chart59.xml"/><Relationship Id="rId7" Type="http://schemas.openxmlformats.org/officeDocument/2006/relationships/chart" Target="../charts/chart46.xml"/><Relationship Id="rId12" Type="http://schemas.openxmlformats.org/officeDocument/2006/relationships/chart" Target="../charts/chart51.xml"/><Relationship Id="rId17" Type="http://schemas.openxmlformats.org/officeDocument/2006/relationships/chart" Target="../charts/chart56.xml"/><Relationship Id="rId2" Type="http://schemas.openxmlformats.org/officeDocument/2006/relationships/chart" Target="../charts/chart41.xml"/><Relationship Id="rId16" Type="http://schemas.openxmlformats.org/officeDocument/2006/relationships/chart" Target="../charts/chart55.xml"/><Relationship Id="rId20" Type="http://schemas.openxmlformats.org/officeDocument/2006/relationships/image" Target="../media/image1.png"/><Relationship Id="rId1" Type="http://schemas.openxmlformats.org/officeDocument/2006/relationships/chart" Target="../charts/chart40.xml"/><Relationship Id="rId6" Type="http://schemas.openxmlformats.org/officeDocument/2006/relationships/chart" Target="../charts/chart45.xml"/><Relationship Id="rId11" Type="http://schemas.openxmlformats.org/officeDocument/2006/relationships/chart" Target="../charts/chart50.xml"/><Relationship Id="rId5" Type="http://schemas.openxmlformats.org/officeDocument/2006/relationships/chart" Target="../charts/chart44.xml"/><Relationship Id="rId15" Type="http://schemas.openxmlformats.org/officeDocument/2006/relationships/chart" Target="../charts/chart54.xml"/><Relationship Id="rId10" Type="http://schemas.openxmlformats.org/officeDocument/2006/relationships/chart" Target="../charts/chart49.xml"/><Relationship Id="rId19" Type="http://schemas.openxmlformats.org/officeDocument/2006/relationships/chart" Target="../charts/chart58.xml"/><Relationship Id="rId4" Type="http://schemas.openxmlformats.org/officeDocument/2006/relationships/chart" Target="../charts/chart43.xml"/><Relationship Id="rId9" Type="http://schemas.openxmlformats.org/officeDocument/2006/relationships/chart" Target="../charts/chart48.xml"/><Relationship Id="rId14" Type="http://schemas.openxmlformats.org/officeDocument/2006/relationships/chart" Target="../charts/chart53.xml"/><Relationship Id="rId22" Type="http://schemas.openxmlformats.org/officeDocument/2006/relationships/chart" Target="../charts/chart60.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8" Type="http://schemas.openxmlformats.org/officeDocument/2006/relationships/chart" Target="../charts/chart68.xml"/><Relationship Id="rId13" Type="http://schemas.openxmlformats.org/officeDocument/2006/relationships/chart" Target="../charts/chart72.xml"/><Relationship Id="rId3" Type="http://schemas.openxmlformats.org/officeDocument/2006/relationships/chart" Target="../charts/chart63.xml"/><Relationship Id="rId7" Type="http://schemas.openxmlformats.org/officeDocument/2006/relationships/chart" Target="../charts/chart67.xml"/><Relationship Id="rId12" Type="http://schemas.openxmlformats.org/officeDocument/2006/relationships/chart" Target="../charts/chart71.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11" Type="http://schemas.openxmlformats.org/officeDocument/2006/relationships/chart" Target="../charts/chart70.xml"/><Relationship Id="rId5" Type="http://schemas.openxmlformats.org/officeDocument/2006/relationships/chart" Target="../charts/chart65.xml"/><Relationship Id="rId15" Type="http://schemas.openxmlformats.org/officeDocument/2006/relationships/chart" Target="../charts/chart74.xml"/><Relationship Id="rId10" Type="http://schemas.openxmlformats.org/officeDocument/2006/relationships/chart" Target="../charts/chart69.xml"/><Relationship Id="rId4" Type="http://schemas.openxmlformats.org/officeDocument/2006/relationships/chart" Target="../charts/chart64.xml"/><Relationship Id="rId9" Type="http://schemas.openxmlformats.org/officeDocument/2006/relationships/image" Target="../media/image1.png"/><Relationship Id="rId14" Type="http://schemas.openxmlformats.org/officeDocument/2006/relationships/chart" Target="../charts/chart73.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 Id="rId6" Type="http://schemas.openxmlformats.org/officeDocument/2006/relationships/chart" Target="../charts/chart79.xml"/><Relationship Id="rId5" Type="http://schemas.openxmlformats.org/officeDocument/2006/relationships/image" Target="../media/image1.png"/><Relationship Id="rId4" Type="http://schemas.openxmlformats.org/officeDocument/2006/relationships/chart" Target="../charts/chart78.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87.xml"/><Relationship Id="rId13" Type="http://schemas.openxmlformats.org/officeDocument/2006/relationships/image" Target="../media/image1.png"/><Relationship Id="rId18" Type="http://schemas.openxmlformats.org/officeDocument/2006/relationships/chart" Target="../charts/chart94.xml"/><Relationship Id="rId3" Type="http://schemas.openxmlformats.org/officeDocument/2006/relationships/chart" Target="../charts/chart82.xml"/><Relationship Id="rId21" Type="http://schemas.openxmlformats.org/officeDocument/2006/relationships/chart" Target="../charts/chart96.xml"/><Relationship Id="rId7" Type="http://schemas.openxmlformats.org/officeDocument/2006/relationships/chart" Target="../charts/chart86.xml"/><Relationship Id="rId12" Type="http://schemas.openxmlformats.org/officeDocument/2006/relationships/chart" Target="../charts/chart91.xml"/><Relationship Id="rId17" Type="http://schemas.openxmlformats.org/officeDocument/2006/relationships/chart" Target="../charts/chart93.xml"/><Relationship Id="rId2" Type="http://schemas.openxmlformats.org/officeDocument/2006/relationships/chart" Target="../charts/chart81.xml"/><Relationship Id="rId16" Type="http://schemas.openxmlformats.org/officeDocument/2006/relationships/image" Target="../media/image3.jpeg"/><Relationship Id="rId20" Type="http://schemas.openxmlformats.org/officeDocument/2006/relationships/image" Target="../media/image4.png"/><Relationship Id="rId1" Type="http://schemas.openxmlformats.org/officeDocument/2006/relationships/chart" Target="../charts/chart80.xml"/><Relationship Id="rId6" Type="http://schemas.openxmlformats.org/officeDocument/2006/relationships/chart" Target="../charts/chart85.xml"/><Relationship Id="rId11" Type="http://schemas.openxmlformats.org/officeDocument/2006/relationships/chart" Target="../charts/chart90.xml"/><Relationship Id="rId5" Type="http://schemas.openxmlformats.org/officeDocument/2006/relationships/chart" Target="../charts/chart84.xml"/><Relationship Id="rId15" Type="http://schemas.openxmlformats.org/officeDocument/2006/relationships/image" Target="../media/image2.emf"/><Relationship Id="rId10" Type="http://schemas.openxmlformats.org/officeDocument/2006/relationships/chart" Target="../charts/chart89.xml"/><Relationship Id="rId19" Type="http://schemas.openxmlformats.org/officeDocument/2006/relationships/chart" Target="../charts/chart95.xml"/><Relationship Id="rId4" Type="http://schemas.openxmlformats.org/officeDocument/2006/relationships/chart" Target="../charts/chart83.xml"/><Relationship Id="rId9" Type="http://schemas.openxmlformats.org/officeDocument/2006/relationships/chart" Target="../charts/chart88.xml"/><Relationship Id="rId14" Type="http://schemas.openxmlformats.org/officeDocument/2006/relationships/chart" Target="../charts/chart92.xml"/><Relationship Id="rId22" Type="http://schemas.openxmlformats.org/officeDocument/2006/relationships/chart" Target="../charts/chart97.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image" Target="../media/image1.png"/><Relationship Id="rId3" Type="http://schemas.openxmlformats.org/officeDocument/2006/relationships/chart" Target="../charts/chart5.xml"/><Relationship Id="rId7" Type="http://schemas.openxmlformats.org/officeDocument/2006/relationships/chart" Target="../charts/chart9.xml"/><Relationship Id="rId12" Type="http://schemas.openxmlformats.org/officeDocument/2006/relationships/chart" Target="../charts/chart14.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5.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chart" Target="../charts/chart27.xml"/><Relationship Id="rId18" Type="http://schemas.openxmlformats.org/officeDocument/2006/relationships/chart" Target="../charts/chart32.xml"/><Relationship Id="rId3" Type="http://schemas.openxmlformats.org/officeDocument/2006/relationships/chart" Target="../charts/chart18.xml"/><Relationship Id="rId21" Type="http://schemas.openxmlformats.org/officeDocument/2006/relationships/chart" Target="../charts/chart35.xml"/><Relationship Id="rId7" Type="http://schemas.openxmlformats.org/officeDocument/2006/relationships/chart" Target="../charts/chart22.xml"/><Relationship Id="rId12" Type="http://schemas.openxmlformats.org/officeDocument/2006/relationships/chart" Target="../charts/chart26.xml"/><Relationship Id="rId17" Type="http://schemas.openxmlformats.org/officeDocument/2006/relationships/chart" Target="../charts/chart31.xml"/><Relationship Id="rId2" Type="http://schemas.openxmlformats.org/officeDocument/2006/relationships/chart" Target="../charts/chart17.xml"/><Relationship Id="rId16" Type="http://schemas.openxmlformats.org/officeDocument/2006/relationships/chart" Target="../charts/chart30.xml"/><Relationship Id="rId20" Type="http://schemas.openxmlformats.org/officeDocument/2006/relationships/chart" Target="../charts/chart34.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image" Target="../media/image1.png"/><Relationship Id="rId5" Type="http://schemas.openxmlformats.org/officeDocument/2006/relationships/chart" Target="../charts/chart20.xml"/><Relationship Id="rId15" Type="http://schemas.openxmlformats.org/officeDocument/2006/relationships/chart" Target="../charts/chart29.xml"/><Relationship Id="rId10" Type="http://schemas.openxmlformats.org/officeDocument/2006/relationships/chart" Target="../charts/chart25.xml"/><Relationship Id="rId19" Type="http://schemas.openxmlformats.org/officeDocument/2006/relationships/chart" Target="../charts/chart33.xml"/><Relationship Id="rId4" Type="http://schemas.openxmlformats.org/officeDocument/2006/relationships/chart" Target="../charts/chart19.xml"/><Relationship Id="rId9" Type="http://schemas.openxmlformats.org/officeDocument/2006/relationships/chart" Target="../charts/chart24.xml"/><Relationship Id="rId14" Type="http://schemas.openxmlformats.org/officeDocument/2006/relationships/chart" Target="../charts/chart28.xml"/><Relationship Id="rId22" Type="http://schemas.openxmlformats.org/officeDocument/2006/relationships/chart" Target="../charts/chart3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555625</xdr:colOff>
      <xdr:row>0</xdr:row>
      <xdr:rowOff>95250</xdr:rowOff>
    </xdr:from>
    <xdr:to>
      <xdr:col>12</xdr:col>
      <xdr:colOff>211826</xdr:colOff>
      <xdr:row>3</xdr:row>
      <xdr:rowOff>136862</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a:stretch>
          <a:fillRect/>
        </a:stretch>
      </xdr:blipFill>
      <xdr:spPr>
        <a:xfrm>
          <a:off x="8858250" y="95250"/>
          <a:ext cx="2870889" cy="62898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102809</xdr:colOff>
      <xdr:row>6</xdr:row>
      <xdr:rowOff>247951</xdr:rowOff>
    </xdr:from>
    <xdr:to>
      <xdr:col>6</xdr:col>
      <xdr:colOff>756709</xdr:colOff>
      <xdr:row>27</xdr:row>
      <xdr:rowOff>69548</xdr:rowOff>
    </xdr:to>
    <xdr:graphicFrame macro="">
      <xdr:nvGraphicFramePr>
        <xdr:cNvPr id="3" name="Chart 2">
          <a:extLst>
            <a:ext uri="{FF2B5EF4-FFF2-40B4-BE49-F238E27FC236}">
              <a16:creationId xmlns:a16="http://schemas.microsoft.com/office/drawing/2014/main" xmlns=""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924229</xdr:colOff>
      <xdr:row>6</xdr:row>
      <xdr:rowOff>182337</xdr:rowOff>
    </xdr:from>
    <xdr:to>
      <xdr:col>13</xdr:col>
      <xdr:colOff>0</xdr:colOff>
      <xdr:row>27</xdr:row>
      <xdr:rowOff>96159</xdr:rowOff>
    </xdr:to>
    <xdr:graphicFrame macro="">
      <xdr:nvGraphicFramePr>
        <xdr:cNvPr id="4" name="Chart 3">
          <a:extLst>
            <a:ext uri="{FF2B5EF4-FFF2-40B4-BE49-F238E27FC236}">
              <a16:creationId xmlns:a16="http://schemas.microsoft.com/office/drawing/2014/main" xmlns=""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48079</xdr:colOff>
      <xdr:row>47</xdr:row>
      <xdr:rowOff>101752</xdr:rowOff>
    </xdr:from>
    <xdr:to>
      <xdr:col>7</xdr:col>
      <xdr:colOff>84667</xdr:colOff>
      <xdr:row>66</xdr:row>
      <xdr:rowOff>133046</xdr:rowOff>
    </xdr:to>
    <xdr:graphicFrame macro="">
      <xdr:nvGraphicFramePr>
        <xdr:cNvPr id="34" name="Chart 33">
          <a:extLst>
            <a:ext uri="{FF2B5EF4-FFF2-40B4-BE49-F238E27FC236}">
              <a16:creationId xmlns:a16="http://schemas.microsoft.com/office/drawing/2014/main" xmlns="" id="{00000000-0008-0000-07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164797</xdr:colOff>
      <xdr:row>47</xdr:row>
      <xdr:rowOff>135165</xdr:rowOff>
    </xdr:from>
    <xdr:to>
      <xdr:col>13</xdr:col>
      <xdr:colOff>199571</xdr:colOff>
      <xdr:row>67</xdr:row>
      <xdr:rowOff>4990</xdr:rowOff>
    </xdr:to>
    <xdr:graphicFrame macro="">
      <xdr:nvGraphicFramePr>
        <xdr:cNvPr id="35" name="Chart 34">
          <a:extLst>
            <a:ext uri="{FF2B5EF4-FFF2-40B4-BE49-F238E27FC236}">
              <a16:creationId xmlns:a16="http://schemas.microsoft.com/office/drawing/2014/main" xmlns="" id="{00000000-0008-0000-07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206374</xdr:colOff>
      <xdr:row>71</xdr:row>
      <xdr:rowOff>38101</xdr:rowOff>
    </xdr:from>
    <xdr:to>
      <xdr:col>6</xdr:col>
      <xdr:colOff>731383</xdr:colOff>
      <xdr:row>90</xdr:row>
      <xdr:rowOff>66674</xdr:rowOff>
    </xdr:to>
    <xdr:graphicFrame macro="">
      <xdr:nvGraphicFramePr>
        <xdr:cNvPr id="15" name="Chart 14">
          <a:extLst>
            <a:ext uri="{FF2B5EF4-FFF2-40B4-BE49-F238E27FC236}">
              <a16:creationId xmlns:a16="http://schemas.microsoft.com/office/drawing/2014/main" xmlns="" id="{00000000-0008-0000-07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826407</xdr:colOff>
      <xdr:row>71</xdr:row>
      <xdr:rowOff>38102</xdr:rowOff>
    </xdr:from>
    <xdr:to>
      <xdr:col>10</xdr:col>
      <xdr:colOff>583406</xdr:colOff>
      <xdr:row>90</xdr:row>
      <xdr:rowOff>66675</xdr:rowOff>
    </xdr:to>
    <xdr:graphicFrame macro="">
      <xdr:nvGraphicFramePr>
        <xdr:cNvPr id="16" name="Chart 15">
          <a:extLst>
            <a:ext uri="{FF2B5EF4-FFF2-40B4-BE49-F238E27FC236}">
              <a16:creationId xmlns:a16="http://schemas.microsoft.com/office/drawing/2014/main" xmlns="" id="{00000000-0008-0000-07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142874</xdr:colOff>
      <xdr:row>133</xdr:row>
      <xdr:rowOff>243418</xdr:rowOff>
    </xdr:from>
    <xdr:to>
      <xdr:col>6</xdr:col>
      <xdr:colOff>751417</xdr:colOff>
      <xdr:row>154</xdr:row>
      <xdr:rowOff>127758</xdr:rowOff>
    </xdr:to>
    <xdr:graphicFrame macro="">
      <xdr:nvGraphicFramePr>
        <xdr:cNvPr id="17" name="Chart 16">
          <a:extLst>
            <a:ext uri="{FF2B5EF4-FFF2-40B4-BE49-F238E27FC236}">
              <a16:creationId xmlns:a16="http://schemas.microsoft.com/office/drawing/2014/main" xmlns=""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370417</xdr:colOff>
      <xdr:row>134</xdr:row>
      <xdr:rowOff>158751</xdr:rowOff>
    </xdr:from>
    <xdr:to>
      <xdr:col>13</xdr:col>
      <xdr:colOff>0</xdr:colOff>
      <xdr:row>155</xdr:row>
      <xdr:rowOff>114905</xdr:rowOff>
    </xdr:to>
    <xdr:graphicFrame macro="">
      <xdr:nvGraphicFramePr>
        <xdr:cNvPr id="18" name="Chart 17">
          <a:extLst>
            <a:ext uri="{FF2B5EF4-FFF2-40B4-BE49-F238E27FC236}">
              <a16:creationId xmlns:a16="http://schemas.microsoft.com/office/drawing/2014/main" xmlns=""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164040</xdr:colOff>
      <xdr:row>175</xdr:row>
      <xdr:rowOff>211668</xdr:rowOff>
    </xdr:from>
    <xdr:to>
      <xdr:col>6</xdr:col>
      <xdr:colOff>243416</xdr:colOff>
      <xdr:row>197</xdr:row>
      <xdr:rowOff>758</xdr:rowOff>
    </xdr:to>
    <xdr:graphicFrame macro="">
      <xdr:nvGraphicFramePr>
        <xdr:cNvPr id="23" name="Chart 22">
          <a:extLst>
            <a:ext uri="{FF2B5EF4-FFF2-40B4-BE49-F238E27FC236}">
              <a16:creationId xmlns:a16="http://schemas.microsoft.com/office/drawing/2014/main" xmlns="" id="{00000000-0008-0000-0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629707</xdr:colOff>
      <xdr:row>177</xdr:row>
      <xdr:rowOff>127000</xdr:rowOff>
    </xdr:from>
    <xdr:to>
      <xdr:col>13</xdr:col>
      <xdr:colOff>0</xdr:colOff>
      <xdr:row>197</xdr:row>
      <xdr:rowOff>3780</xdr:rowOff>
    </xdr:to>
    <xdr:graphicFrame macro="">
      <xdr:nvGraphicFramePr>
        <xdr:cNvPr id="24" name="Chart 23">
          <a:extLst>
            <a:ext uri="{FF2B5EF4-FFF2-40B4-BE49-F238E27FC236}">
              <a16:creationId xmlns:a16="http://schemas.microsoft.com/office/drawing/2014/main" xmlns=""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142874</xdr:colOff>
      <xdr:row>217</xdr:row>
      <xdr:rowOff>178252</xdr:rowOff>
    </xdr:from>
    <xdr:to>
      <xdr:col>5</xdr:col>
      <xdr:colOff>824440</xdr:colOff>
      <xdr:row>238</xdr:row>
      <xdr:rowOff>163740</xdr:rowOff>
    </xdr:to>
    <xdr:graphicFrame macro="">
      <xdr:nvGraphicFramePr>
        <xdr:cNvPr id="37" name="Chart 36">
          <a:extLst>
            <a:ext uri="{FF2B5EF4-FFF2-40B4-BE49-F238E27FC236}">
              <a16:creationId xmlns:a16="http://schemas.microsoft.com/office/drawing/2014/main" xmlns="" id="{00000000-0008-0000-07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248708</xdr:colOff>
      <xdr:row>218</xdr:row>
      <xdr:rowOff>31750</xdr:rowOff>
    </xdr:from>
    <xdr:to>
      <xdr:col>11</xdr:col>
      <xdr:colOff>900340</xdr:colOff>
      <xdr:row>239</xdr:row>
      <xdr:rowOff>18597</xdr:rowOff>
    </xdr:to>
    <xdr:graphicFrame macro="">
      <xdr:nvGraphicFramePr>
        <xdr:cNvPr id="38" name="Chart 37">
          <a:extLst>
            <a:ext uri="{FF2B5EF4-FFF2-40B4-BE49-F238E27FC236}">
              <a16:creationId xmlns:a16="http://schemas.microsoft.com/office/drawing/2014/main" xmlns="" id="{00000000-0008-0000-07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233861</xdr:colOff>
      <xdr:row>115</xdr:row>
      <xdr:rowOff>258989</xdr:rowOff>
    </xdr:from>
    <xdr:to>
      <xdr:col>25</xdr:col>
      <xdr:colOff>476703</xdr:colOff>
      <xdr:row>136</xdr:row>
      <xdr:rowOff>34473</xdr:rowOff>
    </xdr:to>
    <xdr:graphicFrame macro="">
      <xdr:nvGraphicFramePr>
        <xdr:cNvPr id="39" name="Chart 38">
          <a:extLst>
            <a:ext uri="{FF2B5EF4-FFF2-40B4-BE49-F238E27FC236}">
              <a16:creationId xmlns:a16="http://schemas.microsoft.com/office/drawing/2014/main" xmlns="" id="{00000000-0008-0000-07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408485</xdr:colOff>
      <xdr:row>137</xdr:row>
      <xdr:rowOff>66220</xdr:rowOff>
    </xdr:from>
    <xdr:to>
      <xdr:col>25</xdr:col>
      <xdr:colOff>190953</xdr:colOff>
      <xdr:row>157</xdr:row>
      <xdr:rowOff>122465</xdr:rowOff>
    </xdr:to>
    <xdr:graphicFrame macro="">
      <xdr:nvGraphicFramePr>
        <xdr:cNvPr id="40" name="Chart 39">
          <a:extLst>
            <a:ext uri="{FF2B5EF4-FFF2-40B4-BE49-F238E27FC236}">
              <a16:creationId xmlns:a16="http://schemas.microsoft.com/office/drawing/2014/main" xmlns="" id="{00000000-0008-0000-07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414381</xdr:colOff>
      <xdr:row>159</xdr:row>
      <xdr:rowOff>106587</xdr:rowOff>
    </xdr:from>
    <xdr:to>
      <xdr:col>25</xdr:col>
      <xdr:colOff>193674</xdr:colOff>
      <xdr:row>179</xdr:row>
      <xdr:rowOff>133803</xdr:rowOff>
    </xdr:to>
    <xdr:graphicFrame macro="">
      <xdr:nvGraphicFramePr>
        <xdr:cNvPr id="41" name="Chart 40">
          <a:extLst>
            <a:ext uri="{FF2B5EF4-FFF2-40B4-BE49-F238E27FC236}">
              <a16:creationId xmlns:a16="http://schemas.microsoft.com/office/drawing/2014/main" xmlns="" id="{00000000-0008-0000-07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0</xdr:colOff>
      <xdr:row>6</xdr:row>
      <xdr:rowOff>63952</xdr:rowOff>
    </xdr:from>
    <xdr:to>
      <xdr:col>22</xdr:col>
      <xdr:colOff>89958</xdr:colOff>
      <xdr:row>27</xdr:row>
      <xdr:rowOff>121406</xdr:rowOff>
    </xdr:to>
    <xdr:graphicFrame macro="">
      <xdr:nvGraphicFramePr>
        <xdr:cNvPr id="42" name="Chart 41">
          <a:extLst>
            <a:ext uri="{FF2B5EF4-FFF2-40B4-BE49-F238E27FC236}">
              <a16:creationId xmlns:a16="http://schemas.microsoft.com/office/drawing/2014/main" xmlns="" id="{00000000-0008-0000-07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396239</xdr:colOff>
      <xdr:row>182</xdr:row>
      <xdr:rowOff>29027</xdr:rowOff>
    </xdr:from>
    <xdr:to>
      <xdr:col>25</xdr:col>
      <xdr:colOff>180975</xdr:colOff>
      <xdr:row>202</xdr:row>
      <xdr:rowOff>78922</xdr:rowOff>
    </xdr:to>
    <xdr:graphicFrame macro="">
      <xdr:nvGraphicFramePr>
        <xdr:cNvPr id="43" name="Chart 42">
          <a:extLst>
            <a:ext uri="{FF2B5EF4-FFF2-40B4-BE49-F238E27FC236}">
              <a16:creationId xmlns:a16="http://schemas.microsoft.com/office/drawing/2014/main" xmlns="" id="{00000000-0008-0000-07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69365</xdr:colOff>
      <xdr:row>92</xdr:row>
      <xdr:rowOff>213177</xdr:rowOff>
    </xdr:from>
    <xdr:to>
      <xdr:col>7</xdr:col>
      <xdr:colOff>333375</xdr:colOff>
      <xdr:row>114</xdr:row>
      <xdr:rowOff>16632</xdr:rowOff>
    </xdr:to>
    <xdr:graphicFrame macro="">
      <xdr:nvGraphicFramePr>
        <xdr:cNvPr id="28" name="Chart 27">
          <a:extLst>
            <a:ext uri="{FF2B5EF4-FFF2-40B4-BE49-F238E27FC236}">
              <a16:creationId xmlns:a16="http://schemas.microsoft.com/office/drawing/2014/main" xmlns="" id="{00000000-0008-0000-07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330201</xdr:colOff>
      <xdr:row>93</xdr:row>
      <xdr:rowOff>170392</xdr:rowOff>
    </xdr:from>
    <xdr:to>
      <xdr:col>15</xdr:col>
      <xdr:colOff>38554</xdr:colOff>
      <xdr:row>114</xdr:row>
      <xdr:rowOff>141364</xdr:rowOff>
    </xdr:to>
    <xdr:graphicFrame macro="">
      <xdr:nvGraphicFramePr>
        <xdr:cNvPr id="44" name="Chart 43">
          <a:extLst>
            <a:ext uri="{FF2B5EF4-FFF2-40B4-BE49-F238E27FC236}">
              <a16:creationId xmlns:a16="http://schemas.microsoft.com/office/drawing/2014/main" xmlns="" id="{00000000-0008-0000-07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8</xdr:col>
      <xdr:colOff>913190</xdr:colOff>
      <xdr:row>0</xdr:row>
      <xdr:rowOff>122465</xdr:rowOff>
    </xdr:from>
    <xdr:to>
      <xdr:col>11</xdr:col>
      <xdr:colOff>906924</xdr:colOff>
      <xdr:row>3</xdr:row>
      <xdr:rowOff>152738</xdr:rowOff>
    </xdr:to>
    <xdr:pic>
      <xdr:nvPicPr>
        <xdr:cNvPr id="22" name="Picture 21">
          <a:extLst>
            <a:ext uri="{FF2B5EF4-FFF2-40B4-BE49-F238E27FC236}">
              <a16:creationId xmlns:a16="http://schemas.microsoft.com/office/drawing/2014/main" xmlns="" id="{00000000-0008-0000-0700-000016000000}"/>
            </a:ext>
          </a:extLst>
        </xdr:cNvPr>
        <xdr:cNvPicPr>
          <a:picLocks noChangeAspect="1"/>
        </xdr:cNvPicPr>
      </xdr:nvPicPr>
      <xdr:blipFill>
        <a:blip xmlns:r="http://schemas.openxmlformats.org/officeDocument/2006/relationships" r:embed="rId20"/>
        <a:stretch>
          <a:fillRect/>
        </a:stretch>
      </xdr:blipFill>
      <xdr:spPr>
        <a:xfrm>
          <a:off x="8586107" y="122465"/>
          <a:ext cx="2861817" cy="633523"/>
        </a:xfrm>
        <a:prstGeom prst="rect">
          <a:avLst/>
        </a:prstGeom>
      </xdr:spPr>
    </xdr:pic>
    <xdr:clientData/>
  </xdr:twoCellAnchor>
  <xdr:twoCellAnchor>
    <xdr:from>
      <xdr:col>1</xdr:col>
      <xdr:colOff>142874</xdr:colOff>
      <xdr:row>260</xdr:row>
      <xdr:rowOff>178252</xdr:rowOff>
    </xdr:from>
    <xdr:to>
      <xdr:col>5</xdr:col>
      <xdr:colOff>824440</xdr:colOff>
      <xdr:row>281</xdr:row>
      <xdr:rowOff>163740</xdr:rowOff>
    </xdr:to>
    <xdr:graphicFrame macro="">
      <xdr:nvGraphicFramePr>
        <xdr:cNvPr id="27" name="Chart 26">
          <a:extLst>
            <a:ext uri="{FF2B5EF4-FFF2-40B4-BE49-F238E27FC236}">
              <a16:creationId xmlns:a16="http://schemas.microsoft.com/office/drawing/2014/main" xmlns="" id="{00000000-0008-0000-07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xdr:col>
      <xdr:colOff>248708</xdr:colOff>
      <xdr:row>261</xdr:row>
      <xdr:rowOff>31750</xdr:rowOff>
    </xdr:from>
    <xdr:to>
      <xdr:col>11</xdr:col>
      <xdr:colOff>900340</xdr:colOff>
      <xdr:row>282</xdr:row>
      <xdr:rowOff>18597</xdr:rowOff>
    </xdr:to>
    <xdr:graphicFrame macro="">
      <xdr:nvGraphicFramePr>
        <xdr:cNvPr id="29" name="Chart 28">
          <a:extLst>
            <a:ext uri="{FF2B5EF4-FFF2-40B4-BE49-F238E27FC236}">
              <a16:creationId xmlns:a16="http://schemas.microsoft.com/office/drawing/2014/main" xmlns="" id="{00000000-0008-0000-07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12</xdr:col>
      <xdr:colOff>489639</xdr:colOff>
      <xdr:row>3</xdr:row>
      <xdr:rowOff>128925</xdr:rowOff>
    </xdr:to>
    <xdr:pic>
      <xdr:nvPicPr>
        <xdr:cNvPr id="3" name="Picture 2">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1"/>
        <a:stretch>
          <a:fillRect/>
        </a:stretch>
      </xdr:blipFill>
      <xdr:spPr>
        <a:xfrm>
          <a:off x="12358688" y="166688"/>
          <a:ext cx="2870889" cy="62898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172358</xdr:colOff>
      <xdr:row>0</xdr:row>
      <xdr:rowOff>45357</xdr:rowOff>
    </xdr:from>
    <xdr:to>
      <xdr:col>13</xdr:col>
      <xdr:colOff>539533</xdr:colOff>
      <xdr:row>3</xdr:row>
      <xdr:rowOff>12130</xdr:rowOff>
    </xdr:to>
    <xdr:pic>
      <xdr:nvPicPr>
        <xdr:cNvPr id="3" name="Picture 2">
          <a:extLst>
            <a:ext uri="{FF2B5EF4-FFF2-40B4-BE49-F238E27FC236}">
              <a16:creationId xmlns:a16="http://schemas.microsoft.com/office/drawing/2014/main" xmlns="" id="{00000000-0008-0000-0900-000003000000}"/>
            </a:ext>
          </a:extLst>
        </xdr:cNvPr>
        <xdr:cNvPicPr>
          <a:picLocks noChangeAspect="1"/>
        </xdr:cNvPicPr>
      </xdr:nvPicPr>
      <xdr:blipFill>
        <a:blip xmlns:r="http://schemas.openxmlformats.org/officeDocument/2006/relationships" r:embed="rId1"/>
        <a:stretch>
          <a:fillRect/>
        </a:stretch>
      </xdr:blipFill>
      <xdr:spPr>
        <a:xfrm>
          <a:off x="14668501" y="45357"/>
          <a:ext cx="2870889" cy="62898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471714</xdr:colOff>
      <xdr:row>1</xdr:row>
      <xdr:rowOff>9071</xdr:rowOff>
    </xdr:from>
    <xdr:to>
      <xdr:col>13</xdr:col>
      <xdr:colOff>76888</xdr:colOff>
      <xdr:row>3</xdr:row>
      <xdr:rowOff>139130</xdr:rowOff>
    </xdr:to>
    <xdr:pic>
      <xdr:nvPicPr>
        <xdr:cNvPr id="3" name="Picture 2">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1"/>
        <a:stretch>
          <a:fillRect/>
        </a:stretch>
      </xdr:blipFill>
      <xdr:spPr>
        <a:xfrm>
          <a:off x="14115143" y="172357"/>
          <a:ext cx="2870889" cy="62898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124742</xdr:colOff>
      <xdr:row>1</xdr:row>
      <xdr:rowOff>32884</xdr:rowOff>
    </xdr:from>
    <xdr:to>
      <xdr:col>13</xdr:col>
      <xdr:colOff>491917</xdr:colOff>
      <xdr:row>3</xdr:row>
      <xdr:rowOff>226443</xdr:rowOff>
    </xdr:to>
    <xdr:pic>
      <xdr:nvPicPr>
        <xdr:cNvPr id="3" name="Picture 2">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1"/>
        <a:stretch>
          <a:fillRect/>
        </a:stretch>
      </xdr:blipFill>
      <xdr:spPr>
        <a:xfrm>
          <a:off x="8990930" y="199572"/>
          <a:ext cx="2891300" cy="6301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74083</xdr:colOff>
      <xdr:row>5</xdr:row>
      <xdr:rowOff>10583</xdr:rowOff>
    </xdr:from>
    <xdr:to>
      <xdr:col>14</xdr:col>
      <xdr:colOff>0</xdr:colOff>
      <xdr:row>9</xdr:row>
      <xdr:rowOff>187854</xdr:rowOff>
    </xdr:to>
    <xdr:sp macro="" textlink="">
      <xdr:nvSpPr>
        <xdr:cNvPr id="4" name="TextBox 3">
          <a:extLst>
            <a:ext uri="{FF2B5EF4-FFF2-40B4-BE49-F238E27FC236}">
              <a16:creationId xmlns:a16="http://schemas.microsoft.com/office/drawing/2014/main" xmlns="" id="{00000000-0008-0000-0C00-000004000000}"/>
            </a:ext>
          </a:extLst>
        </xdr:cNvPr>
        <xdr:cNvSpPr txBox="1"/>
      </xdr:nvSpPr>
      <xdr:spPr>
        <a:xfrm>
          <a:off x="381000" y="1047750"/>
          <a:ext cx="11504084" cy="13626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LightCounting defines</a:t>
          </a:r>
          <a:r>
            <a:rPr lang="en-US" sz="1400" baseline="0"/>
            <a:t>  the </a:t>
          </a:r>
          <a:r>
            <a:rPr lang="en-US" sz="1400"/>
            <a:t> WDM Cloud segment </a:t>
          </a:r>
          <a:r>
            <a:rPr lang="en-US" sz="1400" baseline="0"/>
            <a:t> as network connections </a:t>
          </a:r>
          <a:r>
            <a:rPr lang="en-US" sz="1400" u="sng" baseline="0"/>
            <a:t>between </a:t>
          </a:r>
          <a:r>
            <a:rPr lang="en-US" sz="1400" baseline="0"/>
            <a:t>two datacenters owned or leased by mega-datacenter operators.  This definition is considerably more narrow than the 'DCI' definition used by other analyst firms, which includes ALL connections between ANY datacenter and any other entity.  This tab shows LightCounting's estimate of the demand for DWDM ports for Cloud applications.   These figures are a subset of the overall DWDM market shown in LightCounting's  Optical Communications Market Forecast and Forecast Database. Ethernet  ports used for Cloud transport are included in the Ethernet forecast and not repeated here to avoid double-counting. </a:t>
          </a:r>
          <a:endParaRPr lang="en-US" sz="1400"/>
        </a:p>
      </xdr:txBody>
    </xdr:sp>
    <xdr:clientData/>
  </xdr:twoCellAnchor>
  <xdr:twoCellAnchor>
    <xdr:from>
      <xdr:col>1</xdr:col>
      <xdr:colOff>59795</xdr:colOff>
      <xdr:row>56</xdr:row>
      <xdr:rowOff>56356</xdr:rowOff>
    </xdr:from>
    <xdr:to>
      <xdr:col>8</xdr:col>
      <xdr:colOff>42332</xdr:colOff>
      <xdr:row>74</xdr:row>
      <xdr:rowOff>63499</xdr:rowOff>
    </xdr:to>
    <xdr:graphicFrame macro="">
      <xdr:nvGraphicFramePr>
        <xdr:cNvPr id="5" name="Chart 4">
          <a:extLst>
            <a:ext uri="{FF2B5EF4-FFF2-40B4-BE49-F238E27FC236}">
              <a16:creationId xmlns:a16="http://schemas.microsoft.com/office/drawing/2014/main" xmlns=""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88107</xdr:colOff>
      <xdr:row>12</xdr:row>
      <xdr:rowOff>138113</xdr:rowOff>
    </xdr:from>
    <xdr:to>
      <xdr:col>7</xdr:col>
      <xdr:colOff>5292</xdr:colOff>
      <xdr:row>31</xdr:row>
      <xdr:rowOff>84665</xdr:rowOff>
    </xdr:to>
    <xdr:graphicFrame macro="">
      <xdr:nvGraphicFramePr>
        <xdr:cNvPr id="6" name="Chart 5">
          <a:extLst>
            <a:ext uri="{FF2B5EF4-FFF2-40B4-BE49-F238E27FC236}">
              <a16:creationId xmlns:a16="http://schemas.microsoft.com/office/drawing/2014/main" xmlns=""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315609</xdr:colOff>
      <xdr:row>13</xdr:row>
      <xdr:rowOff>100542</xdr:rowOff>
    </xdr:from>
    <xdr:to>
      <xdr:col>12</xdr:col>
      <xdr:colOff>651632</xdr:colOff>
      <xdr:row>31</xdr:row>
      <xdr:rowOff>130968</xdr:rowOff>
    </xdr:to>
    <xdr:graphicFrame macro="">
      <xdr:nvGraphicFramePr>
        <xdr:cNvPr id="7" name="Chart 6">
          <a:extLst>
            <a:ext uri="{FF2B5EF4-FFF2-40B4-BE49-F238E27FC236}">
              <a16:creationId xmlns:a16="http://schemas.microsoft.com/office/drawing/2014/main" xmlns=""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514237</xdr:colOff>
      <xdr:row>13</xdr:row>
      <xdr:rowOff>100541</xdr:rowOff>
    </xdr:from>
    <xdr:to>
      <xdr:col>16</xdr:col>
      <xdr:colOff>381000</xdr:colOff>
      <xdr:row>31</xdr:row>
      <xdr:rowOff>145143</xdr:rowOff>
    </xdr:to>
    <xdr:graphicFrame macro="">
      <xdr:nvGraphicFramePr>
        <xdr:cNvPr id="8" name="Chart 7">
          <a:extLst>
            <a:ext uri="{FF2B5EF4-FFF2-40B4-BE49-F238E27FC236}">
              <a16:creationId xmlns:a16="http://schemas.microsoft.com/office/drawing/2014/main" xmlns=""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349248</xdr:colOff>
      <xdr:row>56</xdr:row>
      <xdr:rowOff>99030</xdr:rowOff>
    </xdr:from>
    <xdr:to>
      <xdr:col>17</xdr:col>
      <xdr:colOff>107570</xdr:colOff>
      <xdr:row>74</xdr:row>
      <xdr:rowOff>151947</xdr:rowOff>
    </xdr:to>
    <xdr:graphicFrame macro="">
      <xdr:nvGraphicFramePr>
        <xdr:cNvPr id="9" name="Chart 8">
          <a:extLst>
            <a:ext uri="{FF2B5EF4-FFF2-40B4-BE49-F238E27FC236}">
              <a16:creationId xmlns:a16="http://schemas.microsoft.com/office/drawing/2014/main" xmlns=""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28310</xdr:colOff>
      <xdr:row>148</xdr:row>
      <xdr:rowOff>62064</xdr:rowOff>
    </xdr:from>
    <xdr:to>
      <xdr:col>7</xdr:col>
      <xdr:colOff>714309</xdr:colOff>
      <xdr:row>166</xdr:row>
      <xdr:rowOff>89051</xdr:rowOff>
    </xdr:to>
    <xdr:graphicFrame macro="">
      <xdr:nvGraphicFramePr>
        <xdr:cNvPr id="12" name="Chart 11">
          <a:extLst>
            <a:ext uri="{FF2B5EF4-FFF2-40B4-BE49-F238E27FC236}">
              <a16:creationId xmlns:a16="http://schemas.microsoft.com/office/drawing/2014/main" xmlns=""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120942</xdr:colOff>
      <xdr:row>33</xdr:row>
      <xdr:rowOff>88423</xdr:rowOff>
    </xdr:from>
    <xdr:to>
      <xdr:col>6</xdr:col>
      <xdr:colOff>655991</xdr:colOff>
      <xdr:row>52</xdr:row>
      <xdr:rowOff>104522</xdr:rowOff>
    </xdr:to>
    <xdr:graphicFrame macro="">
      <xdr:nvGraphicFramePr>
        <xdr:cNvPr id="14" name="Chart 13">
          <a:extLst>
            <a:ext uri="{FF2B5EF4-FFF2-40B4-BE49-F238E27FC236}">
              <a16:creationId xmlns:a16="http://schemas.microsoft.com/office/drawing/2014/main" xmlns=""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70379</xdr:colOff>
      <xdr:row>330</xdr:row>
      <xdr:rowOff>30162</xdr:rowOff>
    </xdr:from>
    <xdr:to>
      <xdr:col>6</xdr:col>
      <xdr:colOff>81340</xdr:colOff>
      <xdr:row>348</xdr:row>
      <xdr:rowOff>90940</xdr:rowOff>
    </xdr:to>
    <xdr:graphicFrame macro="">
      <xdr:nvGraphicFramePr>
        <xdr:cNvPr id="10" name="Chart 9">
          <a:extLst>
            <a:ext uri="{FF2B5EF4-FFF2-40B4-BE49-F238E27FC236}">
              <a16:creationId xmlns:a16="http://schemas.microsoft.com/office/drawing/2014/main" xmlns="" id="{00000000-0008-0000-0C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xdr:col>
      <xdr:colOff>381000</xdr:colOff>
      <xdr:row>0</xdr:row>
      <xdr:rowOff>134056</xdr:rowOff>
    </xdr:from>
    <xdr:to>
      <xdr:col>12</xdr:col>
      <xdr:colOff>170501</xdr:colOff>
      <xdr:row>3</xdr:row>
      <xdr:rowOff>170376</xdr:rowOff>
    </xdr:to>
    <xdr:pic>
      <xdr:nvPicPr>
        <xdr:cNvPr id="13" name="Picture 12">
          <a:extLst>
            <a:ext uri="{FF2B5EF4-FFF2-40B4-BE49-F238E27FC236}">
              <a16:creationId xmlns:a16="http://schemas.microsoft.com/office/drawing/2014/main" xmlns="" id="{00000000-0008-0000-0C00-00000D000000}"/>
            </a:ext>
          </a:extLst>
        </xdr:cNvPr>
        <xdr:cNvPicPr>
          <a:picLocks noChangeAspect="1"/>
        </xdr:cNvPicPr>
      </xdr:nvPicPr>
      <xdr:blipFill>
        <a:blip xmlns:r="http://schemas.openxmlformats.org/officeDocument/2006/relationships" r:embed="rId9"/>
        <a:stretch>
          <a:fillRect/>
        </a:stretch>
      </xdr:blipFill>
      <xdr:spPr>
        <a:xfrm>
          <a:off x="11754556" y="134056"/>
          <a:ext cx="2870889" cy="628987"/>
        </a:xfrm>
        <a:prstGeom prst="rect">
          <a:avLst/>
        </a:prstGeom>
      </xdr:spPr>
    </xdr:pic>
    <xdr:clientData/>
  </xdr:twoCellAnchor>
  <xdr:twoCellAnchor>
    <xdr:from>
      <xdr:col>7</xdr:col>
      <xdr:colOff>264391</xdr:colOff>
      <xdr:row>33</xdr:row>
      <xdr:rowOff>134409</xdr:rowOff>
    </xdr:from>
    <xdr:to>
      <xdr:col>12</xdr:col>
      <xdr:colOff>57943</xdr:colOff>
      <xdr:row>51</xdr:row>
      <xdr:rowOff>164957</xdr:rowOff>
    </xdr:to>
    <xdr:graphicFrame macro="">
      <xdr:nvGraphicFramePr>
        <xdr:cNvPr id="16" name="Chart 15">
          <a:extLst>
            <a:ext uri="{FF2B5EF4-FFF2-40B4-BE49-F238E27FC236}">
              <a16:creationId xmlns:a16="http://schemas.microsoft.com/office/drawing/2014/main" xmlns=""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446087</xdr:colOff>
      <xdr:row>33</xdr:row>
      <xdr:rowOff>134409</xdr:rowOff>
    </xdr:from>
    <xdr:to>
      <xdr:col>16</xdr:col>
      <xdr:colOff>241300</xdr:colOff>
      <xdr:row>51</xdr:row>
      <xdr:rowOff>163369</xdr:rowOff>
    </xdr:to>
    <xdr:graphicFrame macro="">
      <xdr:nvGraphicFramePr>
        <xdr:cNvPr id="17" name="Chart 16">
          <a:extLst>
            <a:ext uri="{FF2B5EF4-FFF2-40B4-BE49-F238E27FC236}">
              <a16:creationId xmlns:a16="http://schemas.microsoft.com/office/drawing/2014/main" xmlns=""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13229</xdr:colOff>
      <xdr:row>259</xdr:row>
      <xdr:rowOff>107421</xdr:rowOff>
    </xdr:from>
    <xdr:to>
      <xdr:col>5</xdr:col>
      <xdr:colOff>555624</xdr:colOff>
      <xdr:row>271</xdr:row>
      <xdr:rowOff>0</xdr:rowOff>
    </xdr:to>
    <xdr:graphicFrame macro="">
      <xdr:nvGraphicFramePr>
        <xdr:cNvPr id="2" name="Chart 1">
          <a:extLst>
            <a:ext uri="{FF2B5EF4-FFF2-40B4-BE49-F238E27FC236}">
              <a16:creationId xmlns:a16="http://schemas.microsoft.com/office/drawing/2014/main" xmlns=""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73025</xdr:colOff>
      <xdr:row>94</xdr:row>
      <xdr:rowOff>43392</xdr:rowOff>
    </xdr:from>
    <xdr:to>
      <xdr:col>5</xdr:col>
      <xdr:colOff>332318</xdr:colOff>
      <xdr:row>112</xdr:row>
      <xdr:rowOff>66675</xdr:rowOff>
    </xdr:to>
    <xdr:graphicFrame macro="">
      <xdr:nvGraphicFramePr>
        <xdr:cNvPr id="11" name="Chart 10">
          <a:extLst>
            <a:ext uri="{FF2B5EF4-FFF2-40B4-BE49-F238E27FC236}">
              <a16:creationId xmlns:a16="http://schemas.microsoft.com/office/drawing/2014/main" xmlns="" id="{00000000-0008-0000-0C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283103</xdr:colOff>
      <xdr:row>148</xdr:row>
      <xdr:rowOff>68793</xdr:rowOff>
    </xdr:from>
    <xdr:to>
      <xdr:col>15</xdr:col>
      <xdr:colOff>72571</xdr:colOff>
      <xdr:row>166</xdr:row>
      <xdr:rowOff>36286</xdr:rowOff>
    </xdr:to>
    <xdr:graphicFrame macro="">
      <xdr:nvGraphicFramePr>
        <xdr:cNvPr id="18" name="Chart 17">
          <a:extLst>
            <a:ext uri="{FF2B5EF4-FFF2-40B4-BE49-F238E27FC236}">
              <a16:creationId xmlns:a16="http://schemas.microsoft.com/office/drawing/2014/main" xmlns="" id="{00000000-0008-0000-0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575733</xdr:colOff>
      <xdr:row>94</xdr:row>
      <xdr:rowOff>50800</xdr:rowOff>
    </xdr:from>
    <xdr:to>
      <xdr:col>11</xdr:col>
      <xdr:colOff>714376</xdr:colOff>
      <xdr:row>112</xdr:row>
      <xdr:rowOff>73024</xdr:rowOff>
    </xdr:to>
    <xdr:graphicFrame macro="">
      <xdr:nvGraphicFramePr>
        <xdr:cNvPr id="19" name="Chart 18">
          <a:extLst>
            <a:ext uri="{FF2B5EF4-FFF2-40B4-BE49-F238E27FC236}">
              <a16:creationId xmlns:a16="http://schemas.microsoft.com/office/drawing/2014/main" xmlns="" id="{00000000-0008-0000-0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506301</xdr:colOff>
      <xdr:row>23</xdr:row>
      <xdr:rowOff>29936</xdr:rowOff>
    </xdr:from>
    <xdr:to>
      <xdr:col>5</xdr:col>
      <xdr:colOff>838200</xdr:colOff>
      <xdr:row>39</xdr:row>
      <xdr:rowOff>101600</xdr:rowOff>
    </xdr:to>
    <xdr:graphicFrame macro="">
      <xdr:nvGraphicFramePr>
        <xdr:cNvPr id="7" name="Chart 6">
          <a:extLst>
            <a:ext uri="{FF2B5EF4-FFF2-40B4-BE49-F238E27FC236}">
              <a16:creationId xmlns:a16="http://schemas.microsoft.com/office/drawing/2014/main" xmlns=""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99119</xdr:colOff>
      <xdr:row>23</xdr:row>
      <xdr:rowOff>36285</xdr:rowOff>
    </xdr:from>
    <xdr:to>
      <xdr:col>9</xdr:col>
      <xdr:colOff>544287</xdr:colOff>
      <xdr:row>39</xdr:row>
      <xdr:rowOff>127000</xdr:rowOff>
    </xdr:to>
    <xdr:graphicFrame macro="">
      <xdr:nvGraphicFramePr>
        <xdr:cNvPr id="8" name="Chart 7">
          <a:extLst>
            <a:ext uri="{FF2B5EF4-FFF2-40B4-BE49-F238E27FC236}">
              <a16:creationId xmlns:a16="http://schemas.microsoft.com/office/drawing/2014/main" xmlns=""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72573</xdr:colOff>
      <xdr:row>5</xdr:row>
      <xdr:rowOff>90713</xdr:rowOff>
    </xdr:from>
    <xdr:to>
      <xdr:col>7</xdr:col>
      <xdr:colOff>657678</xdr:colOff>
      <xdr:row>18</xdr:row>
      <xdr:rowOff>127000</xdr:rowOff>
    </xdr:to>
    <xdr:graphicFrame macro="">
      <xdr:nvGraphicFramePr>
        <xdr:cNvPr id="3" name="Chart 2">
          <a:extLst>
            <a:ext uri="{FF2B5EF4-FFF2-40B4-BE49-F238E27FC236}">
              <a16:creationId xmlns:a16="http://schemas.microsoft.com/office/drawing/2014/main" xmlns=""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70756</xdr:colOff>
      <xdr:row>5</xdr:row>
      <xdr:rowOff>107040</xdr:rowOff>
    </xdr:from>
    <xdr:to>
      <xdr:col>13</xdr:col>
      <xdr:colOff>544284</xdr:colOff>
      <xdr:row>19</xdr:row>
      <xdr:rowOff>0</xdr:rowOff>
    </xdr:to>
    <xdr:graphicFrame macro="">
      <xdr:nvGraphicFramePr>
        <xdr:cNvPr id="9" name="Chart 8">
          <a:extLst>
            <a:ext uri="{FF2B5EF4-FFF2-40B4-BE49-F238E27FC236}">
              <a16:creationId xmlns:a16="http://schemas.microsoft.com/office/drawing/2014/main" xmlns="" id="{00000000-0008-0000-0D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14</xdr:col>
      <xdr:colOff>152401</xdr:colOff>
      <xdr:row>0</xdr:row>
      <xdr:rowOff>92530</xdr:rowOff>
    </xdr:from>
    <xdr:to>
      <xdr:col>17</xdr:col>
      <xdr:colOff>53304</xdr:colOff>
      <xdr:row>3</xdr:row>
      <xdr:rowOff>68374</xdr:rowOff>
    </xdr:to>
    <xdr:pic>
      <xdr:nvPicPr>
        <xdr:cNvPr id="10" name="Picture 9">
          <a:extLst>
            <a:ext uri="{FF2B5EF4-FFF2-40B4-BE49-F238E27FC236}">
              <a16:creationId xmlns:a16="http://schemas.microsoft.com/office/drawing/2014/main" xmlns="" id="{00000000-0008-0000-0D00-00000A000000}"/>
            </a:ext>
          </a:extLst>
        </xdr:cNvPr>
        <xdr:cNvPicPr>
          <a:picLocks noChangeAspect="1"/>
        </xdr:cNvPicPr>
      </xdr:nvPicPr>
      <xdr:blipFill>
        <a:blip xmlns:r="http://schemas.openxmlformats.org/officeDocument/2006/relationships" r:embed="rId5"/>
        <a:stretch>
          <a:fillRect/>
        </a:stretch>
      </xdr:blipFill>
      <xdr:spPr>
        <a:xfrm>
          <a:off x="11214101" y="92530"/>
          <a:ext cx="2872703" cy="636244"/>
        </a:xfrm>
        <a:prstGeom prst="rect">
          <a:avLst/>
        </a:prstGeom>
      </xdr:spPr>
    </xdr:pic>
    <xdr:clientData/>
  </xdr:twoCellAnchor>
  <xdr:twoCellAnchor>
    <xdr:from>
      <xdr:col>12</xdr:col>
      <xdr:colOff>232164</xdr:colOff>
      <xdr:row>23</xdr:row>
      <xdr:rowOff>72470</xdr:rowOff>
    </xdr:from>
    <xdr:to>
      <xdr:col>17</xdr:col>
      <xdr:colOff>0</xdr:colOff>
      <xdr:row>40</xdr:row>
      <xdr:rowOff>23810</xdr:rowOff>
    </xdr:to>
    <xdr:graphicFrame macro="">
      <xdr:nvGraphicFramePr>
        <xdr:cNvPr id="11" name="Chart 10">
          <a:extLst>
            <a:ext uri="{FF2B5EF4-FFF2-40B4-BE49-F238E27FC236}">
              <a16:creationId xmlns:a16="http://schemas.microsoft.com/office/drawing/2014/main" xmlns=""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250826</xdr:colOff>
      <xdr:row>8</xdr:row>
      <xdr:rowOff>96838</xdr:rowOff>
    </xdr:from>
    <xdr:to>
      <xdr:col>8</xdr:col>
      <xdr:colOff>762000</xdr:colOff>
      <xdr:row>25</xdr:row>
      <xdr:rowOff>15876</xdr:rowOff>
    </xdr:to>
    <xdr:graphicFrame macro="">
      <xdr:nvGraphicFramePr>
        <xdr:cNvPr id="2" name="Chart 1">
          <a:extLst>
            <a:ext uri="{FF2B5EF4-FFF2-40B4-BE49-F238E27FC236}">
              <a16:creationId xmlns:a16="http://schemas.microsoft.com/office/drawing/2014/main" xmlns=""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69849</xdr:colOff>
      <xdr:row>47</xdr:row>
      <xdr:rowOff>130176</xdr:rowOff>
    </xdr:from>
    <xdr:to>
      <xdr:col>8</xdr:col>
      <xdr:colOff>297089</xdr:colOff>
      <xdr:row>64</xdr:row>
      <xdr:rowOff>22050</xdr:rowOff>
    </xdr:to>
    <xdr:graphicFrame macro="">
      <xdr:nvGraphicFramePr>
        <xdr:cNvPr id="3" name="Chart 2">
          <a:extLst>
            <a:ext uri="{FF2B5EF4-FFF2-40B4-BE49-F238E27FC236}">
              <a16:creationId xmlns:a16="http://schemas.microsoft.com/office/drawing/2014/main" xmlns=""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69272</xdr:colOff>
      <xdr:row>98</xdr:row>
      <xdr:rowOff>115455</xdr:rowOff>
    </xdr:from>
    <xdr:to>
      <xdr:col>7</xdr:col>
      <xdr:colOff>734786</xdr:colOff>
      <xdr:row>113</xdr:row>
      <xdr:rowOff>159184</xdr:rowOff>
    </xdr:to>
    <xdr:graphicFrame macro="">
      <xdr:nvGraphicFramePr>
        <xdr:cNvPr id="21" name="Chart 20">
          <a:extLst>
            <a:ext uri="{FF2B5EF4-FFF2-40B4-BE49-F238E27FC236}">
              <a16:creationId xmlns:a16="http://schemas.microsoft.com/office/drawing/2014/main" xmlns=""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74323</xdr:colOff>
      <xdr:row>134</xdr:row>
      <xdr:rowOff>85869</xdr:rowOff>
    </xdr:from>
    <xdr:to>
      <xdr:col>5</xdr:col>
      <xdr:colOff>455323</xdr:colOff>
      <xdr:row>147</xdr:row>
      <xdr:rowOff>90920</xdr:rowOff>
    </xdr:to>
    <xdr:graphicFrame macro="">
      <xdr:nvGraphicFramePr>
        <xdr:cNvPr id="23" name="Chart 22">
          <a:extLst>
            <a:ext uri="{FF2B5EF4-FFF2-40B4-BE49-F238E27FC236}">
              <a16:creationId xmlns:a16="http://schemas.microsoft.com/office/drawing/2014/main" xmlns="" id="{00000000-0008-0000-0E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130847</xdr:colOff>
      <xdr:row>151</xdr:row>
      <xdr:rowOff>151052</xdr:rowOff>
    </xdr:from>
    <xdr:to>
      <xdr:col>7</xdr:col>
      <xdr:colOff>112888</xdr:colOff>
      <xdr:row>165</xdr:row>
      <xdr:rowOff>151053</xdr:rowOff>
    </xdr:to>
    <xdr:graphicFrame macro="">
      <xdr:nvGraphicFramePr>
        <xdr:cNvPr id="24" name="Chart 5">
          <a:extLst>
            <a:ext uri="{FF2B5EF4-FFF2-40B4-BE49-F238E27FC236}">
              <a16:creationId xmlns:a16="http://schemas.microsoft.com/office/drawing/2014/main" xmlns="" id="{00000000-0008-0000-0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253997</xdr:colOff>
      <xdr:row>175</xdr:row>
      <xdr:rowOff>138545</xdr:rowOff>
    </xdr:from>
    <xdr:to>
      <xdr:col>7</xdr:col>
      <xdr:colOff>181427</xdr:colOff>
      <xdr:row>190</xdr:row>
      <xdr:rowOff>103909</xdr:rowOff>
    </xdr:to>
    <xdr:graphicFrame macro="">
      <xdr:nvGraphicFramePr>
        <xdr:cNvPr id="25" name="Chart 24">
          <a:extLst>
            <a:ext uri="{FF2B5EF4-FFF2-40B4-BE49-F238E27FC236}">
              <a16:creationId xmlns:a16="http://schemas.microsoft.com/office/drawing/2014/main" xmlns=""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211666</xdr:colOff>
      <xdr:row>200</xdr:row>
      <xdr:rowOff>63500</xdr:rowOff>
    </xdr:from>
    <xdr:to>
      <xdr:col>6</xdr:col>
      <xdr:colOff>285750</xdr:colOff>
      <xdr:row>212</xdr:row>
      <xdr:rowOff>137583</xdr:rowOff>
    </xdr:to>
    <xdr:graphicFrame macro="">
      <xdr:nvGraphicFramePr>
        <xdr:cNvPr id="29" name="Chart 28">
          <a:extLst>
            <a:ext uri="{FF2B5EF4-FFF2-40B4-BE49-F238E27FC236}">
              <a16:creationId xmlns:a16="http://schemas.microsoft.com/office/drawing/2014/main" xmlns="" id="{00000000-0008-0000-0E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162984</xdr:colOff>
      <xdr:row>220</xdr:row>
      <xdr:rowOff>110067</xdr:rowOff>
    </xdr:from>
    <xdr:to>
      <xdr:col>6</xdr:col>
      <xdr:colOff>237068</xdr:colOff>
      <xdr:row>233</xdr:row>
      <xdr:rowOff>4234</xdr:rowOff>
    </xdr:to>
    <xdr:graphicFrame macro="">
      <xdr:nvGraphicFramePr>
        <xdr:cNvPr id="31" name="Chart 30">
          <a:extLst>
            <a:ext uri="{FF2B5EF4-FFF2-40B4-BE49-F238E27FC236}">
              <a16:creationId xmlns:a16="http://schemas.microsoft.com/office/drawing/2014/main" xmlns="" id="{00000000-0008-0000-0E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719667</xdr:colOff>
      <xdr:row>321</xdr:row>
      <xdr:rowOff>10583</xdr:rowOff>
    </xdr:from>
    <xdr:to>
      <xdr:col>6</xdr:col>
      <xdr:colOff>455684</xdr:colOff>
      <xdr:row>335</xdr:row>
      <xdr:rowOff>139844</xdr:rowOff>
    </xdr:to>
    <xdr:graphicFrame macro="">
      <xdr:nvGraphicFramePr>
        <xdr:cNvPr id="18" name="Chart 17">
          <a:extLst>
            <a:ext uri="{FF2B5EF4-FFF2-40B4-BE49-F238E27FC236}">
              <a16:creationId xmlns:a16="http://schemas.microsoft.com/office/drawing/2014/main" xmlns=""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642838</xdr:colOff>
      <xdr:row>321</xdr:row>
      <xdr:rowOff>10583</xdr:rowOff>
    </xdr:from>
    <xdr:to>
      <xdr:col>10</xdr:col>
      <xdr:colOff>108859</xdr:colOff>
      <xdr:row>335</xdr:row>
      <xdr:rowOff>144319</xdr:rowOff>
    </xdr:to>
    <xdr:graphicFrame macro="">
      <xdr:nvGraphicFramePr>
        <xdr:cNvPr id="20" name="Chart 19">
          <a:extLst>
            <a:ext uri="{FF2B5EF4-FFF2-40B4-BE49-F238E27FC236}">
              <a16:creationId xmlns:a16="http://schemas.microsoft.com/office/drawing/2014/main" xmlns=""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305379</xdr:colOff>
      <xdr:row>321</xdr:row>
      <xdr:rowOff>10584</xdr:rowOff>
    </xdr:from>
    <xdr:to>
      <xdr:col>13</xdr:col>
      <xdr:colOff>489856</xdr:colOff>
      <xdr:row>335</xdr:row>
      <xdr:rowOff>144319</xdr:rowOff>
    </xdr:to>
    <xdr:graphicFrame macro="">
      <xdr:nvGraphicFramePr>
        <xdr:cNvPr id="16" name="Chart 15">
          <a:extLst>
            <a:ext uri="{FF2B5EF4-FFF2-40B4-BE49-F238E27FC236}">
              <a16:creationId xmlns:a16="http://schemas.microsoft.com/office/drawing/2014/main" xmlns=""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743857</xdr:colOff>
      <xdr:row>79</xdr:row>
      <xdr:rowOff>63500</xdr:rowOff>
    </xdr:from>
    <xdr:to>
      <xdr:col>7</xdr:col>
      <xdr:colOff>31750</xdr:colOff>
      <xdr:row>91</xdr:row>
      <xdr:rowOff>111125</xdr:rowOff>
    </xdr:to>
    <xdr:graphicFrame macro="">
      <xdr:nvGraphicFramePr>
        <xdr:cNvPr id="14" name="Chart 13">
          <a:extLst>
            <a:ext uri="{FF2B5EF4-FFF2-40B4-BE49-F238E27FC236}">
              <a16:creationId xmlns:a16="http://schemas.microsoft.com/office/drawing/2014/main" xmlns=""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11</xdr:col>
      <xdr:colOff>550333</xdr:colOff>
      <xdr:row>0</xdr:row>
      <xdr:rowOff>148166</xdr:rowOff>
    </xdr:from>
    <xdr:to>
      <xdr:col>14</xdr:col>
      <xdr:colOff>824778</xdr:colOff>
      <xdr:row>3</xdr:row>
      <xdr:rowOff>163320</xdr:rowOff>
    </xdr:to>
    <xdr:pic>
      <xdr:nvPicPr>
        <xdr:cNvPr id="15" name="Picture 14">
          <a:extLst>
            <a:ext uri="{FF2B5EF4-FFF2-40B4-BE49-F238E27FC236}">
              <a16:creationId xmlns:a16="http://schemas.microsoft.com/office/drawing/2014/main" xmlns="" id="{00000000-0008-0000-0E00-00000F000000}"/>
            </a:ext>
          </a:extLst>
        </xdr:cNvPr>
        <xdr:cNvPicPr>
          <a:picLocks noChangeAspect="1"/>
        </xdr:cNvPicPr>
      </xdr:nvPicPr>
      <xdr:blipFill>
        <a:blip xmlns:r="http://schemas.openxmlformats.org/officeDocument/2006/relationships" r:embed="rId13"/>
        <a:stretch>
          <a:fillRect/>
        </a:stretch>
      </xdr:blipFill>
      <xdr:spPr>
        <a:xfrm>
          <a:off x="10075333" y="148166"/>
          <a:ext cx="2870889" cy="628987"/>
        </a:xfrm>
        <a:prstGeom prst="rect">
          <a:avLst/>
        </a:prstGeom>
      </xdr:spPr>
    </xdr:pic>
    <xdr:clientData/>
  </xdr:twoCellAnchor>
  <xdr:twoCellAnchor>
    <xdr:from>
      <xdr:col>8</xdr:col>
      <xdr:colOff>0</xdr:colOff>
      <xdr:row>154</xdr:row>
      <xdr:rowOff>0</xdr:rowOff>
    </xdr:from>
    <xdr:to>
      <xdr:col>14</xdr:col>
      <xdr:colOff>444500</xdr:colOff>
      <xdr:row>158</xdr:row>
      <xdr:rowOff>144462</xdr:rowOff>
    </xdr:to>
    <xdr:sp macro="" textlink="">
      <xdr:nvSpPr>
        <xdr:cNvPr id="17" name="TextBox 16">
          <a:extLst>
            <a:ext uri="{FF2B5EF4-FFF2-40B4-BE49-F238E27FC236}">
              <a16:creationId xmlns:a16="http://schemas.microsoft.com/office/drawing/2014/main" xmlns="" id="{00000000-0008-0000-0E00-000011000000}"/>
            </a:ext>
          </a:extLst>
        </xdr:cNvPr>
        <xdr:cNvSpPr txBox="1"/>
      </xdr:nvSpPr>
      <xdr:spPr>
        <a:xfrm>
          <a:off x="6946900" y="28498800"/>
          <a:ext cx="5651500" cy="8810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Spending in this chart and table is the figure reported as 'capital expenditures' or 'purchases of property, plant, and equipment' in company financial statements.  It includes data center equipment (servers, storage, transport, etc) as well as real estate, office building construction, and other items.</a:t>
          </a:r>
          <a:endParaRPr lang="en-US" sz="1100"/>
        </a:p>
      </xdr:txBody>
    </xdr:sp>
    <xdr:clientData/>
  </xdr:twoCellAnchor>
  <xdr:twoCellAnchor>
    <xdr:from>
      <xdr:col>1</xdr:col>
      <xdr:colOff>71437</xdr:colOff>
      <xdr:row>340</xdr:row>
      <xdr:rowOff>134937</xdr:rowOff>
    </xdr:from>
    <xdr:to>
      <xdr:col>8</xdr:col>
      <xdr:colOff>15876</xdr:colOff>
      <xdr:row>360</xdr:row>
      <xdr:rowOff>63500</xdr:rowOff>
    </xdr:to>
    <xdr:graphicFrame macro="">
      <xdr:nvGraphicFramePr>
        <xdr:cNvPr id="8" name="Chart 7">
          <a:extLst>
            <a:ext uri="{FF2B5EF4-FFF2-40B4-BE49-F238E27FC236}">
              <a16:creationId xmlns:a16="http://schemas.microsoft.com/office/drawing/2014/main" xmlns="" id="{00000000-0008-0000-0E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8</xdr:col>
      <xdr:colOff>571501</xdr:colOff>
      <xdr:row>176</xdr:row>
      <xdr:rowOff>7937</xdr:rowOff>
    </xdr:from>
    <xdr:to>
      <xdr:col>14</xdr:col>
      <xdr:colOff>847726</xdr:colOff>
      <xdr:row>189</xdr:row>
      <xdr:rowOff>169862</xdr:rowOff>
    </xdr:to>
    <xdr:pic>
      <xdr:nvPicPr>
        <xdr:cNvPr id="19" name="Picture 18">
          <a:extLst>
            <a:ext uri="{FF2B5EF4-FFF2-40B4-BE49-F238E27FC236}">
              <a16:creationId xmlns:a16="http://schemas.microsoft.com/office/drawing/2014/main" xmlns="" id="{00000000-0008-0000-0E00-000013000000}"/>
            </a:ext>
          </a:extLst>
        </xdr:cNvPr>
        <xdr:cNvPicPr/>
      </xdr:nvPicPr>
      <xdr:blipFill>
        <a:blip xmlns:r="http://schemas.openxmlformats.org/officeDocument/2006/relationships" r:embed="rId15"/>
        <a:stretch>
          <a:fillRect/>
        </a:stretch>
      </xdr:blipFill>
      <xdr:spPr>
        <a:xfrm>
          <a:off x="7524751" y="34321750"/>
          <a:ext cx="5499100" cy="2535238"/>
        </a:xfrm>
        <a:prstGeom prst="rect">
          <a:avLst/>
        </a:prstGeom>
      </xdr:spPr>
    </xdr:pic>
    <xdr:clientData/>
  </xdr:twoCellAnchor>
  <xdr:twoCellAnchor editAs="oneCell">
    <xdr:from>
      <xdr:col>19</xdr:col>
      <xdr:colOff>0</xdr:colOff>
      <xdr:row>175</xdr:row>
      <xdr:rowOff>0</xdr:rowOff>
    </xdr:from>
    <xdr:to>
      <xdr:col>25</xdr:col>
      <xdr:colOff>124460</xdr:colOff>
      <xdr:row>188</xdr:row>
      <xdr:rowOff>85726</xdr:rowOff>
    </xdr:to>
    <xdr:pic>
      <xdr:nvPicPr>
        <xdr:cNvPr id="22" name="Picture 21" descr="Chart, scatter chart&#10;&#10;Description automatically generated">
          <a:extLst>
            <a:ext uri="{FF2B5EF4-FFF2-40B4-BE49-F238E27FC236}">
              <a16:creationId xmlns:a16="http://schemas.microsoft.com/office/drawing/2014/main" xmlns="" id="{00000000-0008-0000-0E00-000016000000}"/>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7494250" y="35575875"/>
          <a:ext cx="5077460" cy="2562225"/>
        </a:xfrm>
        <a:prstGeom prst="rect">
          <a:avLst/>
        </a:prstGeom>
      </xdr:spPr>
    </xdr:pic>
    <xdr:clientData/>
  </xdr:twoCellAnchor>
  <xdr:twoCellAnchor>
    <xdr:from>
      <xdr:col>1</xdr:col>
      <xdr:colOff>63499</xdr:colOff>
      <xdr:row>249</xdr:row>
      <xdr:rowOff>65088</xdr:rowOff>
    </xdr:from>
    <xdr:to>
      <xdr:col>6</xdr:col>
      <xdr:colOff>476249</xdr:colOff>
      <xdr:row>262</xdr:row>
      <xdr:rowOff>125413</xdr:rowOff>
    </xdr:to>
    <xdr:graphicFrame macro="">
      <xdr:nvGraphicFramePr>
        <xdr:cNvPr id="4" name="Chart 3">
          <a:extLst>
            <a:ext uri="{FF2B5EF4-FFF2-40B4-BE49-F238E27FC236}">
              <a16:creationId xmlns:a16="http://schemas.microsoft.com/office/drawing/2014/main" xmlns="" id="{00000000-0008-0000-0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249</xdr:row>
      <xdr:rowOff>0</xdr:rowOff>
    </xdr:from>
    <xdr:to>
      <xdr:col>12</xdr:col>
      <xdr:colOff>619125</xdr:colOff>
      <xdr:row>262</xdr:row>
      <xdr:rowOff>60325</xdr:rowOff>
    </xdr:to>
    <xdr:graphicFrame macro="">
      <xdr:nvGraphicFramePr>
        <xdr:cNvPr id="27" name="Chart 26">
          <a:extLst>
            <a:ext uri="{FF2B5EF4-FFF2-40B4-BE49-F238E27FC236}">
              <a16:creationId xmlns:a16="http://schemas.microsoft.com/office/drawing/2014/main" xmlns="" id="{00000000-0008-0000-0E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15875</xdr:colOff>
      <xdr:row>275</xdr:row>
      <xdr:rowOff>176213</xdr:rowOff>
    </xdr:from>
    <xdr:to>
      <xdr:col>6</xdr:col>
      <xdr:colOff>63500</xdr:colOff>
      <xdr:row>288</xdr:row>
      <xdr:rowOff>15875</xdr:rowOff>
    </xdr:to>
    <xdr:graphicFrame macro="">
      <xdr:nvGraphicFramePr>
        <xdr:cNvPr id="5" name="Chart 4">
          <a:extLst>
            <a:ext uri="{FF2B5EF4-FFF2-40B4-BE49-F238E27FC236}">
              <a16:creationId xmlns:a16="http://schemas.microsoft.com/office/drawing/2014/main" xmlns="" id="{00000000-0008-0000-0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11</xdr:col>
      <xdr:colOff>0</xdr:colOff>
      <xdr:row>220</xdr:row>
      <xdr:rowOff>0</xdr:rowOff>
    </xdr:from>
    <xdr:to>
      <xdr:col>15</xdr:col>
      <xdr:colOff>425027</xdr:colOff>
      <xdr:row>231</xdr:row>
      <xdr:rowOff>150812</xdr:rowOff>
    </xdr:to>
    <xdr:pic>
      <xdr:nvPicPr>
        <xdr:cNvPr id="6" name="Picture 5">
          <a:extLst>
            <a:ext uri="{FF2B5EF4-FFF2-40B4-BE49-F238E27FC236}">
              <a16:creationId xmlns:a16="http://schemas.microsoft.com/office/drawing/2014/main" xmlns="" id="{00000000-0008-0000-0E00-000006000000}"/>
            </a:ext>
          </a:extLst>
        </xdr:cNvPr>
        <xdr:cNvPicPr>
          <a:picLocks noChangeAspect="1"/>
        </xdr:cNvPicPr>
      </xdr:nvPicPr>
      <xdr:blipFill>
        <a:blip xmlns:r="http://schemas.openxmlformats.org/officeDocument/2006/relationships" r:embed="rId20"/>
        <a:stretch>
          <a:fillRect/>
        </a:stretch>
      </xdr:blipFill>
      <xdr:spPr>
        <a:xfrm>
          <a:off x="9564688" y="42473563"/>
          <a:ext cx="3901652" cy="2159000"/>
        </a:xfrm>
        <a:prstGeom prst="rect">
          <a:avLst/>
        </a:prstGeom>
      </xdr:spPr>
    </xdr:pic>
    <xdr:clientData/>
  </xdr:twoCellAnchor>
  <xdr:twoCellAnchor>
    <xdr:from>
      <xdr:col>1</xdr:col>
      <xdr:colOff>234154</xdr:colOff>
      <xdr:row>371</xdr:row>
      <xdr:rowOff>128587</xdr:rowOff>
    </xdr:from>
    <xdr:to>
      <xdr:col>7</xdr:col>
      <xdr:colOff>126999</xdr:colOff>
      <xdr:row>386</xdr:row>
      <xdr:rowOff>79375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108741</xdr:colOff>
      <xdr:row>393</xdr:row>
      <xdr:rowOff>50800</xdr:rowOff>
    </xdr:from>
    <xdr:to>
      <xdr:col>7</xdr:col>
      <xdr:colOff>1586</xdr:colOff>
      <xdr:row>408</xdr:row>
      <xdr:rowOff>1587</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10</xdr:row>
      <xdr:rowOff>114300</xdr:rowOff>
    </xdr:from>
    <xdr:to>
      <xdr:col>8</xdr:col>
      <xdr:colOff>462787</xdr:colOff>
      <xdr:row>19</xdr:row>
      <xdr:rowOff>77367</xdr:rowOff>
    </xdr:to>
    <xdr:grpSp>
      <xdr:nvGrpSpPr>
        <xdr:cNvPr id="12796936" name="Group 19">
          <a:extLst>
            <a:ext uri="{FF2B5EF4-FFF2-40B4-BE49-F238E27FC236}">
              <a16:creationId xmlns:a16="http://schemas.microsoft.com/office/drawing/2014/main" xmlns="" id="{00000000-0008-0000-0200-00000844C300}"/>
            </a:ext>
          </a:extLst>
        </xdr:cNvPr>
        <xdr:cNvGrpSpPr>
          <a:grpSpLocks/>
        </xdr:cNvGrpSpPr>
      </xdr:nvGrpSpPr>
      <xdr:grpSpPr bwMode="auto">
        <a:xfrm>
          <a:off x="347663" y="1844675"/>
          <a:ext cx="5361812" cy="1391817"/>
          <a:chOff x="158" y="204"/>
          <a:chExt cx="534" cy="149"/>
        </a:xfrm>
      </xdr:grpSpPr>
      <xdr:sp macro="" textlink="">
        <xdr:nvSpPr>
          <xdr:cNvPr id="3" name="Text Box 9">
            <a:extLst>
              <a:ext uri="{FF2B5EF4-FFF2-40B4-BE49-F238E27FC236}">
                <a16:creationId xmlns:a16="http://schemas.microsoft.com/office/drawing/2014/main" xmlns="" id="{00000000-0008-0000-0200-000003000000}"/>
              </a:ext>
            </a:extLst>
          </xdr:cNvPr>
          <xdr:cNvSpPr txBox="1">
            <a:spLocks noChangeArrowheads="1"/>
          </xdr:cNvSpPr>
        </xdr:nvSpPr>
        <xdr:spPr bwMode="auto">
          <a:xfrm>
            <a:off x="162" y="234"/>
            <a:ext cx="137" cy="93"/>
          </a:xfrm>
          <a:prstGeom prst="rect">
            <a:avLst/>
          </a:prstGeom>
          <a:noFill/>
          <a:ln w="9525">
            <a:noFill/>
            <a:miter lim="800000"/>
            <a:headEnd/>
            <a:tailEnd/>
          </a:ln>
        </xdr:spPr>
        <xdr:txBody>
          <a:bodyPr vertOverflow="clip" wrap="square" lIns="91440" tIns="45720" rIns="91440" bIns="45720" anchor="t" upright="1"/>
          <a:lstStyle/>
          <a:p>
            <a:pPr algn="ctr" rtl="0">
              <a:defRPr sz="1000"/>
            </a:pPr>
            <a:r>
              <a:rPr lang="en-US" sz="1100" b="0" i="0" strike="noStrike">
                <a:solidFill>
                  <a:srgbClr val="000000"/>
                </a:solidFill>
                <a:latin typeface="Arial"/>
                <a:cs typeface="Arial"/>
              </a:rPr>
              <a:t>LightCounting proprietary vendor shipment data</a:t>
            </a:r>
          </a:p>
          <a:p>
            <a:pPr algn="ctr" rtl="0">
              <a:defRPr sz="1000"/>
            </a:pPr>
            <a:endParaRPr lang="en-US" sz="1100" b="0" i="0" strike="noStrike">
              <a:solidFill>
                <a:srgbClr val="000000"/>
              </a:solidFill>
              <a:latin typeface="Arial"/>
              <a:cs typeface="Arial"/>
            </a:endParaRPr>
          </a:p>
        </xdr:txBody>
      </xdr:sp>
      <xdr:sp macro="" textlink="">
        <xdr:nvSpPr>
          <xdr:cNvPr id="4" name="Text Box 10">
            <a:extLst>
              <a:ext uri="{FF2B5EF4-FFF2-40B4-BE49-F238E27FC236}">
                <a16:creationId xmlns:a16="http://schemas.microsoft.com/office/drawing/2014/main" xmlns="" id="{00000000-0008-0000-0200-000004000000}"/>
              </a:ext>
            </a:extLst>
          </xdr:cNvPr>
          <xdr:cNvSpPr txBox="1">
            <a:spLocks noChangeArrowheads="1"/>
          </xdr:cNvSpPr>
        </xdr:nvSpPr>
        <xdr:spPr bwMode="auto">
          <a:xfrm>
            <a:off x="567" y="241"/>
            <a:ext cx="125" cy="68"/>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defRPr sz="1000"/>
            </a:pPr>
            <a:r>
              <a:rPr lang="en-US" sz="1200" b="0" i="0" strike="noStrike">
                <a:solidFill>
                  <a:srgbClr val="000000"/>
                </a:solidFill>
                <a:latin typeface="Arial"/>
                <a:cs typeface="Arial"/>
              </a:rPr>
              <a:t>Preliminary</a:t>
            </a:r>
          </a:p>
          <a:p>
            <a:pPr algn="ctr" rtl="0">
              <a:defRPr sz="1000"/>
            </a:pPr>
            <a:r>
              <a:rPr lang="en-US" sz="1200" b="0" i="0" strike="noStrike">
                <a:solidFill>
                  <a:srgbClr val="000000"/>
                </a:solidFill>
                <a:latin typeface="Arial"/>
                <a:cs typeface="Arial"/>
              </a:rPr>
              <a:t>Forecast</a:t>
            </a:r>
          </a:p>
        </xdr:txBody>
      </xdr:sp>
      <xdr:sp macro="" textlink="">
        <xdr:nvSpPr>
          <xdr:cNvPr id="5" name="Text Box 11">
            <a:extLst>
              <a:ext uri="{FF2B5EF4-FFF2-40B4-BE49-F238E27FC236}">
                <a16:creationId xmlns:a16="http://schemas.microsoft.com/office/drawing/2014/main" xmlns="" id="{00000000-0008-0000-0200-000005000000}"/>
              </a:ext>
            </a:extLst>
          </xdr:cNvPr>
          <xdr:cNvSpPr txBox="1">
            <a:spLocks noChangeArrowheads="1"/>
          </xdr:cNvSpPr>
        </xdr:nvSpPr>
        <xdr:spPr bwMode="auto">
          <a:xfrm>
            <a:off x="323" y="204"/>
            <a:ext cx="192" cy="73"/>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defRPr sz="1000"/>
            </a:pPr>
            <a:r>
              <a:rPr lang="en-US" sz="1200" b="0" i="0" strike="noStrike">
                <a:solidFill>
                  <a:srgbClr val="000000"/>
                </a:solidFill>
                <a:latin typeface="Arial"/>
                <a:cs typeface="Arial"/>
              </a:rPr>
              <a:t>Historical Trend Extrapolation</a:t>
            </a:r>
          </a:p>
        </xdr:txBody>
      </xdr:sp>
      <xdr:sp macro="" textlink="">
        <xdr:nvSpPr>
          <xdr:cNvPr id="6" name="Text Box 12">
            <a:extLst>
              <a:ext uri="{FF2B5EF4-FFF2-40B4-BE49-F238E27FC236}">
                <a16:creationId xmlns:a16="http://schemas.microsoft.com/office/drawing/2014/main" xmlns="" id="{00000000-0008-0000-0200-000006000000}"/>
              </a:ext>
            </a:extLst>
          </xdr:cNvPr>
          <xdr:cNvSpPr txBox="1">
            <a:spLocks noChangeArrowheads="1"/>
          </xdr:cNvSpPr>
        </xdr:nvSpPr>
        <xdr:spPr bwMode="auto">
          <a:xfrm>
            <a:off x="322" y="277"/>
            <a:ext cx="192" cy="76"/>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defRPr sz="1000"/>
            </a:pPr>
            <a:r>
              <a:rPr lang="en-US" sz="1200" b="0" i="0" strike="noStrike">
                <a:solidFill>
                  <a:srgbClr val="000000"/>
                </a:solidFill>
                <a:latin typeface="Arial"/>
                <a:cs typeface="Arial"/>
              </a:rPr>
              <a:t>Interviews with industry participants</a:t>
            </a:r>
            <a:endParaRPr lang="en-US" sz="1200" b="0" i="0" strike="noStrike">
              <a:solidFill>
                <a:srgbClr val="000000"/>
              </a:solidFill>
              <a:latin typeface="Arial"/>
              <a:ea typeface="+mn-ea"/>
              <a:cs typeface="Arial"/>
            </a:endParaRPr>
          </a:p>
          <a:p>
            <a:pPr algn="ctr" rtl="0">
              <a:defRPr sz="1000"/>
            </a:pPr>
            <a:endParaRPr lang="en-US" sz="1000" b="0" i="0" strike="noStrike">
              <a:solidFill>
                <a:srgbClr val="000000"/>
              </a:solidFill>
              <a:latin typeface="Arial"/>
              <a:cs typeface="Arial"/>
            </a:endParaRPr>
          </a:p>
        </xdr:txBody>
      </xdr:sp>
      <xdr:sp macro="" textlink="">
        <xdr:nvSpPr>
          <xdr:cNvPr id="12796945" name="AutoShape 16">
            <a:extLst>
              <a:ext uri="{FF2B5EF4-FFF2-40B4-BE49-F238E27FC236}">
                <a16:creationId xmlns:a16="http://schemas.microsoft.com/office/drawing/2014/main" xmlns="" id="{00000000-0008-0000-0200-00001144C300}"/>
              </a:ext>
            </a:extLst>
          </xdr:cNvPr>
          <xdr:cNvSpPr>
            <a:spLocks noChangeArrowheads="1"/>
          </xdr:cNvSpPr>
        </xdr:nvSpPr>
        <xdr:spPr bwMode="auto">
          <a:xfrm>
            <a:off x="158" y="204"/>
            <a:ext cx="165" cy="146"/>
          </a:xfrm>
          <a:prstGeom prst="homePlate">
            <a:avLst>
              <a:gd name="adj" fmla="val 28253"/>
            </a:avLst>
          </a:prstGeom>
          <a:noFill/>
          <a:ln w="9525">
            <a:solidFill>
              <a:srgbClr val="000000"/>
            </a:solidFill>
            <a:miter lim="800000"/>
            <a:headEnd/>
            <a:tailEnd/>
          </a:ln>
        </xdr:spPr>
      </xdr:sp>
      <xdr:sp macro="" textlink="">
        <xdr:nvSpPr>
          <xdr:cNvPr id="12796946" name="Line 17">
            <a:extLst>
              <a:ext uri="{FF2B5EF4-FFF2-40B4-BE49-F238E27FC236}">
                <a16:creationId xmlns:a16="http://schemas.microsoft.com/office/drawing/2014/main" xmlns="" id="{00000000-0008-0000-0200-00001244C300}"/>
              </a:ext>
            </a:extLst>
          </xdr:cNvPr>
          <xdr:cNvSpPr>
            <a:spLocks noChangeShapeType="1"/>
          </xdr:cNvSpPr>
        </xdr:nvSpPr>
        <xdr:spPr bwMode="auto">
          <a:xfrm>
            <a:off x="515" y="206"/>
            <a:ext cx="49" cy="70"/>
          </a:xfrm>
          <a:prstGeom prst="line">
            <a:avLst/>
          </a:prstGeom>
          <a:noFill/>
          <a:ln w="9525">
            <a:solidFill>
              <a:srgbClr val="000000"/>
            </a:solidFill>
            <a:round/>
            <a:headEnd/>
            <a:tailEnd/>
          </a:ln>
        </xdr:spPr>
      </xdr:sp>
      <xdr:sp macro="" textlink="">
        <xdr:nvSpPr>
          <xdr:cNvPr id="12796947" name="Line 18">
            <a:extLst>
              <a:ext uri="{FF2B5EF4-FFF2-40B4-BE49-F238E27FC236}">
                <a16:creationId xmlns:a16="http://schemas.microsoft.com/office/drawing/2014/main" xmlns="" id="{00000000-0008-0000-0200-00001344C300}"/>
              </a:ext>
            </a:extLst>
          </xdr:cNvPr>
          <xdr:cNvSpPr>
            <a:spLocks noChangeShapeType="1"/>
          </xdr:cNvSpPr>
        </xdr:nvSpPr>
        <xdr:spPr bwMode="auto">
          <a:xfrm flipV="1">
            <a:off x="515" y="276"/>
            <a:ext cx="49" cy="75"/>
          </a:xfrm>
          <a:prstGeom prst="line">
            <a:avLst/>
          </a:prstGeom>
          <a:noFill/>
          <a:ln w="9525">
            <a:solidFill>
              <a:srgbClr val="000000"/>
            </a:solidFill>
            <a:round/>
            <a:headEnd/>
            <a:tailEnd/>
          </a:ln>
        </xdr:spPr>
      </xdr:sp>
    </xdr:grpSp>
    <xdr:clientData/>
  </xdr:twoCellAnchor>
  <xdr:twoCellAnchor>
    <xdr:from>
      <xdr:col>11</xdr:col>
      <xdr:colOff>514350</xdr:colOff>
      <xdr:row>11</xdr:row>
      <xdr:rowOff>123825</xdr:rowOff>
    </xdr:from>
    <xdr:to>
      <xdr:col>14</xdr:col>
      <xdr:colOff>9525</xdr:colOff>
      <xdr:row>17</xdr:row>
      <xdr:rowOff>123825</xdr:rowOff>
    </xdr:to>
    <xdr:sp macro="" textlink="">
      <xdr:nvSpPr>
        <xdr:cNvPr id="18" name="Text Box 10">
          <a:extLst>
            <a:ext uri="{FF2B5EF4-FFF2-40B4-BE49-F238E27FC236}">
              <a16:creationId xmlns:a16="http://schemas.microsoft.com/office/drawing/2014/main" xmlns="" id="{00000000-0008-0000-0200-000012000000}"/>
            </a:ext>
          </a:extLst>
        </xdr:cNvPr>
        <xdr:cNvSpPr txBox="1">
          <a:spLocks noChangeArrowheads="1"/>
        </xdr:cNvSpPr>
      </xdr:nvSpPr>
      <xdr:spPr bwMode="auto">
        <a:xfrm>
          <a:off x="7429500" y="2057400"/>
          <a:ext cx="1371600" cy="1028700"/>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defRPr sz="1000"/>
          </a:pPr>
          <a:r>
            <a:rPr lang="en-US" sz="1200" b="0" i="0" strike="noStrike">
              <a:solidFill>
                <a:srgbClr val="000000"/>
              </a:solidFill>
              <a:latin typeface="Arial"/>
              <a:cs typeface="Arial"/>
            </a:rPr>
            <a:t>LightCounting</a:t>
          </a:r>
        </a:p>
        <a:p>
          <a:pPr algn="ctr" rtl="0">
            <a:defRPr sz="1000"/>
          </a:pPr>
          <a:r>
            <a:rPr lang="en-US" sz="1200" b="0" i="0" strike="noStrike">
              <a:solidFill>
                <a:srgbClr val="000000"/>
              </a:solidFill>
              <a:latin typeface="Arial"/>
              <a:cs typeface="Arial"/>
            </a:rPr>
            <a:t>Forecast</a:t>
          </a:r>
        </a:p>
      </xdr:txBody>
    </xdr:sp>
    <xdr:clientData/>
  </xdr:twoCellAnchor>
  <xdr:twoCellAnchor>
    <xdr:from>
      <xdr:col>9</xdr:col>
      <xdr:colOff>285750</xdr:colOff>
      <xdr:row>11</xdr:row>
      <xdr:rowOff>142875</xdr:rowOff>
    </xdr:from>
    <xdr:to>
      <xdr:col>11</xdr:col>
      <xdr:colOff>209550</xdr:colOff>
      <xdr:row>13</xdr:row>
      <xdr:rowOff>34484</xdr:rowOff>
    </xdr:to>
    <xdr:sp macro="" textlink="">
      <xdr:nvSpPr>
        <xdr:cNvPr id="19" name="Text Box 11">
          <a:extLst>
            <a:ext uri="{FF2B5EF4-FFF2-40B4-BE49-F238E27FC236}">
              <a16:creationId xmlns:a16="http://schemas.microsoft.com/office/drawing/2014/main" xmlns="" id="{00000000-0008-0000-0200-000013000000}"/>
            </a:ext>
          </a:extLst>
        </xdr:cNvPr>
        <xdr:cNvSpPr txBox="1">
          <a:spLocks noChangeArrowheads="1"/>
        </xdr:cNvSpPr>
      </xdr:nvSpPr>
      <xdr:spPr bwMode="auto">
        <a:xfrm>
          <a:off x="6057900" y="2076450"/>
          <a:ext cx="1066800" cy="234509"/>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Sanity</a:t>
          </a:r>
          <a:r>
            <a:rPr lang="en-US" sz="1000" b="0" i="0" strike="noStrike" baseline="0">
              <a:solidFill>
                <a:srgbClr val="000000"/>
              </a:solidFill>
              <a:latin typeface="Arial"/>
              <a:cs typeface="Arial"/>
            </a:rPr>
            <a:t> checks</a:t>
          </a:r>
          <a:endParaRPr lang="en-US" sz="1000" b="0" i="0" strike="noStrike">
            <a:solidFill>
              <a:srgbClr val="000000"/>
            </a:solidFill>
            <a:latin typeface="Arial"/>
            <a:cs typeface="Arial"/>
          </a:endParaRPr>
        </a:p>
      </xdr:txBody>
    </xdr:sp>
    <xdr:clientData/>
  </xdr:twoCellAnchor>
  <xdr:twoCellAnchor>
    <xdr:from>
      <xdr:col>9</xdr:col>
      <xdr:colOff>285750</xdr:colOff>
      <xdr:row>15</xdr:row>
      <xdr:rowOff>119938</xdr:rowOff>
    </xdr:from>
    <xdr:to>
      <xdr:col>11</xdr:col>
      <xdr:colOff>209550</xdr:colOff>
      <xdr:row>17</xdr:row>
      <xdr:rowOff>47626</xdr:rowOff>
    </xdr:to>
    <xdr:sp macro="" textlink="">
      <xdr:nvSpPr>
        <xdr:cNvPr id="20" name="Text Box 12">
          <a:extLst>
            <a:ext uri="{FF2B5EF4-FFF2-40B4-BE49-F238E27FC236}">
              <a16:creationId xmlns:a16="http://schemas.microsoft.com/office/drawing/2014/main" xmlns="" id="{00000000-0008-0000-0200-000014000000}"/>
            </a:ext>
          </a:extLst>
        </xdr:cNvPr>
        <xdr:cNvSpPr txBox="1">
          <a:spLocks noChangeArrowheads="1"/>
        </xdr:cNvSpPr>
      </xdr:nvSpPr>
      <xdr:spPr bwMode="auto">
        <a:xfrm>
          <a:off x="6057900" y="2739313"/>
          <a:ext cx="1066800" cy="270588"/>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Expert review</a:t>
          </a:r>
        </a:p>
        <a:p>
          <a:pPr algn="ctr" rtl="0">
            <a:defRPr sz="1000"/>
          </a:pPr>
          <a:endParaRPr lang="en-US" sz="1000" b="0" i="0" strike="noStrike">
            <a:solidFill>
              <a:srgbClr val="000000"/>
            </a:solidFill>
            <a:latin typeface="Arial"/>
            <a:cs typeface="Arial"/>
          </a:endParaRPr>
        </a:p>
      </xdr:txBody>
    </xdr:sp>
    <xdr:clientData/>
  </xdr:twoCellAnchor>
  <xdr:twoCellAnchor>
    <xdr:from>
      <xdr:col>8</xdr:col>
      <xdr:colOff>466725</xdr:colOff>
      <xdr:row>12</xdr:row>
      <xdr:rowOff>88680</xdr:rowOff>
    </xdr:from>
    <xdr:to>
      <xdr:col>9</xdr:col>
      <xdr:colOff>285750</xdr:colOff>
      <xdr:row>13</xdr:row>
      <xdr:rowOff>95250</xdr:rowOff>
    </xdr:to>
    <xdr:cxnSp macro="">
      <xdr:nvCxnSpPr>
        <xdr:cNvPr id="11" name="Straight Arrow Connector 10">
          <a:extLst>
            <a:ext uri="{FF2B5EF4-FFF2-40B4-BE49-F238E27FC236}">
              <a16:creationId xmlns:a16="http://schemas.microsoft.com/office/drawing/2014/main" xmlns="" id="{00000000-0008-0000-0200-00000B000000}"/>
            </a:ext>
          </a:extLst>
        </xdr:cNvPr>
        <xdr:cNvCxnSpPr>
          <a:endCxn id="19" idx="1"/>
        </xdr:cNvCxnSpPr>
      </xdr:nvCxnSpPr>
      <xdr:spPr>
        <a:xfrm flipV="1">
          <a:off x="5667375" y="2193705"/>
          <a:ext cx="390525" cy="17802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476250</xdr:colOff>
      <xdr:row>16</xdr:row>
      <xdr:rowOff>9525</xdr:rowOff>
    </xdr:from>
    <xdr:to>
      <xdr:col>9</xdr:col>
      <xdr:colOff>285750</xdr:colOff>
      <xdr:row>16</xdr:row>
      <xdr:rowOff>83782</xdr:rowOff>
    </xdr:to>
    <xdr:cxnSp macro="">
      <xdr:nvCxnSpPr>
        <xdr:cNvPr id="22" name="Straight Arrow Connector 21">
          <a:extLst>
            <a:ext uri="{FF2B5EF4-FFF2-40B4-BE49-F238E27FC236}">
              <a16:creationId xmlns:a16="http://schemas.microsoft.com/office/drawing/2014/main" xmlns="" id="{00000000-0008-0000-0200-000016000000}"/>
            </a:ext>
          </a:extLst>
        </xdr:cNvPr>
        <xdr:cNvCxnSpPr>
          <a:endCxn id="20" idx="1"/>
        </xdr:cNvCxnSpPr>
      </xdr:nvCxnSpPr>
      <xdr:spPr>
        <a:xfrm>
          <a:off x="5676900" y="2800350"/>
          <a:ext cx="381000" cy="74257"/>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209550</xdr:colOff>
      <xdr:row>12</xdr:row>
      <xdr:rowOff>85725</xdr:rowOff>
    </xdr:from>
    <xdr:to>
      <xdr:col>11</xdr:col>
      <xdr:colOff>514350</xdr:colOff>
      <xdr:row>12</xdr:row>
      <xdr:rowOff>142875</xdr:rowOff>
    </xdr:to>
    <xdr:cxnSp macro="">
      <xdr:nvCxnSpPr>
        <xdr:cNvPr id="25" name="Straight Arrow Connector 24">
          <a:extLst>
            <a:ext uri="{FF2B5EF4-FFF2-40B4-BE49-F238E27FC236}">
              <a16:creationId xmlns:a16="http://schemas.microsoft.com/office/drawing/2014/main" xmlns="" id="{00000000-0008-0000-0200-000019000000}"/>
            </a:ext>
          </a:extLst>
        </xdr:cNvPr>
        <xdr:cNvCxnSpPr/>
      </xdr:nvCxnSpPr>
      <xdr:spPr>
        <a:xfrm>
          <a:off x="7124700" y="2190750"/>
          <a:ext cx="304800" cy="5715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209550</xdr:colOff>
      <xdr:row>15</xdr:row>
      <xdr:rowOff>152400</xdr:rowOff>
    </xdr:from>
    <xdr:to>
      <xdr:col>11</xdr:col>
      <xdr:colOff>514350</xdr:colOff>
      <xdr:row>16</xdr:row>
      <xdr:rowOff>85725</xdr:rowOff>
    </xdr:to>
    <xdr:cxnSp macro="">
      <xdr:nvCxnSpPr>
        <xdr:cNvPr id="27" name="Straight Arrow Connector 26">
          <a:extLst>
            <a:ext uri="{FF2B5EF4-FFF2-40B4-BE49-F238E27FC236}">
              <a16:creationId xmlns:a16="http://schemas.microsoft.com/office/drawing/2014/main" xmlns="" id="{00000000-0008-0000-0200-00001B000000}"/>
            </a:ext>
          </a:extLst>
        </xdr:cNvPr>
        <xdr:cNvCxnSpPr/>
      </xdr:nvCxnSpPr>
      <xdr:spPr>
        <a:xfrm flipV="1">
          <a:off x="7124700" y="2771775"/>
          <a:ext cx="304800" cy="10477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587375</xdr:colOff>
      <xdr:row>0</xdr:row>
      <xdr:rowOff>134938</xdr:rowOff>
    </xdr:from>
    <xdr:to>
      <xdr:col>14</xdr:col>
      <xdr:colOff>148326</xdr:colOff>
      <xdr:row>3</xdr:row>
      <xdr:rowOff>216237</xdr:rowOff>
    </xdr:to>
    <xdr:pic>
      <xdr:nvPicPr>
        <xdr:cNvPr id="21" name="Picture 20">
          <a:extLst>
            <a:ext uri="{FF2B5EF4-FFF2-40B4-BE49-F238E27FC236}">
              <a16:creationId xmlns:a16="http://schemas.microsoft.com/office/drawing/2014/main" xmlns="" id="{00000000-0008-0000-0200-000015000000}"/>
            </a:ext>
          </a:extLst>
        </xdr:cNvPr>
        <xdr:cNvPicPr>
          <a:picLocks noChangeAspect="1"/>
        </xdr:cNvPicPr>
      </xdr:nvPicPr>
      <xdr:blipFill>
        <a:blip xmlns:r="http://schemas.openxmlformats.org/officeDocument/2006/relationships" r:embed="rId1"/>
        <a:stretch>
          <a:fillRect/>
        </a:stretch>
      </xdr:blipFill>
      <xdr:spPr>
        <a:xfrm>
          <a:off x="6461125" y="134938"/>
          <a:ext cx="2870889" cy="6289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41389</xdr:colOff>
      <xdr:row>17</xdr:row>
      <xdr:rowOff>1131</xdr:rowOff>
    </xdr:from>
    <xdr:to>
      <xdr:col>3</xdr:col>
      <xdr:colOff>1422514</xdr:colOff>
      <xdr:row>31</xdr:row>
      <xdr:rowOff>142983</xdr:rowOff>
    </xdr:to>
    <xdr:graphicFrame macro="">
      <xdr:nvGraphicFramePr>
        <xdr:cNvPr id="4" name="Chart 3">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1166813</xdr:colOff>
      <xdr:row>16</xdr:row>
      <xdr:rowOff>59531</xdr:rowOff>
    </xdr:from>
    <xdr:to>
      <xdr:col>10</xdr:col>
      <xdr:colOff>785814</xdr:colOff>
      <xdr:row>31</xdr:row>
      <xdr:rowOff>64295</xdr:rowOff>
    </xdr:to>
    <xdr:graphicFrame macro="">
      <xdr:nvGraphicFramePr>
        <xdr:cNvPr id="5" name="Chart 4">
          <a:extLst>
            <a:ext uri="{FF2B5EF4-FFF2-40B4-BE49-F238E27FC236}">
              <a16:creationId xmlns:a16="http://schemas.microsoft.com/office/drawing/2014/main" xmlns=""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107159</xdr:colOff>
      <xdr:row>19</xdr:row>
      <xdr:rowOff>59531</xdr:rowOff>
    </xdr:from>
    <xdr:to>
      <xdr:col>6</xdr:col>
      <xdr:colOff>988222</xdr:colOff>
      <xdr:row>24</xdr:row>
      <xdr:rowOff>35718</xdr:rowOff>
    </xdr:to>
    <xdr:sp macro="" textlink="">
      <xdr:nvSpPr>
        <xdr:cNvPr id="6" name="TextBox 5">
          <a:extLst>
            <a:ext uri="{FF2B5EF4-FFF2-40B4-BE49-F238E27FC236}">
              <a16:creationId xmlns:a16="http://schemas.microsoft.com/office/drawing/2014/main" xmlns="" id="{00000000-0008-0000-0300-000006000000}"/>
            </a:ext>
          </a:extLst>
        </xdr:cNvPr>
        <xdr:cNvSpPr txBox="1"/>
      </xdr:nvSpPr>
      <xdr:spPr>
        <a:xfrm>
          <a:off x="5905503" y="3917156"/>
          <a:ext cx="3333750"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Connections</a:t>
          </a:r>
          <a:r>
            <a:rPr lang="en-US" sz="1400" baseline="0"/>
            <a:t> between data centers </a:t>
          </a:r>
          <a:r>
            <a:rPr lang="en-US" sz="1400"/>
            <a:t>via Ethernet transport are included in the Ethernet\Telecom segment.</a:t>
          </a:r>
        </a:p>
      </xdr:txBody>
    </xdr:sp>
    <xdr:clientData/>
  </xdr:twoCellAnchor>
  <xdr:twoCellAnchor>
    <xdr:from>
      <xdr:col>3</xdr:col>
      <xdr:colOff>72571</xdr:colOff>
      <xdr:row>21</xdr:row>
      <xdr:rowOff>129267</xdr:rowOff>
    </xdr:from>
    <xdr:to>
      <xdr:col>4</xdr:col>
      <xdr:colOff>107159</xdr:colOff>
      <xdr:row>26</xdr:row>
      <xdr:rowOff>9072</xdr:rowOff>
    </xdr:to>
    <xdr:cxnSp macro="">
      <xdr:nvCxnSpPr>
        <xdr:cNvPr id="9" name="Straight Arrow Connector 8">
          <a:extLst>
            <a:ext uri="{FF2B5EF4-FFF2-40B4-BE49-F238E27FC236}">
              <a16:creationId xmlns:a16="http://schemas.microsoft.com/office/drawing/2014/main" xmlns="" id="{00000000-0008-0000-0300-000009000000}"/>
            </a:ext>
          </a:extLst>
        </xdr:cNvPr>
        <xdr:cNvCxnSpPr>
          <a:stCxn id="6" idx="1"/>
        </xdr:cNvCxnSpPr>
      </xdr:nvCxnSpPr>
      <xdr:spPr>
        <a:xfrm flipH="1">
          <a:off x="4345214" y="4311196"/>
          <a:ext cx="1975874" cy="696233"/>
        </a:xfrm>
        <a:prstGeom prst="straightConnector1">
          <a:avLst/>
        </a:prstGeom>
        <a:ln w="28575">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104778</xdr:colOff>
      <xdr:row>25</xdr:row>
      <xdr:rowOff>57150</xdr:rowOff>
    </xdr:from>
    <xdr:to>
      <xdr:col>6</xdr:col>
      <xdr:colOff>985841</xdr:colOff>
      <xdr:row>30</xdr:row>
      <xdr:rowOff>33337</xdr:rowOff>
    </xdr:to>
    <xdr:sp macro="" textlink="">
      <xdr:nvSpPr>
        <xdr:cNvPr id="26" name="TextBox 25">
          <a:extLst>
            <a:ext uri="{FF2B5EF4-FFF2-40B4-BE49-F238E27FC236}">
              <a16:creationId xmlns:a16="http://schemas.microsoft.com/office/drawing/2014/main" xmlns="" id="{00000000-0008-0000-0300-00001A000000}"/>
            </a:ext>
          </a:extLst>
        </xdr:cNvPr>
        <xdr:cNvSpPr txBox="1"/>
      </xdr:nvSpPr>
      <xdr:spPr>
        <a:xfrm>
          <a:off x="5903122" y="4914900"/>
          <a:ext cx="3333750"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Connections</a:t>
          </a:r>
          <a:r>
            <a:rPr lang="en-US" sz="1400" baseline="0"/>
            <a:t> between data centers </a:t>
          </a:r>
          <a:r>
            <a:rPr lang="en-US" sz="1400"/>
            <a:t>via DWDM transport are included in the Mega-DCI segment.</a:t>
          </a:r>
        </a:p>
      </xdr:txBody>
    </xdr:sp>
    <xdr:clientData/>
  </xdr:twoCellAnchor>
  <xdr:twoCellAnchor>
    <xdr:from>
      <xdr:col>6</xdr:col>
      <xdr:colOff>988219</xdr:colOff>
      <xdr:row>25</xdr:row>
      <xdr:rowOff>104776</xdr:rowOff>
    </xdr:from>
    <xdr:to>
      <xdr:col>6</xdr:col>
      <xdr:colOff>1735933</xdr:colOff>
      <xdr:row>27</xdr:row>
      <xdr:rowOff>1</xdr:rowOff>
    </xdr:to>
    <xdr:cxnSp macro="">
      <xdr:nvCxnSpPr>
        <xdr:cNvPr id="27" name="Straight Arrow Connector 26">
          <a:extLst>
            <a:ext uri="{FF2B5EF4-FFF2-40B4-BE49-F238E27FC236}">
              <a16:creationId xmlns:a16="http://schemas.microsoft.com/office/drawing/2014/main" xmlns="" id="{00000000-0008-0000-0300-00001B000000}"/>
            </a:ext>
          </a:extLst>
        </xdr:cNvPr>
        <xdr:cNvCxnSpPr/>
      </xdr:nvCxnSpPr>
      <xdr:spPr>
        <a:xfrm flipV="1">
          <a:off x="9239250" y="4962526"/>
          <a:ext cx="747714" cy="228600"/>
        </a:xfrm>
        <a:prstGeom prst="straightConnector1">
          <a:avLst/>
        </a:prstGeom>
        <a:ln w="28575">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7</xdr:col>
      <xdr:colOff>698500</xdr:colOff>
      <xdr:row>0</xdr:row>
      <xdr:rowOff>127001</xdr:rowOff>
    </xdr:from>
    <xdr:to>
      <xdr:col>10</xdr:col>
      <xdr:colOff>415556</xdr:colOff>
      <xdr:row>3</xdr:row>
      <xdr:rowOff>152738</xdr:rowOff>
    </xdr:to>
    <xdr:pic>
      <xdr:nvPicPr>
        <xdr:cNvPr id="10" name="Picture 9">
          <a:extLst>
            <a:ext uri="{FF2B5EF4-FFF2-40B4-BE49-F238E27FC236}">
              <a16:creationId xmlns:a16="http://schemas.microsoft.com/office/drawing/2014/main" xmlns="" id="{00000000-0008-0000-0300-00000A000000}"/>
            </a:ext>
          </a:extLst>
        </xdr:cNvPr>
        <xdr:cNvPicPr>
          <a:picLocks noChangeAspect="1"/>
        </xdr:cNvPicPr>
      </xdr:nvPicPr>
      <xdr:blipFill>
        <a:blip xmlns:r="http://schemas.openxmlformats.org/officeDocument/2006/relationships" r:embed="rId3"/>
        <a:stretch>
          <a:fillRect/>
        </a:stretch>
      </xdr:blipFill>
      <xdr:spPr>
        <a:xfrm>
          <a:off x="11398250" y="127001"/>
          <a:ext cx="2870889" cy="6289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385535</xdr:colOff>
      <xdr:row>4</xdr:row>
      <xdr:rowOff>71060</xdr:rowOff>
    </xdr:from>
    <xdr:to>
      <xdr:col>20</xdr:col>
      <xdr:colOff>42332</xdr:colOff>
      <xdr:row>27</xdr:row>
      <xdr:rowOff>134560</xdr:rowOff>
    </xdr:to>
    <xdr:graphicFrame macro="">
      <xdr:nvGraphicFramePr>
        <xdr:cNvPr id="4" name="Chart 3">
          <a:extLst>
            <a:ext uri="{FF2B5EF4-FFF2-40B4-BE49-F238E27FC236}">
              <a16:creationId xmlns:a16="http://schemas.microsoft.com/office/drawing/2014/main" xmlns=""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79375</xdr:colOff>
      <xdr:row>185</xdr:row>
      <xdr:rowOff>0</xdr:rowOff>
    </xdr:from>
    <xdr:to>
      <xdr:col>9</xdr:col>
      <xdr:colOff>673100</xdr:colOff>
      <xdr:row>208</xdr:row>
      <xdr:rowOff>22225</xdr:rowOff>
    </xdr:to>
    <xdr:graphicFrame macro="">
      <xdr:nvGraphicFramePr>
        <xdr:cNvPr id="11" name="Chart 10">
          <a:extLst>
            <a:ext uri="{FF2B5EF4-FFF2-40B4-BE49-F238E27FC236}">
              <a16:creationId xmlns:a16="http://schemas.microsoft.com/office/drawing/2014/main" xmlns=""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733424</xdr:colOff>
      <xdr:row>185</xdr:row>
      <xdr:rowOff>10583</xdr:rowOff>
    </xdr:from>
    <xdr:to>
      <xdr:col>18</xdr:col>
      <xdr:colOff>317500</xdr:colOff>
      <xdr:row>208</xdr:row>
      <xdr:rowOff>28575</xdr:rowOff>
    </xdr:to>
    <xdr:graphicFrame macro="">
      <xdr:nvGraphicFramePr>
        <xdr:cNvPr id="12" name="Chart 11">
          <a:extLst>
            <a:ext uri="{FF2B5EF4-FFF2-40B4-BE49-F238E27FC236}">
              <a16:creationId xmlns:a16="http://schemas.microsoft.com/office/drawing/2014/main" xmlns=""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293157</xdr:colOff>
      <xdr:row>126</xdr:row>
      <xdr:rowOff>228600</xdr:rowOff>
    </xdr:from>
    <xdr:to>
      <xdr:col>9</xdr:col>
      <xdr:colOff>842432</xdr:colOff>
      <xdr:row>149</xdr:row>
      <xdr:rowOff>113241</xdr:rowOff>
    </xdr:to>
    <xdr:graphicFrame macro="">
      <xdr:nvGraphicFramePr>
        <xdr:cNvPr id="13" name="Chart 12">
          <a:extLst>
            <a:ext uri="{FF2B5EF4-FFF2-40B4-BE49-F238E27FC236}">
              <a16:creationId xmlns:a16="http://schemas.microsoft.com/office/drawing/2014/main" xmlns=""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180974</xdr:colOff>
      <xdr:row>127</xdr:row>
      <xdr:rowOff>1058</xdr:rowOff>
    </xdr:from>
    <xdr:to>
      <xdr:col>18</xdr:col>
      <xdr:colOff>179916</xdr:colOff>
      <xdr:row>149</xdr:row>
      <xdr:rowOff>160866</xdr:rowOff>
    </xdr:to>
    <xdr:graphicFrame macro="">
      <xdr:nvGraphicFramePr>
        <xdr:cNvPr id="14" name="Chart 13">
          <a:extLst>
            <a:ext uri="{FF2B5EF4-FFF2-40B4-BE49-F238E27FC236}">
              <a16:creationId xmlns:a16="http://schemas.microsoft.com/office/drawing/2014/main" xmlns=""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85724</xdr:colOff>
      <xdr:row>261</xdr:row>
      <xdr:rowOff>102393</xdr:rowOff>
    </xdr:from>
    <xdr:to>
      <xdr:col>10</xdr:col>
      <xdr:colOff>342900</xdr:colOff>
      <xdr:row>284</xdr:row>
      <xdr:rowOff>92868</xdr:rowOff>
    </xdr:to>
    <xdr:graphicFrame macro="">
      <xdr:nvGraphicFramePr>
        <xdr:cNvPr id="21" name="Chart 20">
          <a:extLst>
            <a:ext uri="{FF2B5EF4-FFF2-40B4-BE49-F238E27FC236}">
              <a16:creationId xmlns:a16="http://schemas.microsoft.com/office/drawing/2014/main" xmlns="" id="{00000000-0008-0000-0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257253</xdr:colOff>
      <xdr:row>92</xdr:row>
      <xdr:rowOff>96687</xdr:rowOff>
    </xdr:from>
    <xdr:to>
      <xdr:col>10</xdr:col>
      <xdr:colOff>189142</xdr:colOff>
      <xdr:row>115</xdr:row>
      <xdr:rowOff>105304</xdr:rowOff>
    </xdr:to>
    <xdr:graphicFrame macro="">
      <xdr:nvGraphicFramePr>
        <xdr:cNvPr id="22" name="Chart 21">
          <a:extLst>
            <a:ext uri="{FF2B5EF4-FFF2-40B4-BE49-F238E27FC236}">
              <a16:creationId xmlns:a16="http://schemas.microsoft.com/office/drawing/2014/main" xmlns="" id="{00000000-0008-0000-0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241300</xdr:colOff>
      <xdr:row>230</xdr:row>
      <xdr:rowOff>7937</xdr:rowOff>
    </xdr:from>
    <xdr:to>
      <xdr:col>11</xdr:col>
      <xdr:colOff>88900</xdr:colOff>
      <xdr:row>251</xdr:row>
      <xdr:rowOff>125412</xdr:rowOff>
    </xdr:to>
    <xdr:graphicFrame macro="">
      <xdr:nvGraphicFramePr>
        <xdr:cNvPr id="28" name="Chart 27">
          <a:extLst>
            <a:ext uri="{FF2B5EF4-FFF2-40B4-BE49-F238E27FC236}">
              <a16:creationId xmlns:a16="http://schemas.microsoft.com/office/drawing/2014/main" xmlns="" id="{00000000-0008-0000-04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217380</xdr:colOff>
      <xdr:row>4</xdr:row>
      <xdr:rowOff>71967</xdr:rowOff>
    </xdr:from>
    <xdr:to>
      <xdr:col>10</xdr:col>
      <xdr:colOff>238881</xdr:colOff>
      <xdr:row>28</xdr:row>
      <xdr:rowOff>22981</xdr:rowOff>
    </xdr:to>
    <xdr:graphicFrame macro="">
      <xdr:nvGraphicFramePr>
        <xdr:cNvPr id="3" name="Chart 2">
          <a:extLst>
            <a:ext uri="{FF2B5EF4-FFF2-40B4-BE49-F238E27FC236}">
              <a16:creationId xmlns:a16="http://schemas.microsoft.com/office/drawing/2014/main" xmlns=""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277810</xdr:colOff>
      <xdr:row>4</xdr:row>
      <xdr:rowOff>123977</xdr:rowOff>
    </xdr:from>
    <xdr:to>
      <xdr:col>31</xdr:col>
      <xdr:colOff>177800</xdr:colOff>
      <xdr:row>28</xdr:row>
      <xdr:rowOff>36891</xdr:rowOff>
    </xdr:to>
    <xdr:graphicFrame macro="">
      <xdr:nvGraphicFramePr>
        <xdr:cNvPr id="26" name="Chart 25">
          <a:extLst>
            <a:ext uri="{FF2B5EF4-FFF2-40B4-BE49-F238E27FC236}">
              <a16:creationId xmlns:a16="http://schemas.microsoft.com/office/drawing/2014/main" xmlns="" id="{00000000-0008-0000-04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400352</xdr:colOff>
      <xdr:row>28</xdr:row>
      <xdr:rowOff>78317</xdr:rowOff>
    </xdr:from>
    <xdr:to>
      <xdr:col>20</xdr:col>
      <xdr:colOff>51403</xdr:colOff>
      <xdr:row>52</xdr:row>
      <xdr:rowOff>67734</xdr:rowOff>
    </xdr:to>
    <xdr:graphicFrame macro="">
      <xdr:nvGraphicFramePr>
        <xdr:cNvPr id="40" name="Chart 39">
          <a:extLst>
            <a:ext uri="{FF2B5EF4-FFF2-40B4-BE49-F238E27FC236}">
              <a16:creationId xmlns:a16="http://schemas.microsoft.com/office/drawing/2014/main" xmlns="" id="{00000000-0008-0000-04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213147</xdr:colOff>
      <xdr:row>28</xdr:row>
      <xdr:rowOff>97367</xdr:rowOff>
    </xdr:from>
    <xdr:to>
      <xdr:col>10</xdr:col>
      <xdr:colOff>229810</xdr:colOff>
      <xdr:row>52</xdr:row>
      <xdr:rowOff>137584</xdr:rowOff>
    </xdr:to>
    <xdr:graphicFrame macro="">
      <xdr:nvGraphicFramePr>
        <xdr:cNvPr id="42" name="Chart 41">
          <a:extLst>
            <a:ext uri="{FF2B5EF4-FFF2-40B4-BE49-F238E27FC236}">
              <a16:creationId xmlns:a16="http://schemas.microsoft.com/office/drawing/2014/main" xmlns="" id="{00000000-0008-0000-04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14</xdr:col>
      <xdr:colOff>562429</xdr:colOff>
      <xdr:row>0</xdr:row>
      <xdr:rowOff>134257</xdr:rowOff>
    </xdr:from>
    <xdr:to>
      <xdr:col>19</xdr:col>
      <xdr:colOff>316375</xdr:colOff>
      <xdr:row>3</xdr:row>
      <xdr:rowOff>164530</xdr:rowOff>
    </xdr:to>
    <xdr:pic>
      <xdr:nvPicPr>
        <xdr:cNvPr id="16" name="Picture 15">
          <a:extLst>
            <a:ext uri="{FF2B5EF4-FFF2-40B4-BE49-F238E27FC236}">
              <a16:creationId xmlns:a16="http://schemas.microsoft.com/office/drawing/2014/main" xmlns="" id="{00000000-0008-0000-0400-000010000000}"/>
            </a:ext>
          </a:extLst>
        </xdr:cNvPr>
        <xdr:cNvPicPr>
          <a:picLocks noChangeAspect="1"/>
        </xdr:cNvPicPr>
      </xdr:nvPicPr>
      <xdr:blipFill>
        <a:blip xmlns:r="http://schemas.openxmlformats.org/officeDocument/2006/relationships" r:embed="rId13"/>
        <a:stretch>
          <a:fillRect/>
        </a:stretch>
      </xdr:blipFill>
      <xdr:spPr>
        <a:xfrm>
          <a:off x="13313229" y="134257"/>
          <a:ext cx="2865446" cy="639873"/>
        </a:xfrm>
        <a:prstGeom prst="rect">
          <a:avLst/>
        </a:prstGeom>
      </xdr:spPr>
    </xdr:pic>
    <xdr:clientData/>
  </xdr:twoCellAnchor>
  <xdr:twoCellAnchor>
    <xdr:from>
      <xdr:col>2</xdr:col>
      <xdr:colOff>85724</xdr:colOff>
      <xdr:row>298</xdr:row>
      <xdr:rowOff>102393</xdr:rowOff>
    </xdr:from>
    <xdr:to>
      <xdr:col>10</xdr:col>
      <xdr:colOff>342900</xdr:colOff>
      <xdr:row>321</xdr:row>
      <xdr:rowOff>92868</xdr:rowOff>
    </xdr:to>
    <xdr:graphicFrame macro="">
      <xdr:nvGraphicFramePr>
        <xdr:cNvPr id="17" name="Chart 16">
          <a:extLst>
            <a:ext uri="{FF2B5EF4-FFF2-40B4-BE49-F238E27FC236}">
              <a16:creationId xmlns:a16="http://schemas.microsoft.com/office/drawing/2014/main" xmlns=""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665615</xdr:colOff>
      <xdr:row>71</xdr:row>
      <xdr:rowOff>81642</xdr:rowOff>
    </xdr:from>
    <xdr:to>
      <xdr:col>13</xdr:col>
      <xdr:colOff>562428</xdr:colOff>
      <xdr:row>88</xdr:row>
      <xdr:rowOff>122464</xdr:rowOff>
    </xdr:to>
    <xdr:graphicFrame macro="">
      <xdr:nvGraphicFramePr>
        <xdr:cNvPr id="3" name="Chart 2">
          <a:extLst>
            <a:ext uri="{FF2B5EF4-FFF2-40B4-BE49-F238E27FC236}">
              <a16:creationId xmlns:a16="http://schemas.microsoft.com/office/drawing/2014/main" xmlns=""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35278</xdr:colOff>
      <xdr:row>114</xdr:row>
      <xdr:rowOff>84665</xdr:rowOff>
    </xdr:from>
    <xdr:to>
      <xdr:col>13</xdr:col>
      <xdr:colOff>599849</xdr:colOff>
      <xdr:row>131</xdr:row>
      <xdr:rowOff>87904</xdr:rowOff>
    </xdr:to>
    <xdr:graphicFrame macro="">
      <xdr:nvGraphicFramePr>
        <xdr:cNvPr id="4" name="Chart 3">
          <a:extLst>
            <a:ext uri="{FF2B5EF4-FFF2-40B4-BE49-F238E27FC236}">
              <a16:creationId xmlns:a16="http://schemas.microsoft.com/office/drawing/2014/main" xmlns=""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17008</xdr:colOff>
      <xdr:row>152</xdr:row>
      <xdr:rowOff>36284</xdr:rowOff>
    </xdr:from>
    <xdr:to>
      <xdr:col>13</xdr:col>
      <xdr:colOff>607785</xdr:colOff>
      <xdr:row>169</xdr:row>
      <xdr:rowOff>131535</xdr:rowOff>
    </xdr:to>
    <xdr:graphicFrame macro="">
      <xdr:nvGraphicFramePr>
        <xdr:cNvPr id="5" name="Chart 4">
          <a:extLst>
            <a:ext uri="{FF2B5EF4-FFF2-40B4-BE49-F238E27FC236}">
              <a16:creationId xmlns:a16="http://schemas.microsoft.com/office/drawing/2014/main" xmlns=""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45357</xdr:colOff>
      <xdr:row>200</xdr:row>
      <xdr:rowOff>7937</xdr:rowOff>
    </xdr:from>
    <xdr:to>
      <xdr:col>14</xdr:col>
      <xdr:colOff>519340</xdr:colOff>
      <xdr:row>217</xdr:row>
      <xdr:rowOff>71437</xdr:rowOff>
    </xdr:to>
    <xdr:graphicFrame macro="">
      <xdr:nvGraphicFramePr>
        <xdr:cNvPr id="6" name="Chart 5">
          <a:extLst>
            <a:ext uri="{FF2B5EF4-FFF2-40B4-BE49-F238E27FC236}">
              <a16:creationId xmlns:a16="http://schemas.microsoft.com/office/drawing/2014/main" xmlns=""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46490</xdr:colOff>
      <xdr:row>233</xdr:row>
      <xdr:rowOff>9071</xdr:rowOff>
    </xdr:from>
    <xdr:to>
      <xdr:col>13</xdr:col>
      <xdr:colOff>0</xdr:colOff>
      <xdr:row>249</xdr:row>
      <xdr:rowOff>81642</xdr:rowOff>
    </xdr:to>
    <xdr:graphicFrame macro="">
      <xdr:nvGraphicFramePr>
        <xdr:cNvPr id="7" name="Chart 6">
          <a:extLst>
            <a:ext uri="{FF2B5EF4-FFF2-40B4-BE49-F238E27FC236}">
              <a16:creationId xmlns:a16="http://schemas.microsoft.com/office/drawing/2014/main" xmlns=""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41953</xdr:colOff>
      <xdr:row>71</xdr:row>
      <xdr:rowOff>81642</xdr:rowOff>
    </xdr:from>
    <xdr:to>
      <xdr:col>6</xdr:col>
      <xdr:colOff>616856</xdr:colOff>
      <xdr:row>88</xdr:row>
      <xdr:rowOff>133802</xdr:rowOff>
    </xdr:to>
    <xdr:graphicFrame macro="">
      <xdr:nvGraphicFramePr>
        <xdr:cNvPr id="8" name="Chart 7">
          <a:extLst>
            <a:ext uri="{FF2B5EF4-FFF2-40B4-BE49-F238E27FC236}">
              <a16:creationId xmlns:a16="http://schemas.microsoft.com/office/drawing/2014/main" xmlns="" id="{00000000-0008-0000-05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25197</xdr:colOff>
      <xdr:row>114</xdr:row>
      <xdr:rowOff>84665</xdr:rowOff>
    </xdr:from>
    <xdr:to>
      <xdr:col>6</xdr:col>
      <xdr:colOff>719667</xdr:colOff>
      <xdr:row>131</xdr:row>
      <xdr:rowOff>115532</xdr:rowOff>
    </xdr:to>
    <xdr:graphicFrame macro="">
      <xdr:nvGraphicFramePr>
        <xdr:cNvPr id="9" name="Chart 8">
          <a:extLst>
            <a:ext uri="{FF2B5EF4-FFF2-40B4-BE49-F238E27FC236}">
              <a16:creationId xmlns:a16="http://schemas.microsoft.com/office/drawing/2014/main" xmlns=""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98654</xdr:colOff>
      <xdr:row>152</xdr:row>
      <xdr:rowOff>17009</xdr:rowOff>
    </xdr:from>
    <xdr:to>
      <xdr:col>6</xdr:col>
      <xdr:colOff>662214</xdr:colOff>
      <xdr:row>169</xdr:row>
      <xdr:rowOff>104321</xdr:rowOff>
    </xdr:to>
    <xdr:graphicFrame macro="">
      <xdr:nvGraphicFramePr>
        <xdr:cNvPr id="10" name="Chart 9">
          <a:extLst>
            <a:ext uri="{FF2B5EF4-FFF2-40B4-BE49-F238E27FC236}">
              <a16:creationId xmlns:a16="http://schemas.microsoft.com/office/drawing/2014/main" xmlns=""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101753</xdr:colOff>
      <xdr:row>200</xdr:row>
      <xdr:rowOff>37873</xdr:rowOff>
    </xdr:from>
    <xdr:to>
      <xdr:col>6</xdr:col>
      <xdr:colOff>686405</xdr:colOff>
      <xdr:row>217</xdr:row>
      <xdr:rowOff>125185</xdr:rowOff>
    </xdr:to>
    <xdr:graphicFrame macro="">
      <xdr:nvGraphicFramePr>
        <xdr:cNvPr id="11" name="Chart 10">
          <a:extLst>
            <a:ext uri="{FF2B5EF4-FFF2-40B4-BE49-F238E27FC236}">
              <a16:creationId xmlns:a16="http://schemas.microsoft.com/office/drawing/2014/main" xmlns=""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58962</xdr:colOff>
      <xdr:row>232</xdr:row>
      <xdr:rowOff>127000</xdr:rowOff>
    </xdr:from>
    <xdr:to>
      <xdr:col>6</xdr:col>
      <xdr:colOff>526142</xdr:colOff>
      <xdr:row>249</xdr:row>
      <xdr:rowOff>81643</xdr:rowOff>
    </xdr:to>
    <xdr:graphicFrame macro="">
      <xdr:nvGraphicFramePr>
        <xdr:cNvPr id="12" name="Chart 11">
          <a:extLst>
            <a:ext uri="{FF2B5EF4-FFF2-40B4-BE49-F238E27FC236}">
              <a16:creationId xmlns:a16="http://schemas.microsoft.com/office/drawing/2014/main" xmlns=""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8</xdr:col>
      <xdr:colOff>26458</xdr:colOff>
      <xdr:row>1</xdr:row>
      <xdr:rowOff>108479</xdr:rowOff>
    </xdr:from>
    <xdr:to>
      <xdr:col>11</xdr:col>
      <xdr:colOff>682785</xdr:colOff>
      <xdr:row>3</xdr:row>
      <xdr:rowOff>237404</xdr:rowOff>
    </xdr:to>
    <xdr:pic>
      <xdr:nvPicPr>
        <xdr:cNvPr id="13" name="Picture 12">
          <a:extLst>
            <a:ext uri="{FF2B5EF4-FFF2-40B4-BE49-F238E27FC236}">
              <a16:creationId xmlns:a16="http://schemas.microsoft.com/office/drawing/2014/main" xmlns="" id="{00000000-0008-0000-0500-00000D000000}"/>
            </a:ext>
          </a:extLst>
        </xdr:cNvPr>
        <xdr:cNvPicPr>
          <a:picLocks noChangeAspect="1"/>
        </xdr:cNvPicPr>
      </xdr:nvPicPr>
      <xdr:blipFill>
        <a:blip xmlns:r="http://schemas.openxmlformats.org/officeDocument/2006/relationships" r:embed="rId11"/>
        <a:stretch>
          <a:fillRect/>
        </a:stretch>
      </xdr:blipFill>
      <xdr:spPr>
        <a:xfrm>
          <a:off x="7868708" y="277812"/>
          <a:ext cx="2847077" cy="626342"/>
        </a:xfrm>
        <a:prstGeom prst="rect">
          <a:avLst/>
        </a:prstGeom>
      </xdr:spPr>
    </xdr:pic>
    <xdr:clientData/>
  </xdr:twoCellAnchor>
  <xdr:twoCellAnchor>
    <xdr:from>
      <xdr:col>14</xdr:col>
      <xdr:colOff>24266</xdr:colOff>
      <xdr:row>71</xdr:row>
      <xdr:rowOff>90714</xdr:rowOff>
    </xdr:from>
    <xdr:to>
      <xdr:col>22</xdr:col>
      <xdr:colOff>217714</xdr:colOff>
      <xdr:row>88</xdr:row>
      <xdr:rowOff>81643</xdr:rowOff>
    </xdr:to>
    <xdr:graphicFrame macro="">
      <xdr:nvGraphicFramePr>
        <xdr:cNvPr id="14" name="Chart 13">
          <a:extLst>
            <a:ext uri="{FF2B5EF4-FFF2-40B4-BE49-F238E27FC236}">
              <a16:creationId xmlns:a16="http://schemas.microsoft.com/office/drawing/2014/main" xmlns="" id="{00000000-0008-0000-05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39687</xdr:colOff>
      <xdr:row>114</xdr:row>
      <xdr:rowOff>47626</xdr:rowOff>
    </xdr:from>
    <xdr:to>
      <xdr:col>22</xdr:col>
      <xdr:colOff>208643</xdr:colOff>
      <xdr:row>131</xdr:row>
      <xdr:rowOff>90715</xdr:rowOff>
    </xdr:to>
    <xdr:graphicFrame macro="">
      <xdr:nvGraphicFramePr>
        <xdr:cNvPr id="15" name="Chart 14">
          <a:extLst>
            <a:ext uri="{FF2B5EF4-FFF2-40B4-BE49-F238E27FC236}">
              <a16:creationId xmlns:a16="http://schemas.microsoft.com/office/drawing/2014/main" xmlns=""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74158</xdr:colOff>
      <xdr:row>152</xdr:row>
      <xdr:rowOff>36740</xdr:rowOff>
    </xdr:from>
    <xdr:to>
      <xdr:col>22</xdr:col>
      <xdr:colOff>263071</xdr:colOff>
      <xdr:row>169</xdr:row>
      <xdr:rowOff>108857</xdr:rowOff>
    </xdr:to>
    <xdr:graphicFrame macro="">
      <xdr:nvGraphicFramePr>
        <xdr:cNvPr id="16" name="Chart 15">
          <a:extLst>
            <a:ext uri="{FF2B5EF4-FFF2-40B4-BE49-F238E27FC236}">
              <a16:creationId xmlns:a16="http://schemas.microsoft.com/office/drawing/2014/main" xmlns=""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13381</xdr:colOff>
      <xdr:row>199</xdr:row>
      <xdr:rowOff>136071</xdr:rowOff>
    </xdr:from>
    <xdr:to>
      <xdr:col>23</xdr:col>
      <xdr:colOff>290285</xdr:colOff>
      <xdr:row>217</xdr:row>
      <xdr:rowOff>45357</xdr:rowOff>
    </xdr:to>
    <xdr:graphicFrame macro="">
      <xdr:nvGraphicFramePr>
        <xdr:cNvPr id="17" name="Chart 16">
          <a:extLst>
            <a:ext uri="{FF2B5EF4-FFF2-40B4-BE49-F238E27FC236}">
              <a16:creationId xmlns:a16="http://schemas.microsoft.com/office/drawing/2014/main" xmlns=""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104321</xdr:colOff>
      <xdr:row>6</xdr:row>
      <xdr:rowOff>0</xdr:rowOff>
    </xdr:from>
    <xdr:to>
      <xdr:col>9</xdr:col>
      <xdr:colOff>10584</xdr:colOff>
      <xdr:row>20</xdr:row>
      <xdr:rowOff>63500</xdr:rowOff>
    </xdr:to>
    <xdr:graphicFrame macro="">
      <xdr:nvGraphicFramePr>
        <xdr:cNvPr id="20" name="Chart 19">
          <a:extLst>
            <a:ext uri="{FF2B5EF4-FFF2-40B4-BE49-F238E27FC236}">
              <a16:creationId xmlns:a16="http://schemas.microsoft.com/office/drawing/2014/main" xmlns="" id="{00000000-0008-0000-05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426051</xdr:colOff>
      <xdr:row>6</xdr:row>
      <xdr:rowOff>0</xdr:rowOff>
    </xdr:from>
    <xdr:to>
      <xdr:col>13</xdr:col>
      <xdr:colOff>0</xdr:colOff>
      <xdr:row>20</xdr:row>
      <xdr:rowOff>18143</xdr:rowOff>
    </xdr:to>
    <xdr:graphicFrame macro="">
      <xdr:nvGraphicFramePr>
        <xdr:cNvPr id="21" name="Chart 20">
          <a:extLst>
            <a:ext uri="{FF2B5EF4-FFF2-40B4-BE49-F238E27FC236}">
              <a16:creationId xmlns:a16="http://schemas.microsoft.com/office/drawing/2014/main" xmlns="" id="{00000000-0008-0000-05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86176</xdr:colOff>
      <xdr:row>6</xdr:row>
      <xdr:rowOff>27215</xdr:rowOff>
    </xdr:from>
    <xdr:to>
      <xdr:col>3</xdr:col>
      <xdr:colOff>752928</xdr:colOff>
      <xdr:row>20</xdr:row>
      <xdr:rowOff>117929</xdr:rowOff>
    </xdr:to>
    <xdr:graphicFrame macro="">
      <xdr:nvGraphicFramePr>
        <xdr:cNvPr id="22" name="Chart 21">
          <a:extLst>
            <a:ext uri="{FF2B5EF4-FFF2-40B4-BE49-F238E27FC236}">
              <a16:creationId xmlns:a16="http://schemas.microsoft.com/office/drawing/2014/main" xmlns="" id="{00000000-0008-0000-05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0</xdr:colOff>
      <xdr:row>6</xdr:row>
      <xdr:rowOff>0</xdr:rowOff>
    </xdr:from>
    <xdr:to>
      <xdr:col>27</xdr:col>
      <xdr:colOff>16138</xdr:colOff>
      <xdr:row>23</xdr:row>
      <xdr:rowOff>68646</xdr:rowOff>
    </xdr:to>
    <xdr:graphicFrame macro="">
      <xdr:nvGraphicFramePr>
        <xdr:cNvPr id="28" name="Chart 27">
          <a:extLst>
            <a:ext uri="{FF2B5EF4-FFF2-40B4-BE49-F238E27FC236}">
              <a16:creationId xmlns:a16="http://schemas.microsoft.com/office/drawing/2014/main" xmlns="" id="{00000000-0008-0000-05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17</xdr:col>
      <xdr:colOff>677332</xdr:colOff>
      <xdr:row>25</xdr:row>
      <xdr:rowOff>0</xdr:rowOff>
    </xdr:from>
    <xdr:to>
      <xdr:col>27</xdr:col>
      <xdr:colOff>359832</xdr:colOff>
      <xdr:row>41</xdr:row>
      <xdr:rowOff>163896</xdr:rowOff>
    </xdr:to>
    <xdr:graphicFrame macro="">
      <xdr:nvGraphicFramePr>
        <xdr:cNvPr id="29" name="Chart 28">
          <a:extLst>
            <a:ext uri="{FF2B5EF4-FFF2-40B4-BE49-F238E27FC236}">
              <a16:creationId xmlns:a16="http://schemas.microsoft.com/office/drawing/2014/main" xmlns="" id="{00000000-0008-0000-05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91279</xdr:colOff>
      <xdr:row>32</xdr:row>
      <xdr:rowOff>55563</xdr:rowOff>
    </xdr:from>
    <xdr:to>
      <xdr:col>9</xdr:col>
      <xdr:colOff>611188</xdr:colOff>
      <xdr:row>52</xdr:row>
      <xdr:rowOff>125412</xdr:rowOff>
    </xdr:to>
    <xdr:graphicFrame macro="">
      <xdr:nvGraphicFramePr>
        <xdr:cNvPr id="19" name="Chart 18">
          <a:extLst>
            <a:ext uri="{FF2B5EF4-FFF2-40B4-BE49-F238E27FC236}">
              <a16:creationId xmlns:a16="http://schemas.microsoft.com/office/drawing/2014/main" xmlns="" id="{00000000-0008-0000-05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13</xdr:col>
      <xdr:colOff>0</xdr:colOff>
      <xdr:row>233</xdr:row>
      <xdr:rowOff>7259</xdr:rowOff>
    </xdr:from>
    <xdr:to>
      <xdr:col>22</xdr:col>
      <xdr:colOff>417285</xdr:colOff>
      <xdr:row>249</xdr:row>
      <xdr:rowOff>18144</xdr:rowOff>
    </xdr:to>
    <xdr:graphicFrame macro="">
      <xdr:nvGraphicFramePr>
        <xdr:cNvPr id="30" name="Chart 29">
          <a:extLst>
            <a:ext uri="{FF2B5EF4-FFF2-40B4-BE49-F238E27FC236}">
              <a16:creationId xmlns:a16="http://schemas.microsoft.com/office/drawing/2014/main" xmlns="" id="{00000000-0008-0000-05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36589</xdr:colOff>
      <xdr:row>8</xdr:row>
      <xdr:rowOff>51707</xdr:rowOff>
    </xdr:from>
    <xdr:to>
      <xdr:col>6</xdr:col>
      <xdr:colOff>589642</xdr:colOff>
      <xdr:row>24</xdr:row>
      <xdr:rowOff>112032</xdr:rowOff>
    </xdr:to>
    <xdr:graphicFrame macro="">
      <xdr:nvGraphicFramePr>
        <xdr:cNvPr id="3" name="Chart 2">
          <a:extLst>
            <a:ext uri="{FF2B5EF4-FFF2-40B4-BE49-F238E27FC236}">
              <a16:creationId xmlns:a16="http://schemas.microsoft.com/office/drawing/2014/main" xmlns=""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629829</xdr:colOff>
      <xdr:row>8</xdr:row>
      <xdr:rowOff>59078</xdr:rowOff>
    </xdr:from>
    <xdr:to>
      <xdr:col>11</xdr:col>
      <xdr:colOff>571500</xdr:colOff>
      <xdr:row>24</xdr:row>
      <xdr:rowOff>119402</xdr:rowOff>
    </xdr:to>
    <xdr:graphicFrame macro="">
      <xdr:nvGraphicFramePr>
        <xdr:cNvPr id="4" name="Chart 3">
          <a:extLst>
            <a:ext uri="{FF2B5EF4-FFF2-40B4-BE49-F238E27FC236}">
              <a16:creationId xmlns:a16="http://schemas.microsoft.com/office/drawing/2014/main" xmlns=""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594452</xdr:colOff>
      <xdr:row>8</xdr:row>
      <xdr:rowOff>72572</xdr:rowOff>
    </xdr:from>
    <xdr:to>
      <xdr:col>22</xdr:col>
      <xdr:colOff>417286</xdr:colOff>
      <xdr:row>24</xdr:row>
      <xdr:rowOff>131537</xdr:rowOff>
    </xdr:to>
    <xdr:graphicFrame macro="">
      <xdr:nvGraphicFramePr>
        <xdr:cNvPr id="2" name="Chart 1">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447524</xdr:colOff>
      <xdr:row>1</xdr:row>
      <xdr:rowOff>24189</xdr:rowOff>
    </xdr:from>
    <xdr:to>
      <xdr:col>11</xdr:col>
      <xdr:colOff>1028634</xdr:colOff>
      <xdr:row>3</xdr:row>
      <xdr:rowOff>214724</xdr:rowOff>
    </xdr:to>
    <xdr:pic>
      <xdr:nvPicPr>
        <xdr:cNvPr id="6" name="Picture 5">
          <a:extLst>
            <a:ext uri="{FF2B5EF4-FFF2-40B4-BE49-F238E27FC236}">
              <a16:creationId xmlns:a16="http://schemas.microsoft.com/office/drawing/2014/main" xmlns="" id="{00000000-0008-0000-0600-000006000000}"/>
            </a:ext>
          </a:extLst>
        </xdr:cNvPr>
        <xdr:cNvPicPr>
          <a:picLocks noChangeAspect="1"/>
        </xdr:cNvPicPr>
      </xdr:nvPicPr>
      <xdr:blipFill>
        <a:blip xmlns:r="http://schemas.openxmlformats.org/officeDocument/2006/relationships" r:embed="rId4"/>
        <a:stretch>
          <a:fillRect/>
        </a:stretch>
      </xdr:blipFill>
      <xdr:spPr>
        <a:xfrm>
          <a:off x="11327191" y="193522"/>
          <a:ext cx="2861818" cy="613869"/>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0.32839</cdr:x>
      <cdr:y>0.1845</cdr:y>
    </cdr:from>
    <cdr:to>
      <cdr:x>0.66007</cdr:x>
      <cdr:y>0.25063</cdr:y>
    </cdr:to>
    <cdr:sp macro="" textlink="">
      <cdr:nvSpPr>
        <cdr:cNvPr id="3" name="TextBox 2"/>
        <cdr:cNvSpPr txBox="1"/>
      </cdr:nvSpPr>
      <cdr:spPr>
        <a:xfrm xmlns:a="http://schemas.openxmlformats.org/drawingml/2006/main">
          <a:off x="2148522" y="599010"/>
          <a:ext cx="2170045" cy="21469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0.46927</cdr:x>
      <cdr:y>0.00901</cdr:y>
    </cdr:from>
    <cdr:to>
      <cdr:x>0.94309</cdr:x>
      <cdr:y>0.0771</cdr:y>
    </cdr:to>
    <cdr:sp macro="" textlink="'Ethernet Dashboard'!$G$7:$K$7">
      <cdr:nvSpPr>
        <cdr:cNvPr id="4" name="TextBox 3"/>
        <cdr:cNvSpPr txBox="1"/>
      </cdr:nvSpPr>
      <cdr:spPr>
        <a:xfrm xmlns:a="http://schemas.openxmlformats.org/drawingml/2006/main">
          <a:off x="2692756" y="27345"/>
          <a:ext cx="2718805" cy="2066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fld id="{9C33E692-77D2-45AD-94BE-BB5CB68A0399}" type="TxLink">
            <a:rPr lang="en-US" sz="1200" b="0" i="0" u="none" strike="noStrike">
              <a:solidFill>
                <a:srgbClr val="000000"/>
              </a:solidFill>
              <a:latin typeface="+mn-lt"/>
              <a:cs typeface="Arial"/>
            </a:rPr>
            <a:pPr algn="l"/>
            <a:t>100G 4WDM20_20 km_QSFP28</a:t>
          </a:fld>
          <a:endParaRPr lang="en-US" sz="1200" b="0">
            <a:latin typeface="+mn-lt"/>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0.50876</cdr:x>
      <cdr:y>0.01559</cdr:y>
    </cdr:from>
    <cdr:to>
      <cdr:x>0.95636</cdr:x>
      <cdr:y>0.0911</cdr:y>
    </cdr:to>
    <cdr:sp macro="" textlink="'Ethernet Dashboard'!$G$7:$K$7">
      <cdr:nvSpPr>
        <cdr:cNvPr id="2" name="TextBox 1"/>
        <cdr:cNvSpPr txBox="1"/>
      </cdr:nvSpPr>
      <cdr:spPr>
        <a:xfrm xmlns:a="http://schemas.openxmlformats.org/drawingml/2006/main">
          <a:off x="2719796" y="47319"/>
          <a:ext cx="2392876" cy="22924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8832735-0833-414F-8E62-95D434589278}" type="TxLink">
            <a:rPr lang="en-US" sz="1200" b="0" i="0" u="none" strike="noStrike">
              <a:solidFill>
                <a:srgbClr val="000000"/>
              </a:solidFill>
              <a:latin typeface="+mn-lt"/>
              <a:cs typeface="Arial"/>
            </a:rPr>
            <a:pPr algn="ctr"/>
            <a:t>100G 4WDM20_20 km_QSFP28</a:t>
          </a:fld>
          <a:endParaRPr lang="en-US" sz="1100" b="0">
            <a:latin typeface="+mn-lt"/>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0.50758</cdr:x>
      <cdr:y>0.02123</cdr:y>
    </cdr:from>
    <cdr:to>
      <cdr:x>1</cdr:x>
      <cdr:y>0.10314</cdr:y>
    </cdr:to>
    <cdr:sp macro="" textlink="'Ethernet Dashboard'!$G$7:$K$7">
      <cdr:nvSpPr>
        <cdr:cNvPr id="2" name="TextBox 1"/>
        <cdr:cNvSpPr txBox="1"/>
      </cdr:nvSpPr>
      <cdr:spPr>
        <a:xfrm xmlns:a="http://schemas.openxmlformats.org/drawingml/2006/main">
          <a:off x="2496637" y="64407"/>
          <a:ext cx="2422072" cy="24855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4A65334-F4A3-410C-9F84-D4B2EED0214F}" type="TxLink">
            <a:rPr lang="en-US" sz="1200"/>
            <a:pPr algn="ctr"/>
            <a:t>100G 4WDM20_20 km_QSFP28</a:t>
          </a:fld>
          <a:endParaRPr lang="en-US" sz="1200"/>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T46"/>
  <sheetViews>
    <sheetView showGridLines="0" tabSelected="1" zoomScale="80" zoomScaleNormal="80" zoomScalePageLayoutView="80" workbookViewId="0">
      <selection activeCell="B3" sqref="B3"/>
    </sheetView>
  </sheetViews>
  <sheetFormatPr defaultColWidth="9.1796875" defaultRowHeight="12.5"/>
  <cols>
    <col min="1" max="1" width="4.453125" style="3" customWidth="1"/>
    <col min="2" max="2" width="36.1796875" style="3" customWidth="1"/>
    <col min="3" max="3" width="41.453125" style="3" customWidth="1"/>
    <col min="4" max="16384" width="9.1796875" style="3"/>
  </cols>
  <sheetData>
    <row r="1" spans="1:20">
      <c r="A1" s="2"/>
      <c r="B1" s="2"/>
      <c r="C1" s="2"/>
      <c r="D1" s="2"/>
      <c r="E1" s="2"/>
      <c r="F1" s="2"/>
      <c r="G1" s="2"/>
      <c r="H1" s="2"/>
      <c r="I1" s="2"/>
      <c r="J1" s="2"/>
      <c r="K1" s="2"/>
      <c r="L1" s="2"/>
      <c r="M1" s="2"/>
      <c r="N1" s="2"/>
      <c r="O1" s="2"/>
      <c r="P1" s="2"/>
      <c r="Q1" s="2"/>
      <c r="R1" s="2"/>
      <c r="S1" s="2"/>
      <c r="T1" s="2"/>
    </row>
    <row r="2" spans="1:20" ht="18">
      <c r="A2" s="2"/>
      <c r="B2" s="5" t="s">
        <v>216</v>
      </c>
      <c r="C2" s="2"/>
      <c r="D2" s="11"/>
      <c r="E2" s="2"/>
      <c r="F2" s="2"/>
      <c r="G2" s="2"/>
      <c r="H2" s="2"/>
      <c r="I2" s="2"/>
      <c r="J2" s="2"/>
      <c r="K2" s="2"/>
      <c r="L2" s="2"/>
      <c r="M2" s="2"/>
      <c r="N2" s="2"/>
      <c r="O2" s="2"/>
      <c r="P2" s="2"/>
      <c r="Q2" s="2"/>
      <c r="R2" s="2"/>
      <c r="S2" s="2"/>
      <c r="T2" s="2"/>
    </row>
    <row r="3" spans="1:20" ht="15.5">
      <c r="A3" s="2"/>
      <c r="B3" s="516" t="s">
        <v>502</v>
      </c>
      <c r="C3" s="2"/>
      <c r="D3" s="2"/>
      <c r="E3" s="2"/>
      <c r="F3" s="2"/>
      <c r="G3" s="2"/>
      <c r="H3" s="2"/>
      <c r="I3" s="2"/>
      <c r="J3" s="2"/>
      <c r="K3" s="2"/>
      <c r="L3" s="2"/>
      <c r="M3" s="2"/>
      <c r="N3" s="2"/>
      <c r="O3" s="2"/>
      <c r="P3" s="2"/>
      <c r="Q3" s="2"/>
      <c r="R3" s="2"/>
      <c r="S3" s="2"/>
      <c r="T3" s="2"/>
    </row>
    <row r="4" spans="1:20" ht="18">
      <c r="A4" s="2"/>
      <c r="B4" s="5" t="s">
        <v>28</v>
      </c>
      <c r="C4" s="2"/>
      <c r="D4" s="2"/>
      <c r="E4" s="2"/>
      <c r="F4" s="2"/>
      <c r="G4" s="2"/>
      <c r="H4" s="2"/>
      <c r="I4" s="2"/>
      <c r="J4" s="2"/>
      <c r="K4" s="2"/>
      <c r="L4" s="2"/>
      <c r="M4" s="2"/>
      <c r="N4" s="2"/>
      <c r="O4" s="2"/>
      <c r="P4" s="2"/>
      <c r="Q4" s="2"/>
      <c r="R4" s="2"/>
      <c r="S4" s="2"/>
      <c r="T4" s="2"/>
    </row>
    <row r="5" spans="1:20">
      <c r="A5" s="2"/>
      <c r="C5" s="2"/>
      <c r="D5" s="2"/>
      <c r="E5" s="2"/>
      <c r="F5" s="2"/>
      <c r="G5" s="2"/>
      <c r="H5" s="2"/>
      <c r="I5" s="2"/>
      <c r="J5" s="2"/>
      <c r="K5" s="2"/>
      <c r="L5" s="2"/>
      <c r="M5" s="2"/>
      <c r="N5" s="2"/>
      <c r="O5" s="2"/>
      <c r="P5" s="2"/>
      <c r="Q5" s="2"/>
      <c r="R5" s="2"/>
      <c r="S5" s="2"/>
      <c r="T5" s="2"/>
    </row>
    <row r="6" spans="1:20" ht="12.75" customHeight="1">
      <c r="A6" s="2"/>
      <c r="B6" s="646" t="s">
        <v>501</v>
      </c>
      <c r="C6" s="646"/>
      <c r="D6" s="646"/>
      <c r="E6" s="646"/>
      <c r="F6" s="646"/>
      <c r="G6" s="646"/>
      <c r="H6" s="646"/>
      <c r="I6" s="646"/>
      <c r="J6" s="646"/>
      <c r="K6" s="646"/>
      <c r="L6" s="646"/>
      <c r="M6" s="646"/>
      <c r="N6" s="2"/>
      <c r="O6" s="2"/>
      <c r="P6" s="2"/>
      <c r="Q6" s="2"/>
      <c r="R6" s="2"/>
      <c r="S6" s="2"/>
      <c r="T6" s="2"/>
    </row>
    <row r="7" spans="1:20">
      <c r="A7" s="2"/>
      <c r="B7" s="646"/>
      <c r="C7" s="646"/>
      <c r="D7" s="646"/>
      <c r="E7" s="646"/>
      <c r="F7" s="646"/>
      <c r="G7" s="646"/>
      <c r="H7" s="646"/>
      <c r="I7" s="646"/>
      <c r="J7" s="646"/>
      <c r="K7" s="646"/>
      <c r="L7" s="646"/>
      <c r="M7" s="646"/>
      <c r="N7" s="2"/>
      <c r="O7" s="2"/>
      <c r="P7" s="2"/>
      <c r="Q7" s="2"/>
      <c r="R7" s="2"/>
      <c r="S7" s="2"/>
      <c r="T7" s="2"/>
    </row>
    <row r="8" spans="1:20">
      <c r="A8" s="2"/>
      <c r="B8" s="646"/>
      <c r="C8" s="646"/>
      <c r="D8" s="646"/>
      <c r="E8" s="646"/>
      <c r="F8" s="646"/>
      <c r="G8" s="646"/>
      <c r="H8" s="646"/>
      <c r="I8" s="646"/>
      <c r="J8" s="646"/>
      <c r="K8" s="646"/>
      <c r="L8" s="646"/>
      <c r="M8" s="646"/>
      <c r="N8" s="2"/>
      <c r="O8" s="2"/>
      <c r="P8" s="2"/>
      <c r="Q8" s="2"/>
      <c r="R8" s="2"/>
      <c r="S8" s="2"/>
      <c r="T8" s="2"/>
    </row>
    <row r="9" spans="1:20">
      <c r="A9" s="2"/>
      <c r="B9" s="646"/>
      <c r="C9" s="646"/>
      <c r="D9" s="646"/>
      <c r="E9" s="646"/>
      <c r="F9" s="646"/>
      <c r="G9" s="646"/>
      <c r="H9" s="646"/>
      <c r="I9" s="646"/>
      <c r="J9" s="646"/>
      <c r="K9" s="646"/>
      <c r="L9" s="646"/>
      <c r="M9" s="646"/>
      <c r="N9" s="2"/>
      <c r="O9" s="2"/>
      <c r="P9" s="2"/>
      <c r="Q9" s="2"/>
      <c r="R9" s="2"/>
      <c r="S9" s="2"/>
      <c r="T9" s="2"/>
    </row>
    <row r="10" spans="1:20">
      <c r="A10" s="2"/>
      <c r="B10" s="646"/>
      <c r="C10" s="646"/>
      <c r="D10" s="646"/>
      <c r="E10" s="646"/>
      <c r="F10" s="646"/>
      <c r="G10" s="646"/>
      <c r="H10" s="646"/>
      <c r="I10" s="646"/>
      <c r="J10" s="646"/>
      <c r="K10" s="646"/>
      <c r="L10" s="646"/>
      <c r="M10" s="646"/>
      <c r="N10" s="2"/>
      <c r="O10" s="2"/>
      <c r="P10" s="2"/>
      <c r="Q10" s="2"/>
      <c r="R10" s="2"/>
      <c r="S10" s="2"/>
      <c r="T10" s="2"/>
    </row>
    <row r="11" spans="1:20" ht="24" customHeight="1">
      <c r="A11" s="2"/>
      <c r="B11" s="31" t="s">
        <v>385</v>
      </c>
      <c r="C11" s="30"/>
      <c r="D11" s="2"/>
      <c r="E11" s="265"/>
      <c r="F11" s="7"/>
      <c r="G11" s="2"/>
      <c r="H11" s="2"/>
      <c r="I11" s="2"/>
      <c r="J11" s="2"/>
      <c r="K11" s="2"/>
      <c r="L11" s="2"/>
      <c r="M11" s="2"/>
      <c r="N11" s="2"/>
      <c r="O11" s="2"/>
      <c r="P11" s="2"/>
      <c r="Q11" s="2"/>
      <c r="R11" s="2"/>
      <c r="S11" s="2"/>
      <c r="T11" s="2"/>
    </row>
    <row r="12" spans="1:20" ht="24" customHeight="1">
      <c r="A12" s="2"/>
      <c r="B12" s="30" t="s">
        <v>25</v>
      </c>
      <c r="C12" s="30"/>
      <c r="D12" s="2"/>
      <c r="E12" s="7"/>
      <c r="F12" s="7"/>
      <c r="G12" s="2"/>
      <c r="H12" s="2"/>
      <c r="I12" s="2"/>
      <c r="J12" s="2"/>
      <c r="K12" s="2"/>
      <c r="L12" s="2"/>
      <c r="M12" s="2"/>
      <c r="N12" s="2"/>
      <c r="O12" s="2"/>
      <c r="P12" s="2"/>
      <c r="Q12" s="2"/>
      <c r="R12" s="2"/>
      <c r="S12" s="2"/>
      <c r="T12" s="2"/>
    </row>
    <row r="13" spans="1:20" ht="24" customHeight="1">
      <c r="A13" s="2"/>
      <c r="B13" s="321" t="s">
        <v>384</v>
      </c>
      <c r="C13" s="7"/>
      <c r="D13" s="2"/>
      <c r="E13" s="2"/>
      <c r="F13" s="2"/>
      <c r="G13" s="2"/>
      <c r="H13" s="2"/>
      <c r="I13" s="2"/>
      <c r="J13" s="2"/>
      <c r="K13" s="2"/>
      <c r="L13" s="2"/>
      <c r="M13" s="2"/>
      <c r="N13" s="2"/>
      <c r="O13" s="2"/>
      <c r="P13" s="2"/>
      <c r="Q13" s="2"/>
      <c r="R13" s="2"/>
      <c r="S13" s="2"/>
      <c r="T13" s="2"/>
    </row>
    <row r="14" spans="1:20" ht="15.5">
      <c r="A14" s="2"/>
      <c r="B14" s="266"/>
      <c r="C14" s="2"/>
      <c r="D14" s="2"/>
      <c r="E14" s="2"/>
      <c r="F14" s="2"/>
      <c r="G14" s="2"/>
      <c r="H14" s="2"/>
      <c r="I14" s="2"/>
      <c r="J14" s="2"/>
      <c r="K14" s="2"/>
      <c r="L14" s="2"/>
      <c r="M14" s="2"/>
      <c r="N14" s="2"/>
      <c r="O14" s="2"/>
      <c r="P14" s="2"/>
      <c r="Q14" s="2"/>
      <c r="R14" s="2"/>
      <c r="S14" s="2"/>
      <c r="T14" s="2"/>
    </row>
    <row r="15" spans="1:20">
      <c r="A15" s="2"/>
      <c r="B15" s="2"/>
      <c r="C15" s="2"/>
      <c r="D15" s="2"/>
      <c r="E15" s="2"/>
      <c r="F15" s="2"/>
      <c r="G15" s="2"/>
      <c r="H15" s="2"/>
      <c r="I15" s="2"/>
      <c r="J15" s="2"/>
      <c r="K15" s="2"/>
      <c r="L15" s="2"/>
      <c r="M15" s="2"/>
      <c r="N15" s="2"/>
      <c r="O15" s="2"/>
      <c r="P15" s="2"/>
      <c r="Q15" s="2"/>
      <c r="R15" s="2"/>
      <c r="S15" s="2"/>
      <c r="T15" s="2"/>
    </row>
    <row r="16" spans="1:20" ht="18.75" customHeight="1">
      <c r="A16" s="2"/>
      <c r="C16" s="2"/>
      <c r="D16" s="2"/>
      <c r="E16" s="2"/>
      <c r="F16" s="2"/>
      <c r="G16" s="2"/>
      <c r="H16" s="2"/>
      <c r="I16" s="2"/>
      <c r="J16" s="2"/>
      <c r="K16" s="2"/>
      <c r="L16" s="2"/>
      <c r="M16" s="2"/>
      <c r="N16" s="2"/>
      <c r="O16" s="2"/>
      <c r="P16" s="2"/>
      <c r="Q16" s="2"/>
      <c r="R16" s="2"/>
      <c r="S16" s="2"/>
      <c r="T16" s="2"/>
    </row>
    <row r="17" spans="1:20">
      <c r="A17" s="2"/>
      <c r="B17" s="264"/>
      <c r="C17" s="2"/>
      <c r="D17" s="2"/>
      <c r="E17" s="2"/>
      <c r="F17" s="2"/>
      <c r="G17" s="2"/>
      <c r="H17" s="2"/>
      <c r="I17" s="2"/>
      <c r="J17" s="2"/>
      <c r="K17" s="2"/>
      <c r="L17" s="2"/>
      <c r="M17" s="2"/>
      <c r="N17" s="2"/>
      <c r="O17" s="2"/>
      <c r="P17" s="2"/>
      <c r="Q17" s="2"/>
      <c r="R17" s="2"/>
      <c r="S17" s="2"/>
      <c r="T17" s="2"/>
    </row>
    <row r="18" spans="1:20">
      <c r="A18" s="2"/>
      <c r="D18" s="2"/>
      <c r="E18" s="2"/>
      <c r="F18" s="2"/>
      <c r="G18" s="2"/>
      <c r="H18" s="2"/>
      <c r="I18" s="2"/>
      <c r="J18" s="2"/>
      <c r="K18" s="2"/>
      <c r="L18" s="2"/>
      <c r="M18" s="2"/>
      <c r="N18" s="2"/>
      <c r="O18" s="2"/>
      <c r="P18" s="2"/>
      <c r="Q18" s="2"/>
      <c r="R18" s="2"/>
      <c r="S18" s="2"/>
      <c r="T18" s="2"/>
    </row>
    <row r="19" spans="1:20">
      <c r="A19" s="2"/>
      <c r="D19" s="2"/>
      <c r="E19" s="2"/>
      <c r="F19" s="2"/>
      <c r="G19" s="2"/>
      <c r="H19" s="2"/>
      <c r="I19" s="2"/>
      <c r="J19" s="2"/>
      <c r="K19" s="2"/>
      <c r="L19" s="2"/>
      <c r="M19" s="2"/>
      <c r="N19" s="2"/>
      <c r="O19" s="2"/>
      <c r="P19" s="2"/>
      <c r="Q19" s="2"/>
      <c r="R19" s="2"/>
      <c r="S19" s="2"/>
      <c r="T19" s="2"/>
    </row>
    <row r="20" spans="1:20">
      <c r="A20" s="2"/>
      <c r="B20" s="2"/>
      <c r="C20" s="2"/>
      <c r="D20" s="2"/>
      <c r="E20" s="2"/>
      <c r="F20" s="2"/>
      <c r="G20" s="2"/>
      <c r="H20" s="2"/>
      <c r="I20" s="2"/>
      <c r="J20" s="2"/>
      <c r="K20" s="2"/>
      <c r="L20" s="2"/>
      <c r="M20" s="2"/>
      <c r="N20" s="2"/>
      <c r="O20" s="2"/>
      <c r="P20" s="2"/>
      <c r="Q20" s="2"/>
      <c r="R20" s="2"/>
      <c r="S20" s="2"/>
      <c r="T20" s="2"/>
    </row>
    <row r="21" spans="1:20">
      <c r="A21" s="2"/>
      <c r="B21" s="2"/>
      <c r="C21" s="2"/>
      <c r="D21" s="2"/>
      <c r="E21" s="2"/>
      <c r="F21" s="2"/>
      <c r="G21" s="2"/>
      <c r="H21" s="2"/>
      <c r="I21" s="2"/>
      <c r="J21" s="2"/>
      <c r="K21" s="2"/>
      <c r="L21" s="2"/>
      <c r="M21" s="2"/>
      <c r="N21" s="2"/>
      <c r="O21" s="2"/>
      <c r="P21" s="2"/>
      <c r="Q21" s="2"/>
      <c r="R21" s="2"/>
      <c r="S21" s="2"/>
      <c r="T21" s="2"/>
    </row>
    <row r="22" spans="1:20">
      <c r="A22" s="2"/>
      <c r="B22" s="2"/>
      <c r="C22" s="2"/>
      <c r="D22" s="2"/>
      <c r="E22" s="2"/>
      <c r="F22" s="2"/>
      <c r="G22" s="2"/>
      <c r="H22" s="2"/>
      <c r="I22" s="2"/>
      <c r="J22" s="2"/>
      <c r="K22" s="2"/>
      <c r="L22" s="2"/>
      <c r="M22" s="2"/>
      <c r="N22" s="2"/>
      <c r="O22" s="2"/>
      <c r="P22" s="2"/>
      <c r="Q22" s="2"/>
      <c r="R22" s="2"/>
      <c r="S22" s="2"/>
      <c r="T22" s="2"/>
    </row>
    <row r="23" spans="1:20">
      <c r="A23" s="2"/>
      <c r="B23" s="2"/>
      <c r="C23" s="2"/>
      <c r="D23" s="2"/>
      <c r="E23" s="2"/>
      <c r="F23" s="2"/>
      <c r="G23" s="2"/>
      <c r="H23" s="2"/>
      <c r="I23" s="2"/>
      <c r="J23" s="2"/>
      <c r="K23" s="2"/>
      <c r="L23" s="2"/>
      <c r="M23" s="2"/>
      <c r="N23" s="2"/>
      <c r="O23" s="2"/>
      <c r="P23" s="2"/>
      <c r="Q23" s="2"/>
      <c r="R23" s="2"/>
      <c r="S23" s="2"/>
      <c r="T23" s="2"/>
    </row>
    <row r="24" spans="1:20">
      <c r="A24" s="2"/>
      <c r="B24" s="2"/>
      <c r="C24" s="2"/>
      <c r="D24" s="2"/>
      <c r="E24" s="2"/>
      <c r="F24" s="2"/>
      <c r="G24" s="2"/>
      <c r="H24" s="2"/>
      <c r="I24" s="2"/>
      <c r="J24" s="2"/>
      <c r="K24" s="2"/>
      <c r="L24" s="2"/>
      <c r="M24" s="2"/>
      <c r="N24" s="2"/>
      <c r="O24" s="2"/>
      <c r="P24" s="2"/>
      <c r="Q24" s="2"/>
      <c r="R24" s="2"/>
      <c r="S24" s="2"/>
      <c r="T24" s="2"/>
    </row>
    <row r="25" spans="1:20">
      <c r="A25" s="2"/>
      <c r="B25" s="2"/>
      <c r="C25" s="2"/>
      <c r="D25" s="2"/>
      <c r="E25" s="2"/>
      <c r="F25" s="2"/>
      <c r="G25" s="2"/>
      <c r="H25" s="2"/>
      <c r="I25" s="2"/>
      <c r="J25" s="2"/>
      <c r="K25" s="2"/>
      <c r="L25" s="2"/>
      <c r="M25" s="2"/>
      <c r="N25" s="2"/>
      <c r="O25" s="2"/>
      <c r="P25" s="2"/>
      <c r="Q25" s="2"/>
      <c r="R25" s="2"/>
      <c r="S25" s="2"/>
      <c r="T25" s="2"/>
    </row>
    <row r="26" spans="1:20">
      <c r="A26" s="2"/>
      <c r="B26" s="2"/>
      <c r="C26" s="2"/>
      <c r="D26" s="2"/>
      <c r="E26" s="2"/>
      <c r="F26" s="2"/>
      <c r="G26" s="2"/>
      <c r="H26" s="2"/>
      <c r="I26" s="2"/>
      <c r="J26" s="2"/>
      <c r="K26" s="2"/>
      <c r="L26" s="2"/>
      <c r="M26" s="2"/>
      <c r="N26" s="2"/>
      <c r="O26" s="2"/>
      <c r="P26" s="2"/>
      <c r="Q26" s="2"/>
      <c r="R26" s="2"/>
      <c r="S26" s="2"/>
      <c r="T26" s="2"/>
    </row>
    <row r="27" spans="1:20">
      <c r="A27" s="2"/>
      <c r="B27" s="2"/>
      <c r="C27" s="2"/>
      <c r="D27" s="2"/>
      <c r="E27" s="2"/>
      <c r="F27" s="2"/>
      <c r="G27" s="2"/>
      <c r="H27" s="2"/>
      <c r="I27" s="2"/>
      <c r="J27" s="2"/>
      <c r="K27" s="2"/>
      <c r="L27" s="2"/>
      <c r="M27" s="2"/>
      <c r="N27" s="2"/>
      <c r="O27" s="2"/>
      <c r="P27" s="2"/>
      <c r="Q27" s="2"/>
      <c r="R27" s="2"/>
      <c r="S27" s="2"/>
      <c r="T27" s="2"/>
    </row>
    <row r="28" spans="1:20">
      <c r="A28" s="2"/>
      <c r="B28" s="2"/>
      <c r="C28" s="2"/>
      <c r="D28" s="2"/>
      <c r="E28" s="2"/>
      <c r="F28" s="2"/>
      <c r="G28" s="2"/>
      <c r="H28" s="2"/>
      <c r="I28" s="2"/>
      <c r="J28" s="2"/>
      <c r="K28" s="2"/>
      <c r="L28" s="2"/>
      <c r="M28" s="2"/>
      <c r="N28" s="2"/>
      <c r="O28" s="2"/>
      <c r="P28" s="2"/>
      <c r="Q28" s="2"/>
      <c r="R28" s="2"/>
      <c r="S28" s="2"/>
      <c r="T28" s="2"/>
    </row>
    <row r="29" spans="1:20">
      <c r="A29" s="2"/>
      <c r="B29" s="2"/>
      <c r="C29" s="2"/>
      <c r="D29" s="2"/>
      <c r="E29" s="2"/>
      <c r="F29" s="2"/>
      <c r="G29" s="2"/>
      <c r="H29" s="2"/>
      <c r="I29" s="2"/>
      <c r="J29" s="2"/>
      <c r="K29" s="2"/>
      <c r="L29" s="2"/>
      <c r="M29" s="2"/>
      <c r="N29" s="2"/>
      <c r="O29" s="2"/>
      <c r="P29" s="2"/>
      <c r="Q29" s="2"/>
      <c r="R29" s="2"/>
      <c r="S29" s="2"/>
      <c r="T29" s="2"/>
    </row>
    <row r="30" spans="1:20">
      <c r="A30" s="2"/>
      <c r="B30" s="2"/>
      <c r="C30" s="2"/>
      <c r="D30" s="2"/>
      <c r="E30" s="2"/>
      <c r="F30" s="2"/>
      <c r="G30" s="2"/>
      <c r="H30" s="2"/>
      <c r="I30" s="2"/>
      <c r="J30" s="2"/>
      <c r="K30" s="2"/>
      <c r="L30" s="2"/>
      <c r="M30" s="2"/>
      <c r="N30" s="2"/>
      <c r="O30" s="2"/>
      <c r="P30" s="2"/>
      <c r="Q30" s="2"/>
      <c r="R30" s="2"/>
      <c r="S30" s="2"/>
      <c r="T30" s="2"/>
    </row>
    <row r="31" spans="1:20">
      <c r="A31" s="2"/>
      <c r="B31" s="2"/>
      <c r="C31" s="2"/>
      <c r="D31" s="2"/>
      <c r="E31" s="2"/>
      <c r="F31" s="2"/>
      <c r="G31" s="2"/>
      <c r="H31" s="2"/>
      <c r="I31" s="2"/>
      <c r="J31" s="2"/>
      <c r="K31" s="2"/>
      <c r="L31" s="2"/>
      <c r="M31" s="2"/>
      <c r="N31" s="2"/>
      <c r="O31" s="2"/>
      <c r="P31" s="2"/>
      <c r="Q31" s="2"/>
      <c r="R31" s="2"/>
      <c r="S31" s="2"/>
      <c r="T31" s="2"/>
    </row>
    <row r="32" spans="1:20">
      <c r="A32" s="2"/>
      <c r="B32" s="2"/>
      <c r="C32" s="2"/>
      <c r="D32" s="2"/>
      <c r="E32" s="2"/>
      <c r="F32" s="2"/>
      <c r="G32" s="2"/>
      <c r="H32" s="2"/>
      <c r="I32" s="2"/>
      <c r="J32" s="2"/>
      <c r="K32" s="2"/>
      <c r="L32" s="2"/>
      <c r="M32" s="2"/>
      <c r="N32" s="2"/>
      <c r="O32" s="2"/>
      <c r="P32" s="2"/>
      <c r="Q32" s="2"/>
      <c r="R32" s="2"/>
      <c r="S32" s="2"/>
      <c r="T32" s="2"/>
    </row>
    <row r="33" spans="1:20">
      <c r="A33" s="2"/>
      <c r="B33" s="2"/>
      <c r="C33" s="2"/>
      <c r="D33" s="2"/>
      <c r="E33" s="2"/>
      <c r="F33" s="2"/>
      <c r="G33" s="2"/>
      <c r="H33" s="2"/>
      <c r="I33" s="2"/>
      <c r="J33" s="2"/>
      <c r="K33" s="2"/>
      <c r="L33" s="2"/>
      <c r="M33" s="2"/>
      <c r="N33" s="2"/>
      <c r="O33" s="2"/>
      <c r="P33" s="2"/>
      <c r="Q33" s="2"/>
      <c r="R33" s="2"/>
      <c r="S33" s="2"/>
      <c r="T33" s="2"/>
    </row>
    <row r="34" spans="1:20">
      <c r="A34" s="2"/>
      <c r="B34" s="2"/>
      <c r="C34" s="2"/>
      <c r="D34" s="2"/>
      <c r="E34" s="2"/>
      <c r="F34" s="2"/>
      <c r="G34" s="2"/>
      <c r="H34" s="2"/>
      <c r="I34" s="2"/>
      <c r="J34" s="2"/>
      <c r="K34" s="2"/>
      <c r="L34" s="2"/>
      <c r="M34" s="2"/>
      <c r="N34" s="2"/>
      <c r="O34" s="2"/>
      <c r="P34" s="2"/>
      <c r="Q34" s="2"/>
      <c r="R34" s="2"/>
      <c r="S34" s="2"/>
      <c r="T34" s="2"/>
    </row>
    <row r="35" spans="1:20">
      <c r="A35" s="2"/>
      <c r="B35" s="2"/>
      <c r="C35" s="2"/>
      <c r="D35" s="2"/>
      <c r="E35" s="2"/>
      <c r="F35" s="2"/>
      <c r="G35" s="2"/>
      <c r="H35" s="2"/>
      <c r="I35" s="2"/>
      <c r="J35" s="2"/>
      <c r="K35" s="2"/>
      <c r="L35" s="2"/>
      <c r="M35" s="2"/>
      <c r="N35" s="2"/>
      <c r="O35" s="2"/>
      <c r="P35" s="2"/>
      <c r="Q35" s="2"/>
      <c r="R35" s="2"/>
      <c r="S35" s="2"/>
      <c r="T35" s="2"/>
    </row>
    <row r="36" spans="1:20">
      <c r="A36" s="2"/>
      <c r="B36" s="2"/>
      <c r="C36" s="2"/>
      <c r="D36" s="2"/>
      <c r="E36" s="2"/>
      <c r="F36" s="2"/>
      <c r="G36" s="2"/>
      <c r="H36" s="2"/>
      <c r="I36" s="2"/>
      <c r="J36" s="2"/>
      <c r="K36" s="2"/>
      <c r="L36" s="2"/>
      <c r="M36" s="2"/>
      <c r="N36" s="2"/>
      <c r="O36" s="2"/>
      <c r="P36" s="2"/>
      <c r="Q36" s="2"/>
      <c r="R36" s="2"/>
      <c r="S36" s="2"/>
      <c r="T36" s="2"/>
    </row>
    <row r="37" spans="1:20">
      <c r="A37" s="2"/>
      <c r="B37" s="2"/>
      <c r="C37" s="2"/>
      <c r="D37" s="2"/>
      <c r="E37" s="2"/>
      <c r="F37" s="2"/>
      <c r="G37" s="2"/>
      <c r="H37" s="2"/>
      <c r="I37" s="2"/>
      <c r="J37" s="2"/>
      <c r="K37" s="2"/>
      <c r="L37" s="2"/>
      <c r="M37" s="2"/>
      <c r="N37" s="2"/>
      <c r="O37" s="2"/>
      <c r="P37" s="2"/>
      <c r="Q37" s="2"/>
      <c r="R37" s="2"/>
      <c r="S37" s="2"/>
      <c r="T37" s="2"/>
    </row>
    <row r="38" spans="1:20">
      <c r="A38" s="2"/>
      <c r="B38" s="2"/>
      <c r="C38" s="2"/>
      <c r="D38" s="2"/>
      <c r="E38" s="2"/>
      <c r="F38" s="2"/>
      <c r="G38" s="2"/>
      <c r="H38" s="2"/>
      <c r="I38" s="2"/>
      <c r="J38" s="2"/>
      <c r="K38" s="2"/>
      <c r="L38" s="2"/>
      <c r="M38" s="2"/>
      <c r="N38" s="2"/>
      <c r="O38" s="2"/>
      <c r="P38" s="2"/>
      <c r="Q38" s="2"/>
      <c r="R38" s="2"/>
      <c r="S38" s="2"/>
      <c r="T38" s="2"/>
    </row>
    <row r="39" spans="1:20">
      <c r="A39" s="2"/>
      <c r="B39" s="2"/>
      <c r="C39" s="2"/>
      <c r="D39" s="2"/>
      <c r="E39" s="2"/>
      <c r="F39" s="2"/>
      <c r="G39" s="2"/>
      <c r="H39" s="2"/>
      <c r="I39" s="2"/>
      <c r="J39" s="2"/>
      <c r="K39" s="2"/>
      <c r="L39" s="2"/>
      <c r="M39" s="2"/>
      <c r="N39" s="2"/>
      <c r="O39" s="2"/>
      <c r="P39" s="2"/>
      <c r="Q39" s="2"/>
      <c r="R39" s="2"/>
      <c r="S39" s="2"/>
      <c r="T39" s="2"/>
    </row>
    <row r="40" spans="1:20">
      <c r="A40" s="2"/>
      <c r="B40" s="2"/>
      <c r="C40" s="2"/>
      <c r="D40" s="2"/>
      <c r="E40" s="2"/>
      <c r="F40" s="2"/>
      <c r="G40" s="2"/>
      <c r="H40" s="2"/>
      <c r="I40" s="2"/>
      <c r="J40" s="2"/>
      <c r="K40" s="2"/>
      <c r="L40" s="2"/>
      <c r="M40" s="2"/>
      <c r="N40" s="2"/>
      <c r="O40" s="2"/>
      <c r="P40" s="2"/>
      <c r="Q40" s="2"/>
      <c r="R40" s="2"/>
      <c r="S40" s="2"/>
      <c r="T40" s="2"/>
    </row>
    <row r="41" spans="1:20">
      <c r="A41" s="2"/>
      <c r="B41" s="2"/>
      <c r="C41" s="2"/>
      <c r="D41" s="2"/>
      <c r="E41" s="2"/>
      <c r="F41" s="2"/>
      <c r="G41" s="2"/>
      <c r="H41" s="2"/>
      <c r="I41" s="2"/>
      <c r="J41" s="2"/>
      <c r="K41" s="2"/>
      <c r="L41" s="2"/>
      <c r="M41" s="2"/>
      <c r="N41" s="2"/>
      <c r="O41" s="2"/>
      <c r="P41" s="2"/>
      <c r="Q41" s="2"/>
      <c r="R41" s="2"/>
      <c r="S41" s="2"/>
      <c r="T41" s="2"/>
    </row>
    <row r="42" spans="1:20">
      <c r="A42" s="2"/>
      <c r="B42" s="2"/>
      <c r="C42" s="2"/>
      <c r="D42" s="2"/>
      <c r="E42" s="2"/>
      <c r="F42" s="2"/>
      <c r="G42" s="2"/>
      <c r="H42" s="2"/>
      <c r="I42" s="2"/>
      <c r="J42" s="2"/>
      <c r="K42" s="2"/>
      <c r="L42" s="2"/>
      <c r="M42" s="2"/>
      <c r="N42" s="2"/>
      <c r="O42" s="2"/>
      <c r="P42" s="2"/>
      <c r="Q42" s="2"/>
      <c r="R42" s="2"/>
      <c r="S42" s="2"/>
      <c r="T42" s="2"/>
    </row>
    <row r="43" spans="1:20">
      <c r="A43" s="2"/>
      <c r="B43" s="2"/>
      <c r="C43" s="2"/>
      <c r="D43" s="2"/>
      <c r="E43" s="2"/>
      <c r="F43" s="2"/>
      <c r="G43" s="2"/>
      <c r="H43" s="2"/>
      <c r="I43" s="2"/>
      <c r="J43" s="2"/>
      <c r="K43" s="2"/>
      <c r="L43" s="2"/>
      <c r="M43" s="2"/>
      <c r="N43" s="2"/>
      <c r="O43" s="2"/>
      <c r="P43" s="2"/>
      <c r="Q43" s="2"/>
      <c r="R43" s="2"/>
      <c r="S43" s="2"/>
      <c r="T43" s="2"/>
    </row>
    <row r="44" spans="1:20">
      <c r="A44" s="2"/>
      <c r="B44" s="2"/>
      <c r="C44" s="2"/>
      <c r="D44" s="2"/>
      <c r="E44" s="2"/>
      <c r="F44" s="2"/>
      <c r="G44" s="2"/>
      <c r="H44" s="2"/>
      <c r="I44" s="2"/>
      <c r="J44" s="2"/>
      <c r="K44" s="2"/>
      <c r="L44" s="2"/>
      <c r="M44" s="2"/>
      <c r="N44" s="2"/>
      <c r="O44" s="2"/>
      <c r="P44" s="2"/>
      <c r="Q44" s="2"/>
      <c r="R44" s="2"/>
      <c r="S44" s="2"/>
      <c r="T44" s="2"/>
    </row>
    <row r="45" spans="1:20">
      <c r="A45" s="2"/>
      <c r="B45" s="2"/>
      <c r="C45" s="2"/>
      <c r="D45" s="2"/>
      <c r="E45" s="2"/>
      <c r="F45" s="2"/>
      <c r="G45" s="2"/>
      <c r="H45" s="2"/>
      <c r="I45" s="2"/>
      <c r="J45" s="2"/>
      <c r="K45" s="2"/>
      <c r="L45" s="2"/>
      <c r="M45" s="2"/>
      <c r="N45" s="2"/>
      <c r="O45" s="2"/>
      <c r="P45" s="2"/>
      <c r="Q45" s="2"/>
      <c r="R45" s="2"/>
      <c r="S45" s="2"/>
      <c r="T45" s="2"/>
    </row>
    <row r="46" spans="1:20">
      <c r="A46" s="2"/>
      <c r="B46" s="2"/>
      <c r="C46" s="2"/>
      <c r="D46" s="2"/>
      <c r="E46" s="2"/>
      <c r="F46" s="2"/>
      <c r="G46" s="2"/>
      <c r="H46" s="2"/>
      <c r="I46" s="2"/>
      <c r="J46" s="2"/>
      <c r="K46" s="2"/>
      <c r="L46" s="2"/>
      <c r="M46" s="2"/>
      <c r="N46" s="2"/>
      <c r="O46" s="2"/>
      <c r="P46" s="2"/>
      <c r="Q46" s="2"/>
      <c r="R46" s="2"/>
      <c r="S46" s="2"/>
      <c r="T46" s="2"/>
    </row>
  </sheetData>
  <mergeCells count="1">
    <mergeCell ref="B6:M1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B2:S217"/>
  <sheetViews>
    <sheetView showGridLines="0" zoomScale="60" zoomScaleNormal="60" zoomScalePageLayoutView="70" workbookViewId="0">
      <pane xSplit="4" ySplit="6" topLeftCell="E7" activePane="bottomRight" state="frozen"/>
      <selection activeCell="E145" sqref="E145:O207"/>
      <selection pane="topRight" activeCell="E145" sqref="E145:O207"/>
      <selection pane="bottomLeft" activeCell="E145" sqref="E145:O207"/>
      <selection pane="bottomRight" activeCell="E145" sqref="E145:O207"/>
    </sheetView>
  </sheetViews>
  <sheetFormatPr defaultColWidth="8.81640625" defaultRowHeight="13"/>
  <cols>
    <col min="1" max="1" width="4.453125" style="68" customWidth="1"/>
    <col min="2" max="2" width="17.81640625" style="404" customWidth="1"/>
    <col min="3" max="3" width="12.453125" style="404" customWidth="1"/>
    <col min="4" max="4" width="17.1796875" style="404" customWidth="1"/>
    <col min="5" max="6" width="13.453125" style="68" bestFit="1" customWidth="1"/>
    <col min="7" max="12" width="12" style="68" customWidth="1"/>
    <col min="13" max="15" width="10.81640625" style="68" customWidth="1"/>
    <col min="16" max="20" width="8.81640625" style="68"/>
    <col min="21" max="28" width="10.453125" style="68" customWidth="1"/>
    <col min="29" max="16384" width="8.81640625" style="68"/>
  </cols>
  <sheetData>
    <row r="2" spans="2:18" ht="23.5">
      <c r="B2" s="263" t="str">
        <f>'Ethernet Dashboard'!$B$2</f>
        <v>LightCounting Mega Datacenter Report Database</v>
      </c>
      <c r="C2" s="263"/>
      <c r="D2" s="263"/>
      <c r="H2" s="45"/>
      <c r="Q2" s="12"/>
      <c r="R2" s="12"/>
    </row>
    <row r="3" spans="2:18" ht="15.5">
      <c r="B3" s="403" t="str">
        <f>Introduction!$B$3</f>
        <v>Sample template for Mega DC report spreadsheet published 20 July 2021</v>
      </c>
      <c r="H3" s="45"/>
    </row>
    <row r="4" spans="2:18" ht="18.5">
      <c r="B4" s="263" t="s">
        <v>63</v>
      </c>
      <c r="C4" s="263"/>
      <c r="D4" s="263"/>
    </row>
    <row r="5" spans="2:18" ht="14.5">
      <c r="B5" s="405"/>
    </row>
    <row r="6" spans="2:18">
      <c r="B6" s="172" t="s">
        <v>30</v>
      </c>
      <c r="C6" s="173" t="s">
        <v>29</v>
      </c>
      <c r="D6" s="174" t="s">
        <v>31</v>
      </c>
      <c r="E6" s="97">
        <v>2016</v>
      </c>
      <c r="F6" s="97">
        <v>2017</v>
      </c>
      <c r="G6" s="97">
        <v>2018</v>
      </c>
      <c r="H6" s="97">
        <v>2019</v>
      </c>
      <c r="I6" s="97">
        <v>2020</v>
      </c>
      <c r="J6" s="97">
        <v>2021</v>
      </c>
      <c r="K6" s="97">
        <v>2022</v>
      </c>
      <c r="L6" s="97">
        <v>2023</v>
      </c>
      <c r="M6" s="97">
        <v>2024</v>
      </c>
      <c r="N6" s="97">
        <v>2025</v>
      </c>
      <c r="O6" s="97">
        <v>2026</v>
      </c>
    </row>
    <row r="7" spans="2:18" ht="21">
      <c r="B7" s="406" t="s">
        <v>17</v>
      </c>
      <c r="E7" s="13" t="s">
        <v>16</v>
      </c>
    </row>
    <row r="8" spans="2:18">
      <c r="B8" s="70" t="s">
        <v>30</v>
      </c>
      <c r="C8" s="70" t="s">
        <v>29</v>
      </c>
      <c r="D8" s="70" t="s">
        <v>31</v>
      </c>
      <c r="E8" s="71">
        <v>2016</v>
      </c>
      <c r="F8" s="71">
        <v>2017</v>
      </c>
      <c r="G8" s="71">
        <v>2018</v>
      </c>
      <c r="H8" s="71">
        <v>2019</v>
      </c>
      <c r="I8" s="71">
        <v>2020</v>
      </c>
      <c r="J8" s="71">
        <v>2021</v>
      </c>
      <c r="K8" s="71">
        <v>2022</v>
      </c>
      <c r="L8" s="71">
        <v>2023</v>
      </c>
      <c r="M8" s="71">
        <v>2024</v>
      </c>
      <c r="N8" s="71">
        <v>2025</v>
      </c>
      <c r="O8" s="71">
        <v>2026</v>
      </c>
    </row>
    <row r="9" spans="2:18">
      <c r="B9" s="154" t="str">
        <f>'Ethernet Total'!B9</f>
        <v>GbE</v>
      </c>
      <c r="C9" s="155" t="str">
        <f>'Ethernet Total'!C9</f>
        <v>500 m</v>
      </c>
      <c r="D9" s="156" t="str">
        <f>'Ethernet Total'!D9</f>
        <v>SFP</v>
      </c>
      <c r="E9" s="441"/>
      <c r="F9" s="441"/>
      <c r="G9" s="441"/>
      <c r="H9" s="441"/>
      <c r="I9" s="441"/>
      <c r="J9" s="441"/>
      <c r="K9" s="441"/>
      <c r="L9" s="441"/>
      <c r="M9" s="441"/>
      <c r="N9" s="441"/>
      <c r="O9" s="441"/>
    </row>
    <row r="10" spans="2:18">
      <c r="B10" s="157" t="str">
        <f>'Ethernet Total'!B10</f>
        <v>GbE</v>
      </c>
      <c r="C10" s="158" t="str">
        <f>'Ethernet Total'!C10</f>
        <v>10 km</v>
      </c>
      <c r="D10" s="159" t="str">
        <f>'Ethernet Total'!D10</f>
        <v>SFP</v>
      </c>
      <c r="E10" s="442"/>
      <c r="F10" s="442"/>
      <c r="G10" s="442"/>
      <c r="H10" s="442"/>
      <c r="I10" s="442"/>
      <c r="J10" s="442"/>
      <c r="K10" s="442"/>
      <c r="L10" s="442"/>
      <c r="M10" s="442"/>
      <c r="N10" s="442"/>
      <c r="O10" s="442"/>
    </row>
    <row r="11" spans="2:18">
      <c r="B11" s="157" t="str">
        <f>'Ethernet Total'!B11</f>
        <v>GbE</v>
      </c>
      <c r="C11" s="158" t="str">
        <f>'Ethernet Total'!C11</f>
        <v>40 km</v>
      </c>
      <c r="D11" s="159" t="str">
        <f>'Ethernet Total'!D11</f>
        <v>SFP</v>
      </c>
      <c r="E11" s="442"/>
      <c r="F11" s="442"/>
      <c r="G11" s="442"/>
      <c r="H11" s="442"/>
      <c r="I11" s="442"/>
      <c r="J11" s="442"/>
      <c r="K11" s="442"/>
      <c r="L11" s="442"/>
      <c r="M11" s="442"/>
      <c r="N11" s="442"/>
      <c r="O11" s="442"/>
    </row>
    <row r="12" spans="2:18">
      <c r="B12" s="157" t="str">
        <f>'Ethernet Total'!B12</f>
        <v>GbE</v>
      </c>
      <c r="C12" s="158" t="str">
        <f>'Ethernet Total'!C12</f>
        <v>80 km</v>
      </c>
      <c r="D12" s="159" t="str">
        <f>'Ethernet Total'!D12</f>
        <v>SFP</v>
      </c>
      <c r="E12" s="442"/>
      <c r="F12" s="442"/>
      <c r="G12" s="442"/>
      <c r="H12" s="442"/>
      <c r="I12" s="442"/>
      <c r="J12" s="442"/>
      <c r="K12" s="442"/>
      <c r="L12" s="442"/>
      <c r="M12" s="442"/>
      <c r="N12" s="442"/>
      <c r="O12" s="442"/>
    </row>
    <row r="13" spans="2:18">
      <c r="B13" s="238" t="str">
        <f>'Ethernet Total'!B13</f>
        <v>GbE &amp; Fast Ethernet</v>
      </c>
      <c r="C13" s="161" t="str">
        <f>'Ethernet Total'!C13</f>
        <v>Various</v>
      </c>
      <c r="D13" s="162" t="str">
        <f>'Ethernet Total'!D13</f>
        <v>Legacy/discontinued</v>
      </c>
      <c r="E13" s="446"/>
      <c r="F13" s="446"/>
      <c r="G13" s="446"/>
      <c r="H13" s="446"/>
      <c r="I13" s="446"/>
      <c r="J13" s="446"/>
      <c r="K13" s="446"/>
      <c r="L13" s="446"/>
      <c r="M13" s="446"/>
      <c r="N13" s="446"/>
      <c r="O13" s="446"/>
    </row>
    <row r="14" spans="2:18">
      <c r="B14" s="157" t="str">
        <f>'Ethernet Total'!B14</f>
        <v>10GbE</v>
      </c>
      <c r="C14" s="158" t="str">
        <f>'Ethernet Total'!C14</f>
        <v>300 m</v>
      </c>
      <c r="D14" s="158" t="str">
        <f>'Ethernet Total'!D14</f>
        <v>XFP</v>
      </c>
      <c r="E14" s="442"/>
      <c r="F14" s="442"/>
      <c r="G14" s="442"/>
      <c r="H14" s="442"/>
      <c r="I14" s="442"/>
      <c r="J14" s="442"/>
      <c r="K14" s="442"/>
      <c r="L14" s="442"/>
      <c r="M14" s="442"/>
      <c r="N14" s="442"/>
      <c r="O14" s="442"/>
    </row>
    <row r="15" spans="2:18">
      <c r="B15" s="157" t="str">
        <f>'Ethernet Total'!B15</f>
        <v>10GbE</v>
      </c>
      <c r="C15" s="158" t="str">
        <f>'Ethernet Total'!C15</f>
        <v>300 m</v>
      </c>
      <c r="D15" s="158" t="str">
        <f>'Ethernet Total'!D15</f>
        <v>SFP+</v>
      </c>
      <c r="E15" s="442"/>
      <c r="F15" s="442"/>
      <c r="G15" s="442"/>
      <c r="H15" s="442"/>
      <c r="I15" s="442"/>
      <c r="J15" s="442"/>
      <c r="K15" s="442"/>
      <c r="L15" s="442"/>
      <c r="M15" s="442"/>
      <c r="N15" s="442"/>
      <c r="O15" s="442"/>
    </row>
    <row r="16" spans="2:18">
      <c r="B16" s="157" t="str">
        <f>'Ethernet Total'!B16</f>
        <v>10GbE LRM</v>
      </c>
      <c r="C16" s="158" t="str">
        <f>'Ethernet Total'!C16</f>
        <v>220 m</v>
      </c>
      <c r="D16" s="158" t="str">
        <f>'Ethernet Total'!D16</f>
        <v>SFP+</v>
      </c>
      <c r="E16" s="442"/>
      <c r="F16" s="442"/>
      <c r="G16" s="442"/>
      <c r="H16" s="442"/>
      <c r="I16" s="442"/>
      <c r="J16" s="442"/>
      <c r="K16" s="442"/>
      <c r="L16" s="442"/>
      <c r="M16" s="442"/>
      <c r="N16" s="442"/>
      <c r="O16" s="442"/>
    </row>
    <row r="17" spans="2:15">
      <c r="B17" s="157" t="str">
        <f>'Ethernet Total'!B17</f>
        <v>10GbE</v>
      </c>
      <c r="C17" s="158" t="str">
        <f>'Ethernet Total'!C17</f>
        <v>10 km</v>
      </c>
      <c r="D17" s="158" t="str">
        <f>'Ethernet Total'!D17</f>
        <v>XFP</v>
      </c>
      <c r="E17" s="442"/>
      <c r="F17" s="442"/>
      <c r="G17" s="442"/>
      <c r="H17" s="442"/>
      <c r="I17" s="442"/>
      <c r="J17" s="442"/>
      <c r="K17" s="442"/>
      <c r="L17" s="442"/>
      <c r="M17" s="442"/>
      <c r="N17" s="442"/>
      <c r="O17" s="442"/>
    </row>
    <row r="18" spans="2:15">
      <c r="B18" s="157" t="str">
        <f>'Ethernet Total'!B18</f>
        <v>10GbE</v>
      </c>
      <c r="C18" s="158" t="str">
        <f>'Ethernet Total'!C18</f>
        <v>10 km</v>
      </c>
      <c r="D18" s="158" t="str">
        <f>'Ethernet Total'!D18</f>
        <v>SFP+</v>
      </c>
      <c r="E18" s="442"/>
      <c r="F18" s="442"/>
      <c r="G18" s="442"/>
      <c r="H18" s="442"/>
      <c r="I18" s="442"/>
      <c r="J18" s="442"/>
      <c r="K18" s="442"/>
      <c r="L18" s="442"/>
      <c r="M18" s="442"/>
      <c r="N18" s="442"/>
      <c r="O18" s="442"/>
    </row>
    <row r="19" spans="2:15">
      <c r="B19" s="157" t="str">
        <f>'Ethernet Total'!B19</f>
        <v>10GbE</v>
      </c>
      <c r="C19" s="158" t="str">
        <f>'Ethernet Total'!C19</f>
        <v>40 km</v>
      </c>
      <c r="D19" s="158" t="str">
        <f>'Ethernet Total'!D19</f>
        <v>XFP</v>
      </c>
      <c r="E19" s="442"/>
      <c r="F19" s="442"/>
      <c r="G19" s="442"/>
      <c r="H19" s="442"/>
      <c r="I19" s="442"/>
      <c r="J19" s="442"/>
      <c r="K19" s="442"/>
      <c r="L19" s="442"/>
      <c r="M19" s="442"/>
      <c r="N19" s="442"/>
      <c r="O19" s="442"/>
    </row>
    <row r="20" spans="2:15">
      <c r="B20" s="157" t="str">
        <f>'Ethernet Total'!B20</f>
        <v>10GbE</v>
      </c>
      <c r="C20" s="158" t="str">
        <f>'Ethernet Total'!C20</f>
        <v>40 km</v>
      </c>
      <c r="D20" s="158" t="str">
        <f>'Ethernet Total'!D20</f>
        <v>SFP+</v>
      </c>
      <c r="E20" s="442"/>
      <c r="F20" s="442"/>
      <c r="G20" s="442"/>
      <c r="H20" s="442"/>
      <c r="I20" s="442"/>
      <c r="J20" s="442"/>
      <c r="K20" s="442"/>
      <c r="L20" s="442"/>
      <c r="M20" s="442"/>
      <c r="N20" s="442"/>
      <c r="O20" s="442"/>
    </row>
    <row r="21" spans="2:15">
      <c r="B21" s="157" t="str">
        <f>'Ethernet Total'!B21</f>
        <v>10GbE</v>
      </c>
      <c r="C21" s="158" t="str">
        <f>'Ethernet Total'!C21</f>
        <v>80 km</v>
      </c>
      <c r="D21" s="158" t="str">
        <f>'Ethernet Total'!D21</f>
        <v>XFP</v>
      </c>
      <c r="E21" s="442"/>
      <c r="F21" s="442"/>
      <c r="G21" s="442"/>
      <c r="H21" s="442"/>
      <c r="I21" s="442"/>
      <c r="J21" s="442"/>
      <c r="K21" s="442"/>
      <c r="L21" s="442"/>
      <c r="M21" s="442"/>
      <c r="N21" s="442"/>
      <c r="O21" s="442"/>
    </row>
    <row r="22" spans="2:15">
      <c r="B22" s="157" t="str">
        <f>'Ethernet Total'!B22</f>
        <v>10GbE</v>
      </c>
      <c r="C22" s="158" t="str">
        <f>'Ethernet Total'!C22</f>
        <v>80 km</v>
      </c>
      <c r="D22" s="158" t="str">
        <f>'Ethernet Total'!D22</f>
        <v>SFP+</v>
      </c>
      <c r="E22" s="442"/>
      <c r="F22" s="442"/>
      <c r="G22" s="442"/>
      <c r="H22" s="442"/>
      <c r="I22" s="442"/>
      <c r="J22" s="442"/>
      <c r="K22" s="442"/>
      <c r="L22" s="442"/>
      <c r="M22" s="442"/>
      <c r="N22" s="442"/>
      <c r="O22" s="442"/>
    </row>
    <row r="23" spans="2:15">
      <c r="B23" s="157" t="str">
        <f>'Ethernet Total'!B23</f>
        <v>10GbE</v>
      </c>
      <c r="C23" s="158" t="str">
        <f>'Ethernet Total'!C23</f>
        <v>Various</v>
      </c>
      <c r="D23" s="158" t="str">
        <f>'Ethernet Total'!D23</f>
        <v>Legacy/discontinued</v>
      </c>
      <c r="E23" s="442"/>
      <c r="F23" s="442"/>
      <c r="G23" s="442"/>
      <c r="H23" s="442"/>
      <c r="I23" s="442"/>
      <c r="J23" s="442"/>
      <c r="K23" s="442"/>
      <c r="L23" s="442"/>
      <c r="M23" s="442"/>
      <c r="N23" s="442"/>
      <c r="O23" s="442"/>
    </row>
    <row r="24" spans="2:15">
      <c r="B24" s="154" t="str">
        <f>'Ethernet Total'!B24</f>
        <v>25GbE SR</v>
      </c>
      <c r="C24" s="155" t="str">
        <f>'Ethernet Total'!C24</f>
        <v>100 - 300 m</v>
      </c>
      <c r="D24" s="156" t="str">
        <f>'Ethernet Total'!D24</f>
        <v>SFP28</v>
      </c>
      <c r="E24" s="441"/>
      <c r="F24" s="441"/>
      <c r="G24" s="441"/>
      <c r="H24" s="441"/>
      <c r="I24" s="441"/>
      <c r="J24" s="441"/>
      <c r="K24" s="441"/>
      <c r="L24" s="441"/>
      <c r="M24" s="441"/>
      <c r="N24" s="441"/>
      <c r="O24" s="441"/>
    </row>
    <row r="25" spans="2:15">
      <c r="B25" s="157" t="str">
        <f>'Ethernet Total'!B25</f>
        <v>25GbE LR</v>
      </c>
      <c r="C25" s="158" t="str">
        <f>'Ethernet Total'!C25</f>
        <v>10 km</v>
      </c>
      <c r="D25" s="159" t="str">
        <f>'Ethernet Total'!D25</f>
        <v>SFP28</v>
      </c>
      <c r="E25" s="442"/>
      <c r="F25" s="442"/>
      <c r="G25" s="442"/>
      <c r="H25" s="442"/>
      <c r="I25" s="442"/>
      <c r="J25" s="442"/>
      <c r="K25" s="442"/>
      <c r="L25" s="442"/>
      <c r="M25" s="442"/>
      <c r="N25" s="442"/>
      <c r="O25" s="442"/>
    </row>
    <row r="26" spans="2:15">
      <c r="B26" s="160" t="str">
        <f>'Ethernet Total'!B26</f>
        <v>25GbE ER</v>
      </c>
      <c r="C26" s="161" t="str">
        <f>'Ethernet Total'!C26</f>
        <v>40 km</v>
      </c>
      <c r="D26" s="162" t="str">
        <f>'Ethernet Total'!D26</f>
        <v>SFP28</v>
      </c>
      <c r="E26" s="446"/>
      <c r="F26" s="446"/>
      <c r="G26" s="446"/>
      <c r="H26" s="446"/>
      <c r="I26" s="446"/>
      <c r="J26" s="446"/>
      <c r="K26" s="446"/>
      <c r="L26" s="446"/>
      <c r="M26" s="446"/>
      <c r="N26" s="446"/>
      <c r="O26" s="446"/>
    </row>
    <row r="27" spans="2:15">
      <c r="B27" s="157" t="str">
        <f>'Ethernet Total'!B27</f>
        <v>40G SR4</v>
      </c>
      <c r="C27" s="158" t="str">
        <f>'Ethernet Total'!C27</f>
        <v>100 m</v>
      </c>
      <c r="D27" s="159" t="str">
        <f>'Ethernet Total'!D27</f>
        <v>QSFP+</v>
      </c>
      <c r="E27" s="441"/>
      <c r="F27" s="441"/>
      <c r="G27" s="441"/>
      <c r="H27" s="441"/>
      <c r="I27" s="441"/>
      <c r="J27" s="441"/>
      <c r="K27" s="441"/>
      <c r="L27" s="441"/>
      <c r="M27" s="441"/>
      <c r="N27" s="441"/>
      <c r="O27" s="441"/>
    </row>
    <row r="28" spans="2:15">
      <c r="B28" s="157" t="str">
        <f>'Ethernet Total'!B28</f>
        <v>40GbE MM duplex</v>
      </c>
      <c r="C28" s="158" t="str">
        <f>'Ethernet Total'!C28</f>
        <v>100 m</v>
      </c>
      <c r="D28" s="159" t="str">
        <f>'Ethernet Total'!D28</f>
        <v>QSFP+</v>
      </c>
      <c r="E28" s="442"/>
      <c r="F28" s="442"/>
      <c r="G28" s="442"/>
      <c r="H28" s="442"/>
      <c r="I28" s="442"/>
      <c r="J28" s="442"/>
      <c r="K28" s="442"/>
      <c r="L28" s="442"/>
      <c r="M28" s="442"/>
      <c r="N28" s="442"/>
      <c r="O28" s="442"/>
    </row>
    <row r="29" spans="2:15">
      <c r="B29" s="157" t="str">
        <f>'Ethernet Total'!B29</f>
        <v>40GbE eSR</v>
      </c>
      <c r="C29" s="158" t="str">
        <f>'Ethernet Total'!C29</f>
        <v>300 m</v>
      </c>
      <c r="D29" s="159" t="str">
        <f>'Ethernet Total'!D29</f>
        <v>QSFP+</v>
      </c>
      <c r="E29" s="442"/>
      <c r="F29" s="442"/>
      <c r="G29" s="442"/>
      <c r="H29" s="442"/>
      <c r="I29" s="442"/>
      <c r="J29" s="442"/>
      <c r="K29" s="442"/>
      <c r="L29" s="442"/>
      <c r="M29" s="442"/>
      <c r="N29" s="442"/>
      <c r="O29" s="442"/>
    </row>
    <row r="30" spans="2:15">
      <c r="B30" s="157" t="str">
        <f>'Ethernet Total'!B30</f>
        <v>40 GbE PSM4</v>
      </c>
      <c r="C30" s="158" t="str">
        <f>'Ethernet Total'!C30</f>
        <v>500 m</v>
      </c>
      <c r="D30" s="159" t="str">
        <f>'Ethernet Total'!D30</f>
        <v>QSFP+</v>
      </c>
      <c r="E30" s="444"/>
      <c r="F30" s="444"/>
      <c r="G30" s="444"/>
      <c r="H30" s="444"/>
      <c r="I30" s="444"/>
      <c r="J30" s="444"/>
      <c r="K30" s="444"/>
      <c r="L30" s="444"/>
      <c r="M30" s="444"/>
      <c r="N30" s="444"/>
      <c r="O30" s="444"/>
    </row>
    <row r="31" spans="2:15">
      <c r="B31" s="157" t="str">
        <f>'Ethernet Total'!B31</f>
        <v>40GbE (FR)</v>
      </c>
      <c r="C31" s="158" t="str">
        <f>'Ethernet Total'!C31</f>
        <v>2 km</v>
      </c>
      <c r="D31" s="159" t="str">
        <f>'Ethernet Total'!D31</f>
        <v>CFP</v>
      </c>
      <c r="E31" s="442"/>
      <c r="F31" s="442"/>
      <c r="G31" s="442"/>
      <c r="H31" s="442"/>
      <c r="I31" s="442"/>
      <c r="J31" s="442"/>
      <c r="K31" s="442"/>
      <c r="L31" s="442"/>
      <c r="M31" s="442"/>
      <c r="N31" s="442"/>
      <c r="O31" s="442"/>
    </row>
    <row r="32" spans="2:15">
      <c r="B32" s="157" t="str">
        <f>'Ethernet Total'!B32</f>
        <v>40GbE (LR4 subspec)</v>
      </c>
      <c r="C32" s="158" t="str">
        <f>'Ethernet Total'!C32</f>
        <v>2 km</v>
      </c>
      <c r="D32" s="159" t="str">
        <f>'Ethernet Total'!D32</f>
        <v>QSFP+</v>
      </c>
      <c r="E32" s="442"/>
      <c r="F32" s="442"/>
      <c r="G32" s="442"/>
      <c r="H32" s="442"/>
      <c r="I32" s="442"/>
      <c r="J32" s="442"/>
      <c r="K32" s="442"/>
      <c r="L32" s="442"/>
      <c r="M32" s="442"/>
      <c r="N32" s="442"/>
      <c r="O32" s="442"/>
    </row>
    <row r="33" spans="2:15">
      <c r="B33" s="157" t="str">
        <f>'Ethernet Total'!B33</f>
        <v>40GbE</v>
      </c>
      <c r="C33" s="158" t="str">
        <f>'Ethernet Total'!C33</f>
        <v>10 km</v>
      </c>
      <c r="D33" s="159" t="str">
        <f>'Ethernet Total'!D33</f>
        <v>CFP</v>
      </c>
      <c r="E33" s="442"/>
      <c r="F33" s="442"/>
      <c r="G33" s="442"/>
      <c r="H33" s="442"/>
      <c r="I33" s="442"/>
      <c r="J33" s="442"/>
      <c r="K33" s="442"/>
      <c r="L33" s="442"/>
      <c r="M33" s="442"/>
      <c r="N33" s="442"/>
      <c r="O33" s="442"/>
    </row>
    <row r="34" spans="2:15">
      <c r="B34" s="157" t="str">
        <f>'Ethernet Total'!B34</f>
        <v>40GbE</v>
      </c>
      <c r="C34" s="158" t="str">
        <f>'Ethernet Total'!C34</f>
        <v>10 km</v>
      </c>
      <c r="D34" s="159" t="str">
        <f>'Ethernet Total'!D34</f>
        <v>QSFP+</v>
      </c>
      <c r="E34" s="442"/>
      <c r="F34" s="442"/>
      <c r="G34" s="442"/>
      <c r="H34" s="442"/>
      <c r="I34" s="442"/>
      <c r="J34" s="442"/>
      <c r="K34" s="442"/>
      <c r="L34" s="442"/>
      <c r="M34" s="442"/>
      <c r="N34" s="442"/>
      <c r="O34" s="442"/>
    </row>
    <row r="35" spans="2:15">
      <c r="B35" s="160" t="str">
        <f>'Ethernet Total'!B35</f>
        <v>40GbE</v>
      </c>
      <c r="C35" s="161" t="str">
        <f>'Ethernet Total'!C35</f>
        <v>40 km</v>
      </c>
      <c r="D35" s="162" t="str">
        <f>'Ethernet Total'!D35</f>
        <v>all</v>
      </c>
      <c r="E35" s="446"/>
      <c r="F35" s="446"/>
      <c r="G35" s="446"/>
      <c r="H35" s="446"/>
      <c r="I35" s="446"/>
      <c r="J35" s="446"/>
      <c r="K35" s="446"/>
      <c r="L35" s="446"/>
      <c r="M35" s="446"/>
      <c r="N35" s="446"/>
      <c r="O35" s="446"/>
    </row>
    <row r="36" spans="2:15">
      <c r="B36" s="154" t="str">
        <f>'Ethernet Total'!B36</f>
        <v xml:space="preserve">50G </v>
      </c>
      <c r="C36" s="155" t="str">
        <f>'Ethernet Total'!C36</f>
        <v>100 m</v>
      </c>
      <c r="D36" s="156" t="str">
        <f>'Ethernet Total'!D36</f>
        <v>all</v>
      </c>
      <c r="E36" s="441"/>
      <c r="F36" s="441"/>
      <c r="G36" s="441"/>
      <c r="H36" s="441"/>
      <c r="I36" s="441"/>
      <c r="J36" s="441"/>
      <c r="K36" s="441"/>
      <c r="L36" s="441"/>
      <c r="M36" s="441"/>
      <c r="N36" s="441"/>
      <c r="O36" s="441"/>
    </row>
    <row r="37" spans="2:15">
      <c r="B37" s="157" t="str">
        <f>'Ethernet Total'!B37</f>
        <v xml:space="preserve">50G </v>
      </c>
      <c r="C37" s="158" t="str">
        <f>'Ethernet Total'!C37</f>
        <v>2 km</v>
      </c>
      <c r="D37" s="159" t="str">
        <f>'Ethernet Total'!D37</f>
        <v>all</v>
      </c>
      <c r="E37" s="442"/>
      <c r="F37" s="442"/>
      <c r="G37" s="442"/>
      <c r="H37" s="442"/>
      <c r="I37" s="442"/>
      <c r="J37" s="442"/>
      <c r="K37" s="442"/>
      <c r="L37" s="442"/>
      <c r="M37" s="442"/>
      <c r="N37" s="442"/>
      <c r="O37" s="442"/>
    </row>
    <row r="38" spans="2:15">
      <c r="B38" s="157" t="str">
        <f>'Ethernet Total'!B38</f>
        <v xml:space="preserve">50G </v>
      </c>
      <c r="C38" s="158" t="str">
        <f>'Ethernet Total'!C38</f>
        <v>10 km</v>
      </c>
      <c r="D38" s="159" t="str">
        <f>'Ethernet Total'!D38</f>
        <v>all</v>
      </c>
      <c r="E38" s="442"/>
      <c r="F38" s="442"/>
      <c r="G38" s="442"/>
      <c r="H38" s="442"/>
      <c r="I38" s="442"/>
      <c r="J38" s="442"/>
      <c r="K38" s="442"/>
      <c r="L38" s="442"/>
      <c r="M38" s="442"/>
      <c r="N38" s="442"/>
      <c r="O38" s="442"/>
    </row>
    <row r="39" spans="2:15">
      <c r="B39" s="157" t="str">
        <f>'Ethernet Total'!B39</f>
        <v xml:space="preserve">50G </v>
      </c>
      <c r="C39" s="158" t="str">
        <f>'Ethernet Total'!C39</f>
        <v>40 km</v>
      </c>
      <c r="D39" s="159" t="str">
        <f>'Ethernet Total'!D39</f>
        <v>all</v>
      </c>
      <c r="E39" s="442"/>
      <c r="F39" s="442"/>
      <c r="G39" s="442"/>
      <c r="H39" s="442"/>
      <c r="I39" s="442"/>
      <c r="J39" s="442"/>
      <c r="K39" s="442"/>
      <c r="L39" s="442"/>
      <c r="M39" s="442"/>
      <c r="N39" s="442"/>
      <c r="O39" s="442"/>
    </row>
    <row r="40" spans="2:15">
      <c r="B40" s="160" t="str">
        <f>'Ethernet Total'!B40</f>
        <v xml:space="preserve">50G </v>
      </c>
      <c r="C40" s="161" t="str">
        <f>'Ethernet Total'!C40</f>
        <v>80 km</v>
      </c>
      <c r="D40" s="162" t="str">
        <f>'Ethernet Total'!D40</f>
        <v>all</v>
      </c>
      <c r="E40" s="442"/>
      <c r="F40" s="442"/>
      <c r="G40" s="442"/>
      <c r="H40" s="442"/>
      <c r="I40" s="442"/>
      <c r="J40" s="442"/>
      <c r="K40" s="442"/>
      <c r="L40" s="442"/>
      <c r="M40" s="442"/>
      <c r="N40" s="442"/>
      <c r="O40" s="442"/>
    </row>
    <row r="41" spans="2:15">
      <c r="B41" s="157" t="str">
        <f>'Ethernet Total'!B41</f>
        <v>100G</v>
      </c>
      <c r="C41" s="158" t="str">
        <f>'Ethernet Total'!C41</f>
        <v>100 m</v>
      </c>
      <c r="D41" s="159" t="str">
        <f>'Ethernet Total'!D41</f>
        <v>CFP</v>
      </c>
      <c r="E41" s="441"/>
      <c r="F41" s="441"/>
      <c r="G41" s="441"/>
      <c r="H41" s="441"/>
      <c r="I41" s="441"/>
      <c r="J41" s="441"/>
      <c r="K41" s="441"/>
      <c r="L41" s="441"/>
      <c r="M41" s="441"/>
      <c r="N41" s="441"/>
      <c r="O41" s="441"/>
    </row>
    <row r="42" spans="2:15">
      <c r="B42" s="157" t="str">
        <f>'Ethernet Total'!B42</f>
        <v>100G</v>
      </c>
      <c r="C42" s="158" t="str">
        <f>'Ethernet Total'!C42</f>
        <v>100 m</v>
      </c>
      <c r="D42" s="159" t="str">
        <f>'Ethernet Total'!D42</f>
        <v>CFP2/4</v>
      </c>
      <c r="E42" s="442"/>
      <c r="F42" s="442"/>
      <c r="G42" s="442"/>
      <c r="H42" s="442"/>
      <c r="I42" s="442"/>
      <c r="J42" s="442"/>
      <c r="K42" s="442"/>
      <c r="L42" s="442"/>
      <c r="M42" s="442"/>
      <c r="N42" s="442"/>
      <c r="O42" s="442"/>
    </row>
    <row r="43" spans="2:15">
      <c r="B43" s="157" t="str">
        <f>'Ethernet Total'!B43</f>
        <v>100G SR4</v>
      </c>
      <c r="C43" s="158" t="str">
        <f>'Ethernet Total'!C43</f>
        <v>100 m</v>
      </c>
      <c r="D43" s="159" t="str">
        <f>'Ethernet Total'!D43</f>
        <v>QSFP28</v>
      </c>
      <c r="E43" s="442"/>
      <c r="F43" s="442"/>
      <c r="G43" s="442"/>
      <c r="H43" s="442"/>
      <c r="I43" s="442"/>
      <c r="J43" s="442"/>
      <c r="K43" s="442"/>
      <c r="L43" s="442"/>
      <c r="M43" s="442"/>
      <c r="N43" s="442"/>
      <c r="O43" s="442"/>
    </row>
    <row r="44" spans="2:15">
      <c r="B44" s="157" t="str">
        <f>'Ethernet Total'!B44</f>
        <v>100G SR2</v>
      </c>
      <c r="C44" s="158" t="str">
        <f>'Ethernet Total'!C44</f>
        <v>100 m</v>
      </c>
      <c r="D44" s="159" t="str">
        <f>'Ethernet Total'!D44</f>
        <v>SFP-DD, DSFP</v>
      </c>
      <c r="E44" s="442"/>
      <c r="F44" s="442"/>
      <c r="G44" s="442"/>
      <c r="H44" s="442"/>
      <c r="I44" s="442"/>
      <c r="J44" s="442"/>
      <c r="K44" s="442"/>
      <c r="L44" s="442"/>
      <c r="M44" s="442"/>
      <c r="N44" s="442"/>
      <c r="O44" s="442"/>
    </row>
    <row r="45" spans="2:15">
      <c r="B45" s="157" t="str">
        <f>'Ethernet Total'!B45</f>
        <v>100G MM Duplex</v>
      </c>
      <c r="C45" s="158" t="str">
        <f>'Ethernet Total'!C45</f>
        <v>100 m</v>
      </c>
      <c r="D45" s="159" t="str">
        <f>'Ethernet Total'!D45</f>
        <v>QSFP28</v>
      </c>
      <c r="E45" s="442"/>
      <c r="F45" s="442"/>
      <c r="G45" s="442"/>
      <c r="H45" s="442"/>
      <c r="I45" s="442"/>
      <c r="J45" s="442"/>
      <c r="K45" s="442"/>
      <c r="L45" s="442"/>
      <c r="M45" s="442"/>
      <c r="N45" s="442"/>
      <c r="O45" s="442"/>
    </row>
    <row r="46" spans="2:15">
      <c r="B46" s="157" t="str">
        <f>'Ethernet Total'!B46</f>
        <v>100G eSR</v>
      </c>
      <c r="C46" s="158" t="str">
        <f>'Ethernet Total'!C46</f>
        <v>300 m</v>
      </c>
      <c r="D46" s="159" t="str">
        <f>'Ethernet Total'!D46</f>
        <v>QSFP28</v>
      </c>
      <c r="E46" s="442"/>
      <c r="F46" s="442"/>
      <c r="G46" s="442"/>
      <c r="H46" s="442"/>
      <c r="I46" s="442"/>
      <c r="J46" s="442"/>
      <c r="K46" s="442"/>
      <c r="L46" s="442"/>
      <c r="M46" s="442"/>
      <c r="N46" s="442"/>
      <c r="O46" s="442"/>
    </row>
    <row r="47" spans="2:15">
      <c r="B47" s="157" t="str">
        <f>'Ethernet Total'!B47</f>
        <v>100G PSM4</v>
      </c>
      <c r="C47" s="158" t="str">
        <f>'Ethernet Total'!C47</f>
        <v>500 m</v>
      </c>
      <c r="D47" s="159" t="str">
        <f>'Ethernet Total'!D47</f>
        <v>QSFP28</v>
      </c>
      <c r="E47" s="442"/>
      <c r="F47" s="442"/>
      <c r="G47" s="442"/>
      <c r="H47" s="442"/>
      <c r="I47" s="442"/>
      <c r="J47" s="442"/>
      <c r="K47" s="442"/>
      <c r="L47" s="442"/>
      <c r="M47" s="442"/>
      <c r="N47" s="442"/>
      <c r="O47" s="442"/>
    </row>
    <row r="48" spans="2:15">
      <c r="B48" s="157" t="str">
        <f>'Ethernet Total'!B48</f>
        <v>100G DR</v>
      </c>
      <c r="C48" s="158" t="str">
        <f>'Ethernet Total'!C48</f>
        <v>500 m</v>
      </c>
      <c r="D48" s="159" t="str">
        <f>'Ethernet Total'!D48</f>
        <v>QSFP28</v>
      </c>
      <c r="E48" s="442"/>
      <c r="F48" s="442"/>
      <c r="G48" s="442"/>
      <c r="H48" s="442"/>
      <c r="I48" s="442"/>
      <c r="J48" s="442"/>
      <c r="K48" s="442"/>
      <c r="L48" s="442"/>
      <c r="M48" s="442"/>
      <c r="N48" s="442"/>
      <c r="O48" s="442"/>
    </row>
    <row r="49" spans="2:15">
      <c r="B49" s="157" t="str">
        <f>'Ethernet Total'!B49</f>
        <v>100G CWDM4-Subspec</v>
      </c>
      <c r="C49" s="158" t="str">
        <f>'Ethernet Total'!C49</f>
        <v>500 m</v>
      </c>
      <c r="D49" s="159" t="str">
        <f>'Ethernet Total'!D49</f>
        <v>QSFP28</v>
      </c>
      <c r="E49" s="442"/>
      <c r="F49" s="442"/>
      <c r="G49" s="442"/>
      <c r="H49" s="442"/>
      <c r="I49" s="442"/>
      <c r="J49" s="442"/>
      <c r="K49" s="442"/>
      <c r="L49" s="442"/>
      <c r="M49" s="442"/>
      <c r="N49" s="442"/>
      <c r="O49" s="442"/>
    </row>
    <row r="50" spans="2:15">
      <c r="B50" s="157" t="str">
        <f>'Ethernet Total'!B50</f>
        <v>100G CWDM4</v>
      </c>
      <c r="C50" s="158" t="str">
        <f>'Ethernet Total'!C50</f>
        <v>2 km</v>
      </c>
      <c r="D50" s="159" t="str">
        <f>'Ethernet Total'!D50</f>
        <v>QSFP28</v>
      </c>
      <c r="E50" s="442"/>
      <c r="F50" s="442"/>
      <c r="G50" s="442"/>
      <c r="H50" s="442"/>
      <c r="I50" s="442"/>
      <c r="J50" s="442"/>
      <c r="K50" s="442"/>
      <c r="L50" s="442"/>
      <c r="M50" s="442"/>
      <c r="N50" s="442"/>
      <c r="O50" s="442"/>
    </row>
    <row r="51" spans="2:15">
      <c r="B51" s="157" t="str">
        <f>'Ethernet Total'!B51</f>
        <v>100G FR</v>
      </c>
      <c r="C51" s="158" t="str">
        <f>'Ethernet Total'!C51</f>
        <v>2 km</v>
      </c>
      <c r="D51" s="159" t="str">
        <f>'Ethernet Total'!D51</f>
        <v>QSFP28</v>
      </c>
      <c r="E51" s="442"/>
      <c r="F51" s="442"/>
      <c r="G51" s="442"/>
      <c r="H51" s="442"/>
      <c r="I51" s="442"/>
      <c r="J51" s="442"/>
      <c r="K51" s="442"/>
      <c r="L51" s="442"/>
      <c r="M51" s="442"/>
      <c r="N51" s="442"/>
      <c r="O51" s="442"/>
    </row>
    <row r="52" spans="2:15">
      <c r="B52" s="157" t="str">
        <f>'Ethernet Total'!B52</f>
        <v>100G</v>
      </c>
      <c r="C52" s="158" t="str">
        <f>'Ethernet Total'!C52</f>
        <v>10 km</v>
      </c>
      <c r="D52" s="159" t="str">
        <f>'Ethernet Total'!D52</f>
        <v>CFP</v>
      </c>
      <c r="E52" s="442"/>
      <c r="F52" s="442"/>
      <c r="G52" s="442"/>
      <c r="H52" s="442"/>
      <c r="I52" s="442"/>
      <c r="J52" s="442"/>
      <c r="K52" s="442"/>
      <c r="L52" s="442"/>
      <c r="M52" s="442"/>
      <c r="N52" s="442"/>
      <c r="O52" s="442"/>
    </row>
    <row r="53" spans="2:15">
      <c r="B53" s="157" t="str">
        <f>'Ethernet Total'!B53</f>
        <v>100G</v>
      </c>
      <c r="C53" s="158" t="str">
        <f>'Ethernet Total'!C53</f>
        <v>10 km</v>
      </c>
      <c r="D53" s="159" t="str">
        <f>'Ethernet Total'!D53</f>
        <v>CFP2/4</v>
      </c>
      <c r="E53" s="442"/>
      <c r="F53" s="442"/>
      <c r="G53" s="442"/>
      <c r="H53" s="442"/>
      <c r="I53" s="442"/>
      <c r="J53" s="442"/>
      <c r="K53" s="442"/>
      <c r="L53" s="442"/>
      <c r="M53" s="442"/>
      <c r="N53" s="442"/>
      <c r="O53" s="442"/>
    </row>
    <row r="54" spans="2:15">
      <c r="B54" s="157" t="str">
        <f>'Ethernet Total'!B54</f>
        <v>100G LR4</v>
      </c>
      <c r="C54" s="158" t="str">
        <f>'Ethernet Total'!C54</f>
        <v>10 km</v>
      </c>
      <c r="D54" s="159" t="str">
        <f>'Ethernet Total'!D54</f>
        <v>QSFP28</v>
      </c>
      <c r="E54" s="442"/>
      <c r="F54" s="442"/>
      <c r="G54" s="442"/>
      <c r="H54" s="442"/>
      <c r="I54" s="442"/>
      <c r="J54" s="442"/>
      <c r="K54" s="442"/>
      <c r="L54" s="442"/>
      <c r="M54" s="442"/>
      <c r="N54" s="442"/>
      <c r="O54" s="442"/>
    </row>
    <row r="55" spans="2:15">
      <c r="B55" s="157" t="str">
        <f>'Ethernet Total'!B55</f>
        <v>100G 4WDM10</v>
      </c>
      <c r="C55" s="158" t="str">
        <f>'Ethernet Total'!C55</f>
        <v>10 km</v>
      </c>
      <c r="D55" s="159" t="str">
        <f>'Ethernet Total'!D55</f>
        <v>QSFP28</v>
      </c>
      <c r="E55" s="442"/>
      <c r="F55" s="442"/>
      <c r="G55" s="442"/>
      <c r="H55" s="442"/>
      <c r="I55" s="442"/>
      <c r="J55" s="442"/>
      <c r="K55" s="442"/>
      <c r="L55" s="442"/>
      <c r="M55" s="442"/>
      <c r="N55" s="442"/>
      <c r="O55" s="442"/>
    </row>
    <row r="56" spans="2:15">
      <c r="B56" s="157" t="str">
        <f>'Ethernet Total'!B56</f>
        <v>100G 4WDM20</v>
      </c>
      <c r="C56" s="158" t="str">
        <f>'Ethernet Total'!C56</f>
        <v>20 km</v>
      </c>
      <c r="D56" s="159" t="str">
        <f>'Ethernet Total'!D56</f>
        <v>QSFP28</v>
      </c>
      <c r="E56" s="600"/>
      <c r="F56" s="442"/>
      <c r="G56" s="442"/>
      <c r="H56" s="442"/>
      <c r="I56" s="442"/>
      <c r="J56" s="442"/>
      <c r="K56" s="442"/>
      <c r="L56" s="442"/>
      <c r="M56" s="442"/>
      <c r="N56" s="442"/>
      <c r="O56" s="442"/>
    </row>
    <row r="57" spans="2:15">
      <c r="B57" s="157" t="str">
        <f>'Ethernet Total'!B57</f>
        <v>100G ER4-Lite</v>
      </c>
      <c r="C57" s="158" t="str">
        <f>'Ethernet Total'!C57</f>
        <v>30 km</v>
      </c>
      <c r="D57" s="159" t="str">
        <f>'Ethernet Total'!D57</f>
        <v>QSFP28</v>
      </c>
      <c r="E57" s="600"/>
      <c r="F57" s="442"/>
      <c r="G57" s="442"/>
      <c r="H57" s="442"/>
      <c r="I57" s="442"/>
      <c r="J57" s="442"/>
      <c r="K57" s="442"/>
      <c r="L57" s="442"/>
      <c r="M57" s="442"/>
      <c r="N57" s="442"/>
      <c r="O57" s="442"/>
    </row>
    <row r="58" spans="2:15">
      <c r="B58" s="157" t="str">
        <f>'Ethernet Total'!B58</f>
        <v>100G ER4</v>
      </c>
      <c r="C58" s="158" t="str">
        <f>'Ethernet Total'!C58</f>
        <v>40 km</v>
      </c>
      <c r="D58" s="159" t="str">
        <f>'Ethernet Total'!D58</f>
        <v>QSFP28</v>
      </c>
      <c r="E58" s="600"/>
      <c r="F58" s="442"/>
      <c r="G58" s="442"/>
      <c r="H58" s="442"/>
      <c r="I58" s="442"/>
      <c r="J58" s="442"/>
      <c r="K58" s="442"/>
      <c r="L58" s="442"/>
      <c r="M58" s="442"/>
      <c r="N58" s="442"/>
      <c r="O58" s="442"/>
    </row>
    <row r="59" spans="2:15">
      <c r="B59" s="157" t="str">
        <f>'Ethernet Total'!B59</f>
        <v>100G ZR4</v>
      </c>
      <c r="C59" s="158" t="str">
        <f>'Ethernet Total'!C59</f>
        <v>80 km</v>
      </c>
      <c r="D59" s="159" t="str">
        <f>'Ethernet Total'!D59</f>
        <v>QSFP28</v>
      </c>
      <c r="E59" s="447"/>
      <c r="F59" s="446"/>
      <c r="G59" s="446"/>
      <c r="H59" s="446"/>
      <c r="I59" s="446"/>
      <c r="J59" s="446"/>
      <c r="K59" s="446"/>
      <c r="L59" s="446"/>
      <c r="M59" s="446"/>
      <c r="N59" s="446"/>
      <c r="O59" s="446"/>
    </row>
    <row r="60" spans="2:15">
      <c r="B60" s="154" t="str">
        <f>'Ethernet Total'!B60</f>
        <v>200G</v>
      </c>
      <c r="C60" s="155" t="str">
        <f>'Ethernet Total'!C60</f>
        <v>100 m</v>
      </c>
      <c r="D60" s="156" t="str">
        <f>'Ethernet Total'!D60</f>
        <v>QSFP56</v>
      </c>
      <c r="E60" s="441"/>
      <c r="F60" s="441"/>
      <c r="G60" s="441"/>
      <c r="H60" s="441"/>
      <c r="I60" s="441"/>
      <c r="J60" s="441"/>
      <c r="K60" s="441"/>
      <c r="L60" s="441"/>
      <c r="M60" s="441"/>
      <c r="N60" s="441"/>
      <c r="O60" s="441"/>
    </row>
    <row r="61" spans="2:15">
      <c r="B61" s="157" t="str">
        <f>'Ethernet Total'!B61</f>
        <v>2x200G</v>
      </c>
      <c r="C61" s="158" t="str">
        <f>'Ethernet Total'!C61</f>
        <v>100 m</v>
      </c>
      <c r="D61" s="159" t="str">
        <f>'Ethernet Total'!D61</f>
        <v>OSFP</v>
      </c>
      <c r="E61" s="442"/>
      <c r="F61" s="442"/>
      <c r="G61" s="442"/>
      <c r="H61" s="442"/>
      <c r="I61" s="442"/>
      <c r="J61" s="442"/>
      <c r="K61" s="442"/>
      <c r="L61" s="442"/>
      <c r="M61" s="442"/>
      <c r="N61" s="442"/>
      <c r="O61" s="442"/>
    </row>
    <row r="62" spans="2:15">
      <c r="B62" s="157" t="str">
        <f>'Ethernet Total'!B62</f>
        <v>200G</v>
      </c>
      <c r="C62" s="158" t="str">
        <f>'Ethernet Total'!C62</f>
        <v>2 km</v>
      </c>
      <c r="D62" s="159" t="str">
        <f>'Ethernet Total'!D62</f>
        <v>QSFP56</v>
      </c>
      <c r="E62" s="442"/>
      <c r="F62" s="442"/>
      <c r="G62" s="442"/>
      <c r="H62" s="442"/>
      <c r="I62" s="442"/>
      <c r="J62" s="442"/>
      <c r="K62" s="442"/>
      <c r="L62" s="442"/>
      <c r="M62" s="442"/>
      <c r="N62" s="442"/>
      <c r="O62" s="442"/>
    </row>
    <row r="63" spans="2:15">
      <c r="B63" s="160" t="str">
        <f>'Ethernet Total'!B63</f>
        <v>2x200G</v>
      </c>
      <c r="C63" s="161" t="str">
        <f>'Ethernet Total'!C63</f>
        <v>2 km</v>
      </c>
      <c r="D63" s="162" t="str">
        <f>'Ethernet Total'!D63</f>
        <v>OSFP</v>
      </c>
      <c r="E63" s="446"/>
      <c r="F63" s="446"/>
      <c r="G63" s="446"/>
      <c r="H63" s="446"/>
      <c r="I63" s="446"/>
      <c r="J63" s="446"/>
      <c r="K63" s="446"/>
      <c r="L63" s="446"/>
      <c r="M63" s="446"/>
      <c r="N63" s="446"/>
      <c r="O63" s="446"/>
    </row>
    <row r="64" spans="2:15">
      <c r="B64" s="154" t="str">
        <f>'Ethernet Total'!B64</f>
        <v>400G</v>
      </c>
      <c r="C64" s="155" t="str">
        <f>'Ethernet Total'!C64</f>
        <v>100 m</v>
      </c>
      <c r="D64" s="156" t="str">
        <f>'Ethernet Total'!D64</f>
        <v>all</v>
      </c>
      <c r="E64" s="441"/>
      <c r="F64" s="441"/>
      <c r="G64" s="441"/>
      <c r="H64" s="441"/>
      <c r="I64" s="441"/>
      <c r="J64" s="441"/>
      <c r="K64" s="441"/>
      <c r="L64" s="441"/>
      <c r="M64" s="441"/>
      <c r="N64" s="441"/>
      <c r="O64" s="441"/>
    </row>
    <row r="65" spans="2:15">
      <c r="B65" s="157" t="str">
        <f>'Ethernet Total'!B65</f>
        <v>400G</v>
      </c>
      <c r="C65" s="158" t="str">
        <f>'Ethernet Total'!C65</f>
        <v>500 m</v>
      </c>
      <c r="D65" s="159" t="str">
        <f>'Ethernet Total'!D65</f>
        <v>all</v>
      </c>
      <c r="E65" s="442"/>
      <c r="F65" s="442"/>
      <c r="G65" s="442"/>
      <c r="H65" s="442"/>
      <c r="I65" s="442"/>
      <c r="J65" s="442"/>
      <c r="K65" s="442"/>
      <c r="L65" s="442"/>
      <c r="M65" s="442"/>
      <c r="N65" s="442"/>
      <c r="O65" s="442"/>
    </row>
    <row r="66" spans="2:15">
      <c r="B66" s="157" t="str">
        <f>'Ethernet Total'!B66</f>
        <v>400G</v>
      </c>
      <c r="C66" s="158" t="str">
        <f>'Ethernet Total'!C66</f>
        <v>2 km</v>
      </c>
      <c r="D66" s="159" t="str">
        <f>'Ethernet Total'!D66</f>
        <v>all</v>
      </c>
      <c r="E66" s="442"/>
      <c r="F66" s="442"/>
      <c r="G66" s="442"/>
      <c r="H66" s="442"/>
      <c r="I66" s="442"/>
      <c r="J66" s="442"/>
      <c r="K66" s="442"/>
      <c r="L66" s="442"/>
      <c r="M66" s="442"/>
      <c r="N66" s="442"/>
      <c r="O66" s="442"/>
    </row>
    <row r="67" spans="2:15">
      <c r="B67" s="160" t="str">
        <f>'Ethernet Total'!B67</f>
        <v>400G</v>
      </c>
      <c r="C67" s="161" t="str">
        <f>'Ethernet Total'!C67</f>
        <v>10 km</v>
      </c>
      <c r="D67" s="162" t="str">
        <f>'Ethernet Total'!D67</f>
        <v>all</v>
      </c>
      <c r="E67" s="446"/>
      <c r="F67" s="446"/>
      <c r="G67" s="446"/>
      <c r="H67" s="446"/>
      <c r="I67" s="446"/>
      <c r="J67" s="446"/>
      <c r="K67" s="446"/>
      <c r="L67" s="446"/>
      <c r="M67" s="446"/>
      <c r="N67" s="446"/>
      <c r="O67" s="446"/>
    </row>
    <row r="68" spans="2:15">
      <c r="B68" s="471" t="str">
        <f>'Ethernet Total'!B68</f>
        <v>2x400G SR8</v>
      </c>
      <c r="C68" s="472" t="str">
        <f>'Ethernet Total'!C68</f>
        <v>50 m</v>
      </c>
      <c r="D68" s="473" t="str">
        <f>'Ethernet Total'!D68</f>
        <v>OSFP, QSFP-DD</v>
      </c>
      <c r="E68" s="442"/>
      <c r="F68" s="442"/>
      <c r="G68" s="442"/>
      <c r="H68" s="442"/>
      <c r="I68" s="442"/>
      <c r="J68" s="442"/>
      <c r="K68" s="442"/>
      <c r="L68" s="442"/>
      <c r="M68" s="442"/>
      <c r="N68" s="442"/>
      <c r="O68" s="442"/>
    </row>
    <row r="69" spans="2:15">
      <c r="B69" s="468" t="str">
        <f>'Ethernet Total'!B69</f>
        <v>800G DR4</v>
      </c>
      <c r="C69" s="469" t="str">
        <f>'Ethernet Total'!C69</f>
        <v>500 m</v>
      </c>
      <c r="D69" s="470" t="str">
        <f>'Ethernet Total'!D69</f>
        <v>OSFP, QSFP-DD</v>
      </c>
      <c r="E69" s="442"/>
      <c r="F69" s="442"/>
      <c r="G69" s="442"/>
      <c r="H69" s="442"/>
      <c r="I69" s="442"/>
      <c r="J69" s="442"/>
      <c r="K69" s="442"/>
      <c r="L69" s="442"/>
      <c r="M69" s="442"/>
      <c r="N69" s="442"/>
      <c r="O69" s="442"/>
    </row>
    <row r="70" spans="2:15">
      <c r="B70" s="468" t="str">
        <f>'Ethernet Total'!B70</f>
        <v>2x400G FR8</v>
      </c>
      <c r="C70" s="469" t="str">
        <f>'Ethernet Total'!C70</f>
        <v>2 km</v>
      </c>
      <c r="D70" s="470" t="str">
        <f>'Ethernet Total'!D70</f>
        <v>OSFP, QSFP-DD</v>
      </c>
      <c r="E70" s="442"/>
      <c r="F70" s="442"/>
      <c r="G70" s="442"/>
      <c r="H70" s="442"/>
      <c r="I70" s="442"/>
      <c r="J70" s="442"/>
      <c r="K70" s="442"/>
      <c r="L70" s="442"/>
      <c r="M70" s="442"/>
      <c r="N70" s="442"/>
      <c r="O70" s="442"/>
    </row>
    <row r="71" spans="2:15">
      <c r="B71" s="157"/>
      <c r="C71" s="158"/>
      <c r="D71" s="159"/>
      <c r="E71" s="442"/>
      <c r="F71" s="442"/>
      <c r="G71" s="442"/>
      <c r="H71" s="442"/>
      <c r="I71" s="442"/>
      <c r="J71" s="442"/>
      <c r="K71" s="442"/>
      <c r="L71" s="442"/>
      <c r="M71" s="442"/>
      <c r="N71" s="442"/>
      <c r="O71" s="442"/>
    </row>
    <row r="72" spans="2:15">
      <c r="B72" s="410" t="s">
        <v>19</v>
      </c>
      <c r="C72" s="411"/>
      <c r="D72" s="413"/>
      <c r="E72" s="75">
        <f t="shared" ref="E72:O72" si="0">SUM(E9:E71)</f>
        <v>0</v>
      </c>
      <c r="F72" s="75">
        <f t="shared" si="0"/>
        <v>0</v>
      </c>
      <c r="G72" s="75">
        <f t="shared" si="0"/>
        <v>0</v>
      </c>
      <c r="H72" s="75">
        <f t="shared" si="0"/>
        <v>0</v>
      </c>
      <c r="I72" s="75">
        <f t="shared" si="0"/>
        <v>0</v>
      </c>
      <c r="J72" s="75">
        <f t="shared" si="0"/>
        <v>0</v>
      </c>
      <c r="K72" s="75">
        <f t="shared" si="0"/>
        <v>0</v>
      </c>
      <c r="L72" s="75">
        <f t="shared" si="0"/>
        <v>0</v>
      </c>
      <c r="M72" s="75">
        <f t="shared" si="0"/>
        <v>0</v>
      </c>
      <c r="N72" s="75">
        <f t="shared" si="0"/>
        <v>0</v>
      </c>
      <c r="O72" s="75">
        <f t="shared" si="0"/>
        <v>0</v>
      </c>
    </row>
    <row r="75" spans="2:15" ht="21">
      <c r="B75" s="406" t="s">
        <v>18</v>
      </c>
      <c r="C75" s="406"/>
      <c r="D75" s="406"/>
    </row>
    <row r="76" spans="2:15">
      <c r="B76" s="70" t="s">
        <v>30</v>
      </c>
      <c r="C76" s="70" t="s">
        <v>29</v>
      </c>
      <c r="D76" s="70" t="s">
        <v>31</v>
      </c>
      <c r="E76" s="76">
        <v>2016</v>
      </c>
      <c r="F76" s="76">
        <v>2017</v>
      </c>
      <c r="G76" s="76">
        <v>2018</v>
      </c>
      <c r="H76" s="76">
        <v>2019</v>
      </c>
      <c r="I76" s="76">
        <v>2020</v>
      </c>
      <c r="J76" s="76">
        <v>2021</v>
      </c>
      <c r="K76" s="76">
        <v>2022</v>
      </c>
      <c r="L76" s="76">
        <v>2023</v>
      </c>
      <c r="M76" s="76">
        <v>2024</v>
      </c>
      <c r="N76" s="76">
        <v>2025</v>
      </c>
      <c r="O76" s="76">
        <v>2026</v>
      </c>
    </row>
    <row r="77" spans="2:15">
      <c r="B77" s="154" t="str">
        <f t="shared" ref="B77:D96" si="1">B9</f>
        <v>GbE</v>
      </c>
      <c r="C77" s="155" t="str">
        <f t="shared" si="1"/>
        <v>500 m</v>
      </c>
      <c r="D77" s="156" t="str">
        <f t="shared" si="1"/>
        <v>SFP</v>
      </c>
      <c r="E77" s="400"/>
      <c r="F77" s="400"/>
      <c r="G77" s="400"/>
      <c r="H77" s="400"/>
      <c r="I77" s="400"/>
      <c r="J77" s="400"/>
      <c r="K77" s="400"/>
      <c r="L77" s="400"/>
      <c r="M77" s="400"/>
      <c r="N77" s="400"/>
      <c r="O77" s="400"/>
    </row>
    <row r="78" spans="2:15">
      <c r="B78" s="157" t="str">
        <f t="shared" si="1"/>
        <v>GbE</v>
      </c>
      <c r="C78" s="158" t="str">
        <f t="shared" si="1"/>
        <v>10 km</v>
      </c>
      <c r="D78" s="159" t="str">
        <f t="shared" si="1"/>
        <v>SFP</v>
      </c>
      <c r="E78" s="188"/>
      <c r="F78" s="188"/>
      <c r="G78" s="188"/>
      <c r="H78" s="188"/>
      <c r="I78" s="188"/>
      <c r="J78" s="188"/>
      <c r="K78" s="188"/>
      <c r="L78" s="188"/>
      <c r="M78" s="188"/>
      <c r="N78" s="188"/>
      <c r="O78" s="188"/>
    </row>
    <row r="79" spans="2:15">
      <c r="B79" s="157" t="str">
        <f t="shared" si="1"/>
        <v>GbE</v>
      </c>
      <c r="C79" s="158" t="str">
        <f t="shared" si="1"/>
        <v>40 km</v>
      </c>
      <c r="D79" s="159" t="str">
        <f t="shared" si="1"/>
        <v>SFP</v>
      </c>
      <c r="E79" s="188"/>
      <c r="F79" s="188"/>
      <c r="G79" s="188"/>
      <c r="H79" s="188"/>
      <c r="I79" s="188"/>
      <c r="J79" s="188"/>
      <c r="K79" s="188"/>
      <c r="L79" s="188"/>
      <c r="M79" s="188"/>
      <c r="N79" s="188"/>
      <c r="O79" s="188"/>
    </row>
    <row r="80" spans="2:15">
      <c r="B80" s="157" t="str">
        <f t="shared" si="1"/>
        <v>GbE</v>
      </c>
      <c r="C80" s="158" t="str">
        <f t="shared" si="1"/>
        <v>80 km</v>
      </c>
      <c r="D80" s="158" t="str">
        <f t="shared" si="1"/>
        <v>SFP</v>
      </c>
      <c r="E80" s="188"/>
      <c r="F80" s="188"/>
      <c r="G80" s="188"/>
      <c r="H80" s="188"/>
      <c r="I80" s="188"/>
      <c r="J80" s="188"/>
      <c r="K80" s="188"/>
      <c r="L80" s="188"/>
      <c r="M80" s="188"/>
      <c r="N80" s="188"/>
      <c r="O80" s="188"/>
    </row>
    <row r="81" spans="2:15">
      <c r="B81" s="160" t="str">
        <f t="shared" si="1"/>
        <v>GbE &amp; Fast Ethernet</v>
      </c>
      <c r="C81" s="161" t="str">
        <f t="shared" si="1"/>
        <v>Various</v>
      </c>
      <c r="D81" s="161" t="str">
        <f t="shared" si="1"/>
        <v>Legacy/discontinued</v>
      </c>
      <c r="E81" s="327"/>
      <c r="F81" s="327"/>
      <c r="G81" s="327"/>
      <c r="H81" s="327"/>
      <c r="I81" s="327"/>
      <c r="J81" s="327"/>
      <c r="K81" s="327"/>
      <c r="L81" s="327"/>
      <c r="M81" s="327"/>
      <c r="N81" s="327"/>
      <c r="O81" s="327"/>
    </row>
    <row r="82" spans="2:15">
      <c r="B82" s="157" t="str">
        <f t="shared" si="1"/>
        <v>10GbE</v>
      </c>
      <c r="C82" s="158" t="str">
        <f t="shared" si="1"/>
        <v>300 m</v>
      </c>
      <c r="D82" s="158" t="str">
        <f t="shared" si="1"/>
        <v>XFP</v>
      </c>
      <c r="E82" s="188"/>
      <c r="F82" s="188"/>
      <c r="G82" s="188"/>
      <c r="H82" s="188"/>
      <c r="I82" s="188"/>
      <c r="J82" s="188"/>
      <c r="K82" s="188"/>
      <c r="L82" s="188"/>
      <c r="M82" s="188"/>
      <c r="N82" s="188"/>
      <c r="O82" s="188"/>
    </row>
    <row r="83" spans="2:15">
      <c r="B83" s="157" t="str">
        <f t="shared" si="1"/>
        <v>10GbE</v>
      </c>
      <c r="C83" s="158" t="str">
        <f t="shared" si="1"/>
        <v>300 m</v>
      </c>
      <c r="D83" s="158" t="str">
        <f t="shared" si="1"/>
        <v>SFP+</v>
      </c>
      <c r="E83" s="188"/>
      <c r="F83" s="188"/>
      <c r="G83" s="188"/>
      <c r="H83" s="188"/>
      <c r="I83" s="188"/>
      <c r="J83" s="188"/>
      <c r="K83" s="188"/>
      <c r="L83" s="188"/>
      <c r="M83" s="188"/>
      <c r="N83" s="188"/>
      <c r="O83" s="188"/>
    </row>
    <row r="84" spans="2:15">
      <c r="B84" s="157" t="str">
        <f t="shared" si="1"/>
        <v>10GbE LRM</v>
      </c>
      <c r="C84" s="158" t="str">
        <f t="shared" si="1"/>
        <v>220 m</v>
      </c>
      <c r="D84" s="158" t="str">
        <f t="shared" si="1"/>
        <v>SFP+</v>
      </c>
      <c r="E84" s="188"/>
      <c r="F84" s="188"/>
      <c r="G84" s="188"/>
      <c r="H84" s="188"/>
      <c r="I84" s="188"/>
      <c r="J84" s="188"/>
      <c r="K84" s="188"/>
      <c r="L84" s="188"/>
      <c r="M84" s="188"/>
      <c r="N84" s="188"/>
      <c r="O84" s="188"/>
    </row>
    <row r="85" spans="2:15">
      <c r="B85" s="157" t="str">
        <f t="shared" si="1"/>
        <v>10GbE</v>
      </c>
      <c r="C85" s="158" t="str">
        <f t="shared" si="1"/>
        <v>10 km</v>
      </c>
      <c r="D85" s="158" t="str">
        <f t="shared" si="1"/>
        <v>XFP</v>
      </c>
      <c r="E85" s="188"/>
      <c r="F85" s="188"/>
      <c r="G85" s="188"/>
      <c r="H85" s="188"/>
      <c r="I85" s="188"/>
      <c r="J85" s="188"/>
      <c r="K85" s="188"/>
      <c r="L85" s="188"/>
      <c r="M85" s="188"/>
      <c r="N85" s="188"/>
      <c r="O85" s="188"/>
    </row>
    <row r="86" spans="2:15">
      <c r="B86" s="157" t="str">
        <f t="shared" si="1"/>
        <v>10GbE</v>
      </c>
      <c r="C86" s="158" t="str">
        <f t="shared" si="1"/>
        <v>10 km</v>
      </c>
      <c r="D86" s="158" t="str">
        <f t="shared" si="1"/>
        <v>SFP+</v>
      </c>
      <c r="E86" s="189"/>
      <c r="F86" s="189"/>
      <c r="G86" s="189"/>
      <c r="H86" s="189"/>
      <c r="I86" s="189"/>
      <c r="J86" s="189"/>
      <c r="K86" s="189"/>
      <c r="L86" s="189"/>
      <c r="M86" s="189"/>
      <c r="N86" s="189"/>
      <c r="O86" s="189"/>
    </row>
    <row r="87" spans="2:15">
      <c r="B87" s="157" t="str">
        <f t="shared" si="1"/>
        <v>10GbE</v>
      </c>
      <c r="C87" s="158" t="str">
        <f t="shared" si="1"/>
        <v>40 km</v>
      </c>
      <c r="D87" s="158" t="str">
        <f t="shared" si="1"/>
        <v>XFP</v>
      </c>
      <c r="E87" s="188"/>
      <c r="F87" s="188"/>
      <c r="G87" s="188"/>
      <c r="H87" s="188"/>
      <c r="I87" s="188"/>
      <c r="J87" s="188"/>
      <c r="K87" s="188"/>
      <c r="L87" s="188"/>
      <c r="M87" s="188"/>
      <c r="N87" s="188"/>
      <c r="O87" s="188"/>
    </row>
    <row r="88" spans="2:15">
      <c r="B88" s="157" t="str">
        <f t="shared" si="1"/>
        <v>10GbE</v>
      </c>
      <c r="C88" s="158" t="str">
        <f t="shared" si="1"/>
        <v>40 km</v>
      </c>
      <c r="D88" s="158" t="str">
        <f t="shared" si="1"/>
        <v>SFP+</v>
      </c>
      <c r="E88" s="188"/>
      <c r="F88" s="188"/>
      <c r="G88" s="188"/>
      <c r="H88" s="188"/>
      <c r="I88" s="188"/>
      <c r="J88" s="188"/>
      <c r="K88" s="188"/>
      <c r="L88" s="188"/>
      <c r="M88" s="188"/>
      <c r="N88" s="188"/>
      <c r="O88" s="188"/>
    </row>
    <row r="89" spans="2:15">
      <c r="B89" s="157" t="str">
        <f t="shared" si="1"/>
        <v>10GbE</v>
      </c>
      <c r="C89" s="158" t="str">
        <f t="shared" si="1"/>
        <v>80 km</v>
      </c>
      <c r="D89" s="158" t="str">
        <f t="shared" si="1"/>
        <v>XFP</v>
      </c>
      <c r="E89" s="188"/>
      <c r="F89" s="188"/>
      <c r="G89" s="188"/>
      <c r="H89" s="188"/>
      <c r="I89" s="188"/>
      <c r="J89" s="188"/>
      <c r="K89" s="188"/>
      <c r="L89" s="188"/>
      <c r="M89" s="188"/>
      <c r="N89" s="188"/>
      <c r="O89" s="188"/>
    </row>
    <row r="90" spans="2:15">
      <c r="B90" s="157" t="str">
        <f t="shared" si="1"/>
        <v>10GbE</v>
      </c>
      <c r="C90" s="158" t="str">
        <f t="shared" si="1"/>
        <v>80 km</v>
      </c>
      <c r="D90" s="158" t="str">
        <f t="shared" si="1"/>
        <v>SFP+</v>
      </c>
      <c r="E90" s="188"/>
      <c r="F90" s="188"/>
      <c r="G90" s="188"/>
      <c r="H90" s="188"/>
      <c r="I90" s="188"/>
      <c r="J90" s="188"/>
      <c r="K90" s="188"/>
      <c r="L90" s="188"/>
      <c r="M90" s="188"/>
      <c r="N90" s="188"/>
      <c r="O90" s="188"/>
    </row>
    <row r="91" spans="2:15">
      <c r="B91" s="160" t="str">
        <f t="shared" si="1"/>
        <v>10GbE</v>
      </c>
      <c r="C91" s="161" t="str">
        <f t="shared" si="1"/>
        <v>Various</v>
      </c>
      <c r="D91" s="161" t="str">
        <f t="shared" si="1"/>
        <v>Legacy/discontinued</v>
      </c>
      <c r="E91" s="327"/>
      <c r="F91" s="327"/>
      <c r="G91" s="327"/>
      <c r="H91" s="327"/>
      <c r="I91" s="327"/>
      <c r="J91" s="327"/>
      <c r="K91" s="327"/>
      <c r="L91" s="327"/>
      <c r="M91" s="327"/>
      <c r="N91" s="327"/>
      <c r="O91" s="327"/>
    </row>
    <row r="92" spans="2:15">
      <c r="B92" s="157" t="str">
        <f t="shared" si="1"/>
        <v>25GbE SR</v>
      </c>
      <c r="C92" s="158" t="str">
        <f t="shared" si="1"/>
        <v>100 - 300 m</v>
      </c>
      <c r="D92" s="158" t="str">
        <f t="shared" si="1"/>
        <v>SFP28</v>
      </c>
      <c r="E92" s="188"/>
      <c r="F92" s="188"/>
      <c r="G92" s="188"/>
      <c r="H92" s="188"/>
      <c r="I92" s="188"/>
      <c r="J92" s="188"/>
      <c r="K92" s="188"/>
      <c r="L92" s="188"/>
      <c r="M92" s="188"/>
      <c r="N92" s="188"/>
      <c r="O92" s="188"/>
    </row>
    <row r="93" spans="2:15">
      <c r="B93" s="157" t="str">
        <f t="shared" si="1"/>
        <v>25GbE LR</v>
      </c>
      <c r="C93" s="158" t="str">
        <f t="shared" si="1"/>
        <v>10 km</v>
      </c>
      <c r="D93" s="158" t="str">
        <f t="shared" si="1"/>
        <v>SFP28</v>
      </c>
      <c r="E93" s="188"/>
      <c r="F93" s="188"/>
      <c r="G93" s="188"/>
      <c r="H93" s="188"/>
      <c r="I93" s="188"/>
      <c r="J93" s="188"/>
      <c r="K93" s="188"/>
      <c r="L93" s="188"/>
      <c r="M93" s="188"/>
      <c r="N93" s="188"/>
      <c r="O93" s="188"/>
    </row>
    <row r="94" spans="2:15">
      <c r="B94" s="160" t="str">
        <f t="shared" si="1"/>
        <v>25GbE ER</v>
      </c>
      <c r="C94" s="161" t="str">
        <f t="shared" si="1"/>
        <v>40 km</v>
      </c>
      <c r="D94" s="161" t="str">
        <f t="shared" si="1"/>
        <v>SFP28</v>
      </c>
      <c r="E94" s="327"/>
      <c r="F94" s="327"/>
      <c r="G94" s="327"/>
      <c r="H94" s="327"/>
      <c r="I94" s="327"/>
      <c r="J94" s="327"/>
      <c r="K94" s="327"/>
      <c r="L94" s="327"/>
      <c r="M94" s="327"/>
      <c r="N94" s="327"/>
      <c r="O94" s="327"/>
    </row>
    <row r="95" spans="2:15">
      <c r="B95" s="154" t="str">
        <f t="shared" si="1"/>
        <v>40G SR4</v>
      </c>
      <c r="C95" s="155" t="str">
        <f t="shared" si="1"/>
        <v>100 m</v>
      </c>
      <c r="D95" s="156" t="str">
        <f t="shared" si="1"/>
        <v>QSFP+</v>
      </c>
      <c r="E95" s="400"/>
      <c r="F95" s="400"/>
      <c r="G95" s="400"/>
      <c r="H95" s="400"/>
      <c r="I95" s="400"/>
      <c r="J95" s="400"/>
      <c r="K95" s="400"/>
      <c r="L95" s="400"/>
      <c r="M95" s="400"/>
      <c r="N95" s="400"/>
      <c r="O95" s="400"/>
    </row>
    <row r="96" spans="2:15">
      <c r="B96" s="157" t="str">
        <f t="shared" si="1"/>
        <v>40GbE MM duplex</v>
      </c>
      <c r="C96" s="158" t="str">
        <f t="shared" si="1"/>
        <v>100 m</v>
      </c>
      <c r="D96" s="159" t="str">
        <f t="shared" si="1"/>
        <v>QSFP+</v>
      </c>
      <c r="E96" s="188"/>
      <c r="F96" s="188"/>
      <c r="G96" s="188"/>
      <c r="H96" s="188"/>
      <c r="I96" s="188"/>
      <c r="J96" s="188"/>
      <c r="K96" s="188"/>
      <c r="L96" s="188"/>
      <c r="M96" s="188"/>
      <c r="N96" s="188"/>
      <c r="O96" s="188"/>
    </row>
    <row r="97" spans="2:15">
      <c r="B97" s="157" t="str">
        <f t="shared" ref="B97:D116" si="2">B29</f>
        <v>40GbE eSR</v>
      </c>
      <c r="C97" s="158" t="str">
        <f t="shared" si="2"/>
        <v>300 m</v>
      </c>
      <c r="D97" s="159" t="str">
        <f t="shared" si="2"/>
        <v>QSFP+</v>
      </c>
      <c r="E97" s="188"/>
      <c r="F97" s="188"/>
      <c r="G97" s="188"/>
      <c r="H97" s="188"/>
      <c r="I97" s="188"/>
      <c r="J97" s="188"/>
      <c r="K97" s="188"/>
      <c r="L97" s="188"/>
      <c r="M97" s="188"/>
      <c r="N97" s="188"/>
      <c r="O97" s="188"/>
    </row>
    <row r="98" spans="2:15">
      <c r="B98" s="157" t="str">
        <f t="shared" si="2"/>
        <v>40 GbE PSM4</v>
      </c>
      <c r="C98" s="158" t="str">
        <f t="shared" si="2"/>
        <v>500 m</v>
      </c>
      <c r="D98" s="159" t="str">
        <f t="shared" si="2"/>
        <v>QSFP+</v>
      </c>
      <c r="E98" s="188"/>
      <c r="F98" s="188"/>
      <c r="G98" s="188"/>
      <c r="H98" s="188"/>
      <c r="I98" s="188"/>
      <c r="J98" s="188"/>
      <c r="K98" s="188"/>
      <c r="L98" s="188"/>
      <c r="M98" s="188"/>
      <c r="N98" s="188"/>
      <c r="O98" s="188"/>
    </row>
    <row r="99" spans="2:15">
      <c r="B99" s="157" t="str">
        <f t="shared" si="2"/>
        <v>40GbE (FR)</v>
      </c>
      <c r="C99" s="158" t="str">
        <f t="shared" si="2"/>
        <v>2 km</v>
      </c>
      <c r="D99" s="159" t="str">
        <f t="shared" si="2"/>
        <v>CFP</v>
      </c>
      <c r="E99" s="188"/>
      <c r="F99" s="188"/>
      <c r="G99" s="188"/>
      <c r="H99" s="188"/>
      <c r="I99" s="188"/>
      <c r="J99" s="188"/>
      <c r="K99" s="188"/>
      <c r="L99" s="188"/>
      <c r="M99" s="188"/>
      <c r="N99" s="188"/>
      <c r="O99" s="188"/>
    </row>
    <row r="100" spans="2:15">
      <c r="B100" s="157" t="str">
        <f t="shared" si="2"/>
        <v>40GbE (LR4 subspec)</v>
      </c>
      <c r="C100" s="158" t="str">
        <f t="shared" si="2"/>
        <v>2 km</v>
      </c>
      <c r="D100" s="159" t="str">
        <f t="shared" si="2"/>
        <v>QSFP+</v>
      </c>
      <c r="E100" s="188"/>
      <c r="F100" s="188"/>
      <c r="G100" s="188"/>
      <c r="H100" s="188"/>
      <c r="I100" s="188"/>
      <c r="J100" s="188"/>
      <c r="K100" s="188"/>
      <c r="L100" s="188"/>
      <c r="M100" s="188"/>
      <c r="N100" s="188"/>
      <c r="O100" s="188"/>
    </row>
    <row r="101" spans="2:15">
      <c r="B101" s="157" t="str">
        <f t="shared" si="2"/>
        <v>40GbE</v>
      </c>
      <c r="C101" s="158" t="str">
        <f t="shared" si="2"/>
        <v>10 km</v>
      </c>
      <c r="D101" s="159" t="str">
        <f t="shared" si="2"/>
        <v>CFP</v>
      </c>
      <c r="E101" s="188"/>
      <c r="F101" s="188"/>
      <c r="G101" s="188"/>
      <c r="H101" s="188"/>
      <c r="I101" s="188"/>
      <c r="J101" s="188"/>
      <c r="K101" s="188"/>
      <c r="L101" s="188"/>
      <c r="M101" s="188"/>
      <c r="N101" s="188"/>
      <c r="O101" s="188"/>
    </row>
    <row r="102" spans="2:15">
      <c r="B102" s="157" t="str">
        <f t="shared" si="2"/>
        <v>40GbE</v>
      </c>
      <c r="C102" s="158" t="str">
        <f t="shared" si="2"/>
        <v>10 km</v>
      </c>
      <c r="D102" s="159" t="str">
        <f t="shared" si="2"/>
        <v>QSFP+</v>
      </c>
      <c r="E102" s="188"/>
      <c r="F102" s="188"/>
      <c r="G102" s="188"/>
      <c r="H102" s="188"/>
      <c r="I102" s="188"/>
      <c r="J102" s="188"/>
      <c r="K102" s="188"/>
      <c r="L102" s="188"/>
      <c r="M102" s="188"/>
      <c r="N102" s="188"/>
      <c r="O102" s="188"/>
    </row>
    <row r="103" spans="2:15">
      <c r="B103" s="160" t="str">
        <f t="shared" si="2"/>
        <v>40GbE</v>
      </c>
      <c r="C103" s="161" t="str">
        <f t="shared" si="2"/>
        <v>40 km</v>
      </c>
      <c r="D103" s="162" t="str">
        <f t="shared" si="2"/>
        <v>all</v>
      </c>
      <c r="E103" s="327"/>
      <c r="F103" s="327"/>
      <c r="G103" s="327"/>
      <c r="H103" s="327"/>
      <c r="I103" s="327"/>
      <c r="J103" s="327"/>
      <c r="K103" s="327"/>
      <c r="L103" s="327"/>
      <c r="M103" s="327"/>
      <c r="N103" s="327"/>
      <c r="O103" s="327"/>
    </row>
    <row r="104" spans="2:15">
      <c r="B104" s="154" t="str">
        <f t="shared" si="2"/>
        <v xml:space="preserve">50G </v>
      </c>
      <c r="C104" s="155" t="str">
        <f t="shared" si="2"/>
        <v>100 m</v>
      </c>
      <c r="D104" s="155" t="str">
        <f t="shared" si="2"/>
        <v>all</v>
      </c>
      <c r="E104" s="400"/>
      <c r="F104" s="400"/>
      <c r="G104" s="400"/>
      <c r="H104" s="400"/>
      <c r="I104" s="400"/>
      <c r="J104" s="400"/>
      <c r="K104" s="400"/>
      <c r="L104" s="400"/>
      <c r="M104" s="400"/>
      <c r="N104" s="400"/>
      <c r="O104" s="400"/>
    </row>
    <row r="105" spans="2:15">
      <c r="B105" s="157" t="str">
        <f t="shared" si="2"/>
        <v xml:space="preserve">50G </v>
      </c>
      <c r="C105" s="158" t="str">
        <f t="shared" si="2"/>
        <v>2 km</v>
      </c>
      <c r="D105" s="158" t="str">
        <f t="shared" si="2"/>
        <v>all</v>
      </c>
      <c r="E105" s="188"/>
      <c r="F105" s="188"/>
      <c r="G105" s="188"/>
      <c r="H105" s="188"/>
      <c r="I105" s="188"/>
      <c r="J105" s="188"/>
      <c r="K105" s="188"/>
      <c r="L105" s="188"/>
      <c r="M105" s="188"/>
      <c r="N105" s="188"/>
      <c r="O105" s="188"/>
    </row>
    <row r="106" spans="2:15">
      <c r="B106" s="157" t="str">
        <f t="shared" si="2"/>
        <v xml:space="preserve">50G </v>
      </c>
      <c r="C106" s="158" t="str">
        <f t="shared" si="2"/>
        <v>10 km</v>
      </c>
      <c r="D106" s="158" t="str">
        <f t="shared" si="2"/>
        <v>all</v>
      </c>
      <c r="E106" s="188"/>
      <c r="F106" s="188"/>
      <c r="G106" s="188"/>
      <c r="H106" s="188"/>
      <c r="I106" s="188"/>
      <c r="J106" s="188"/>
      <c r="K106" s="188"/>
      <c r="L106" s="188"/>
      <c r="M106" s="188"/>
      <c r="N106" s="188"/>
      <c r="O106" s="188"/>
    </row>
    <row r="107" spans="2:15">
      <c r="B107" s="157" t="str">
        <f t="shared" si="2"/>
        <v xml:space="preserve">50G </v>
      </c>
      <c r="C107" s="158" t="str">
        <f t="shared" si="2"/>
        <v>40 km</v>
      </c>
      <c r="D107" s="158" t="str">
        <f t="shared" si="2"/>
        <v>all</v>
      </c>
      <c r="E107" s="188"/>
      <c r="F107" s="188"/>
      <c r="G107" s="188"/>
      <c r="H107" s="188"/>
      <c r="I107" s="188"/>
      <c r="J107" s="188"/>
      <c r="K107" s="188"/>
      <c r="L107" s="188"/>
      <c r="M107" s="188"/>
      <c r="N107" s="188"/>
      <c r="O107" s="188"/>
    </row>
    <row r="108" spans="2:15">
      <c r="B108" s="160" t="str">
        <f t="shared" si="2"/>
        <v xml:space="preserve">50G </v>
      </c>
      <c r="C108" s="161" t="str">
        <f t="shared" si="2"/>
        <v>80 km</v>
      </c>
      <c r="D108" s="161" t="str">
        <f t="shared" si="2"/>
        <v>all</v>
      </c>
      <c r="E108" s="327"/>
      <c r="F108" s="327"/>
      <c r="G108" s="327"/>
      <c r="H108" s="327"/>
      <c r="I108" s="327"/>
      <c r="J108" s="327"/>
      <c r="K108" s="327"/>
      <c r="L108" s="327"/>
      <c r="M108" s="327"/>
      <c r="N108" s="327"/>
      <c r="O108" s="327"/>
    </row>
    <row r="109" spans="2:15">
      <c r="B109" s="154" t="str">
        <f t="shared" si="2"/>
        <v>100G</v>
      </c>
      <c r="C109" s="155" t="str">
        <f t="shared" si="2"/>
        <v>100 m</v>
      </c>
      <c r="D109" s="156" t="str">
        <f t="shared" si="2"/>
        <v>CFP</v>
      </c>
      <c r="E109" s="188"/>
      <c r="F109" s="188"/>
      <c r="G109" s="188"/>
      <c r="H109" s="188"/>
      <c r="I109" s="188"/>
      <c r="J109" s="188"/>
      <c r="K109" s="188"/>
      <c r="L109" s="188"/>
      <c r="M109" s="188"/>
      <c r="N109" s="188"/>
      <c r="O109" s="188"/>
    </row>
    <row r="110" spans="2:15">
      <c r="B110" s="157" t="str">
        <f t="shared" si="2"/>
        <v>100G</v>
      </c>
      <c r="C110" s="158" t="str">
        <f t="shared" si="2"/>
        <v>100 m</v>
      </c>
      <c r="D110" s="159" t="str">
        <f t="shared" si="2"/>
        <v>CFP2/4</v>
      </c>
      <c r="E110" s="188"/>
      <c r="F110" s="188"/>
      <c r="G110" s="188"/>
      <c r="H110" s="188"/>
      <c r="I110" s="188"/>
      <c r="J110" s="188"/>
      <c r="K110" s="188"/>
      <c r="L110" s="188"/>
      <c r="M110" s="188"/>
      <c r="N110" s="188"/>
      <c r="O110" s="188"/>
    </row>
    <row r="111" spans="2:15">
      <c r="B111" s="157" t="str">
        <f t="shared" si="2"/>
        <v>100G SR4</v>
      </c>
      <c r="C111" s="158" t="str">
        <f t="shared" si="2"/>
        <v>100 m</v>
      </c>
      <c r="D111" s="159" t="str">
        <f t="shared" si="2"/>
        <v>QSFP28</v>
      </c>
      <c r="E111" s="188"/>
      <c r="F111" s="188"/>
      <c r="G111" s="188"/>
      <c r="H111" s="188"/>
      <c r="I111" s="188"/>
      <c r="J111" s="188"/>
      <c r="K111" s="188"/>
      <c r="L111" s="188"/>
      <c r="M111" s="188"/>
      <c r="N111" s="188"/>
      <c r="O111" s="188"/>
    </row>
    <row r="112" spans="2:15">
      <c r="B112" s="157" t="str">
        <f t="shared" si="2"/>
        <v>100G SR2</v>
      </c>
      <c r="C112" s="158" t="str">
        <f t="shared" si="2"/>
        <v>100 m</v>
      </c>
      <c r="D112" s="159" t="str">
        <f t="shared" si="2"/>
        <v>SFP-DD, DSFP</v>
      </c>
      <c r="E112" s="188"/>
      <c r="F112" s="188"/>
      <c r="G112" s="188"/>
      <c r="H112" s="188"/>
      <c r="I112" s="188"/>
      <c r="J112" s="188"/>
      <c r="K112" s="188"/>
      <c r="L112" s="188"/>
      <c r="M112" s="188"/>
      <c r="N112" s="188"/>
      <c r="O112" s="188"/>
    </row>
    <row r="113" spans="2:15">
      <c r="B113" s="157" t="str">
        <f t="shared" si="2"/>
        <v>100G MM Duplex</v>
      </c>
      <c r="C113" s="158" t="str">
        <f t="shared" si="2"/>
        <v>100 m</v>
      </c>
      <c r="D113" s="159" t="str">
        <f t="shared" si="2"/>
        <v>QSFP28</v>
      </c>
      <c r="E113" s="188"/>
      <c r="F113" s="188"/>
      <c r="G113" s="188"/>
      <c r="H113" s="188"/>
      <c r="I113" s="188"/>
      <c r="J113" s="188"/>
      <c r="K113" s="188"/>
      <c r="L113" s="188"/>
      <c r="M113" s="188"/>
      <c r="N113" s="188"/>
      <c r="O113" s="188"/>
    </row>
    <row r="114" spans="2:15">
      <c r="B114" s="157" t="str">
        <f t="shared" si="2"/>
        <v>100G eSR</v>
      </c>
      <c r="C114" s="158" t="str">
        <f t="shared" si="2"/>
        <v>300 m</v>
      </c>
      <c r="D114" s="159" t="str">
        <f t="shared" si="2"/>
        <v>QSFP28</v>
      </c>
      <c r="E114" s="188"/>
      <c r="F114" s="188"/>
      <c r="G114" s="188"/>
      <c r="H114" s="188"/>
      <c r="I114" s="188"/>
      <c r="J114" s="188"/>
      <c r="K114" s="188"/>
      <c r="L114" s="188"/>
      <c r="M114" s="188"/>
      <c r="N114" s="188"/>
      <c r="O114" s="188"/>
    </row>
    <row r="115" spans="2:15">
      <c r="B115" s="157" t="str">
        <f t="shared" si="2"/>
        <v>100G PSM4</v>
      </c>
      <c r="C115" s="158" t="str">
        <f t="shared" si="2"/>
        <v>500 m</v>
      </c>
      <c r="D115" s="159" t="str">
        <f t="shared" si="2"/>
        <v>QSFP28</v>
      </c>
      <c r="E115" s="188"/>
      <c r="F115" s="188"/>
      <c r="G115" s="188"/>
      <c r="H115" s="188"/>
      <c r="I115" s="188"/>
      <c r="J115" s="188"/>
      <c r="K115" s="188"/>
      <c r="L115" s="188"/>
      <c r="M115" s="188"/>
      <c r="N115" s="188"/>
      <c r="O115" s="188"/>
    </row>
    <row r="116" spans="2:15">
      <c r="B116" s="157" t="str">
        <f t="shared" si="2"/>
        <v>100G DR</v>
      </c>
      <c r="C116" s="158" t="str">
        <f t="shared" si="2"/>
        <v>500 m</v>
      </c>
      <c r="D116" s="159" t="str">
        <f t="shared" si="2"/>
        <v>QSFP28</v>
      </c>
      <c r="E116" s="188"/>
      <c r="F116" s="188"/>
      <c r="G116" s="188"/>
      <c r="H116" s="188"/>
      <c r="I116" s="188"/>
      <c r="J116" s="188"/>
      <c r="K116" s="188"/>
      <c r="L116" s="188"/>
      <c r="M116" s="188"/>
      <c r="N116" s="188"/>
      <c r="O116" s="188"/>
    </row>
    <row r="117" spans="2:15">
      <c r="B117" s="157" t="str">
        <f t="shared" ref="B117:D124" si="3">B49</f>
        <v>100G CWDM4-Subspec</v>
      </c>
      <c r="C117" s="158" t="str">
        <f t="shared" si="3"/>
        <v>500 m</v>
      </c>
      <c r="D117" s="159" t="str">
        <f t="shared" si="3"/>
        <v>QSFP28</v>
      </c>
      <c r="E117" s="188"/>
      <c r="F117" s="188"/>
      <c r="G117" s="188"/>
      <c r="H117" s="188"/>
      <c r="I117" s="188"/>
      <c r="J117" s="188"/>
      <c r="K117" s="188"/>
      <c r="L117" s="188"/>
      <c r="M117" s="188"/>
      <c r="N117" s="188"/>
      <c r="O117" s="188"/>
    </row>
    <row r="118" spans="2:15">
      <c r="B118" s="157" t="str">
        <f t="shared" si="3"/>
        <v>100G CWDM4</v>
      </c>
      <c r="C118" s="158" t="str">
        <f t="shared" si="3"/>
        <v>2 km</v>
      </c>
      <c r="D118" s="159" t="str">
        <f t="shared" si="3"/>
        <v>QSFP28</v>
      </c>
      <c r="E118" s="188"/>
      <c r="F118" s="188"/>
      <c r="G118" s="188"/>
      <c r="H118" s="188"/>
      <c r="I118" s="188"/>
      <c r="J118" s="188"/>
      <c r="K118" s="188"/>
      <c r="L118" s="188"/>
      <c r="M118" s="188"/>
      <c r="N118" s="188"/>
      <c r="O118" s="188"/>
    </row>
    <row r="119" spans="2:15">
      <c r="B119" s="157" t="str">
        <f t="shared" si="3"/>
        <v>100G FR</v>
      </c>
      <c r="C119" s="158" t="str">
        <f t="shared" si="3"/>
        <v>2 km</v>
      </c>
      <c r="D119" s="159" t="str">
        <f t="shared" si="3"/>
        <v>QSFP28</v>
      </c>
      <c r="E119" s="188"/>
      <c r="F119" s="188"/>
      <c r="G119" s="188"/>
      <c r="H119" s="188"/>
      <c r="I119" s="188"/>
      <c r="J119" s="188"/>
      <c r="K119" s="188"/>
      <c r="L119" s="188"/>
      <c r="M119" s="188"/>
      <c r="N119" s="188"/>
      <c r="O119" s="188"/>
    </row>
    <row r="120" spans="2:15">
      <c r="B120" s="157" t="str">
        <f t="shared" si="3"/>
        <v>100G</v>
      </c>
      <c r="C120" s="158" t="str">
        <f t="shared" si="3"/>
        <v>10 km</v>
      </c>
      <c r="D120" s="159" t="str">
        <f t="shared" si="3"/>
        <v>CFP</v>
      </c>
      <c r="E120" s="188"/>
      <c r="F120" s="188"/>
      <c r="G120" s="188"/>
      <c r="H120" s="188"/>
      <c r="I120" s="188"/>
      <c r="J120" s="188"/>
      <c r="K120" s="188"/>
      <c r="L120" s="188"/>
      <c r="M120" s="188"/>
      <c r="N120" s="188"/>
      <c r="O120" s="188"/>
    </row>
    <row r="121" spans="2:15">
      <c r="B121" s="157" t="str">
        <f t="shared" si="3"/>
        <v>100G</v>
      </c>
      <c r="C121" s="158" t="str">
        <f t="shared" si="3"/>
        <v>10 km</v>
      </c>
      <c r="D121" s="159" t="str">
        <f t="shared" si="3"/>
        <v>CFP2/4</v>
      </c>
      <c r="E121" s="188"/>
      <c r="F121" s="188"/>
      <c r="G121" s="188"/>
      <c r="H121" s="188"/>
      <c r="I121" s="188"/>
      <c r="J121" s="188"/>
      <c r="K121" s="188"/>
      <c r="L121" s="188"/>
      <c r="M121" s="188"/>
      <c r="N121" s="188"/>
      <c r="O121" s="188"/>
    </row>
    <row r="122" spans="2:15">
      <c r="B122" s="157" t="str">
        <f t="shared" si="3"/>
        <v>100G LR4</v>
      </c>
      <c r="C122" s="158" t="str">
        <f t="shared" si="3"/>
        <v>10 km</v>
      </c>
      <c r="D122" s="159" t="str">
        <f t="shared" si="3"/>
        <v>QSFP28</v>
      </c>
      <c r="E122" s="188"/>
      <c r="F122" s="188"/>
      <c r="G122" s="188"/>
      <c r="H122" s="188"/>
      <c r="I122" s="188"/>
      <c r="J122" s="188"/>
      <c r="K122" s="188"/>
      <c r="L122" s="188"/>
      <c r="M122" s="188"/>
      <c r="N122" s="188"/>
      <c r="O122" s="188"/>
    </row>
    <row r="123" spans="2:15">
      <c r="B123" s="157" t="str">
        <f t="shared" si="3"/>
        <v>100G 4WDM10</v>
      </c>
      <c r="C123" s="158" t="str">
        <f t="shared" si="3"/>
        <v>10 km</v>
      </c>
      <c r="D123" s="159" t="str">
        <f t="shared" si="3"/>
        <v>QSFP28</v>
      </c>
      <c r="E123" s="188"/>
      <c r="F123" s="188"/>
      <c r="G123" s="188"/>
      <c r="H123" s="188"/>
      <c r="I123" s="188"/>
      <c r="J123" s="188"/>
      <c r="K123" s="188"/>
      <c r="L123" s="188"/>
      <c r="M123" s="188"/>
      <c r="N123" s="188"/>
      <c r="O123" s="188"/>
    </row>
    <row r="124" spans="2:15">
      <c r="B124" s="157" t="str">
        <f t="shared" si="3"/>
        <v>100G 4WDM20</v>
      </c>
      <c r="C124" s="158" t="str">
        <f t="shared" si="3"/>
        <v>20 km</v>
      </c>
      <c r="D124" s="159" t="str">
        <f t="shared" si="3"/>
        <v>QSFP28</v>
      </c>
      <c r="E124" s="188"/>
      <c r="F124" s="188"/>
      <c r="G124" s="188"/>
      <c r="H124" s="188"/>
      <c r="I124" s="188"/>
      <c r="J124" s="188"/>
      <c r="K124" s="188"/>
      <c r="L124" s="188"/>
      <c r="M124" s="188"/>
      <c r="N124" s="188"/>
      <c r="O124" s="188"/>
    </row>
    <row r="125" spans="2:15">
      <c r="B125" s="157" t="str">
        <f t="shared" ref="B125:D138" si="4">B57</f>
        <v>100G ER4-Lite</v>
      </c>
      <c r="C125" s="158" t="str">
        <f t="shared" si="4"/>
        <v>30 km</v>
      </c>
      <c r="D125" s="159" t="str">
        <f t="shared" si="4"/>
        <v>QSFP28</v>
      </c>
      <c r="E125" s="188"/>
      <c r="F125" s="188"/>
      <c r="G125" s="188"/>
      <c r="H125" s="188"/>
      <c r="I125" s="188"/>
      <c r="J125" s="188"/>
      <c r="K125" s="188"/>
      <c r="L125" s="188"/>
      <c r="M125" s="188"/>
      <c r="N125" s="188"/>
      <c r="O125" s="188"/>
    </row>
    <row r="126" spans="2:15">
      <c r="B126" s="157" t="str">
        <f t="shared" si="4"/>
        <v>100G ER4</v>
      </c>
      <c r="C126" s="158" t="str">
        <f t="shared" si="4"/>
        <v>40 km</v>
      </c>
      <c r="D126" s="159" t="str">
        <f t="shared" si="4"/>
        <v>QSFP28</v>
      </c>
      <c r="E126" s="188"/>
      <c r="F126" s="188"/>
      <c r="G126" s="188"/>
      <c r="H126" s="188"/>
      <c r="I126" s="188"/>
      <c r="J126" s="188"/>
      <c r="K126" s="188"/>
      <c r="L126" s="188"/>
      <c r="M126" s="188"/>
      <c r="N126" s="188"/>
      <c r="O126" s="188"/>
    </row>
    <row r="127" spans="2:15">
      <c r="B127" s="160" t="str">
        <f t="shared" si="4"/>
        <v>100G ZR4</v>
      </c>
      <c r="C127" s="161" t="str">
        <f t="shared" si="4"/>
        <v>80 km</v>
      </c>
      <c r="D127" s="162" t="str">
        <f t="shared" si="4"/>
        <v>QSFP28</v>
      </c>
      <c r="E127" s="552"/>
      <c r="F127" s="327"/>
      <c r="G127" s="327"/>
      <c r="H127" s="327"/>
      <c r="I127" s="327"/>
      <c r="J127" s="327"/>
      <c r="K127" s="327"/>
      <c r="L127" s="327"/>
      <c r="M127" s="327"/>
      <c r="N127" s="327"/>
      <c r="O127" s="327"/>
    </row>
    <row r="128" spans="2:15">
      <c r="B128" s="157" t="str">
        <f t="shared" si="4"/>
        <v>200G</v>
      </c>
      <c r="C128" s="158" t="str">
        <f t="shared" si="4"/>
        <v>100 m</v>
      </c>
      <c r="D128" s="159" t="str">
        <f t="shared" si="4"/>
        <v>QSFP56</v>
      </c>
      <c r="E128" s="188"/>
      <c r="F128" s="188"/>
      <c r="G128" s="188"/>
      <c r="H128" s="188"/>
      <c r="I128" s="188"/>
      <c r="J128" s="188"/>
      <c r="K128" s="188"/>
      <c r="L128" s="188"/>
      <c r="M128" s="188"/>
      <c r="N128" s="188"/>
      <c r="O128" s="188"/>
    </row>
    <row r="129" spans="2:15">
      <c r="B129" s="157" t="str">
        <f t="shared" si="4"/>
        <v>2x200G</v>
      </c>
      <c r="C129" s="158" t="str">
        <f t="shared" si="4"/>
        <v>100 m</v>
      </c>
      <c r="D129" s="159" t="str">
        <f t="shared" si="4"/>
        <v>OSFP</v>
      </c>
      <c r="E129" s="188"/>
      <c r="F129" s="188"/>
      <c r="G129" s="188"/>
      <c r="H129" s="188"/>
      <c r="I129" s="188"/>
      <c r="J129" s="188"/>
      <c r="K129" s="188"/>
      <c r="L129" s="188"/>
      <c r="M129" s="188"/>
      <c r="N129" s="188"/>
      <c r="O129" s="188"/>
    </row>
    <row r="130" spans="2:15">
      <c r="B130" s="157" t="str">
        <f t="shared" si="4"/>
        <v>200G</v>
      </c>
      <c r="C130" s="158" t="str">
        <f t="shared" si="4"/>
        <v>2 km</v>
      </c>
      <c r="D130" s="159" t="str">
        <f t="shared" si="4"/>
        <v>QSFP56</v>
      </c>
      <c r="E130" s="188"/>
      <c r="F130" s="188"/>
      <c r="G130" s="188"/>
      <c r="H130" s="188"/>
      <c r="I130" s="188"/>
      <c r="J130" s="188"/>
      <c r="K130" s="188"/>
      <c r="L130" s="188"/>
      <c r="M130" s="188"/>
      <c r="N130" s="188"/>
      <c r="O130" s="188"/>
    </row>
    <row r="131" spans="2:15">
      <c r="B131" s="160" t="str">
        <f t="shared" si="4"/>
        <v>2x200G</v>
      </c>
      <c r="C131" s="161" t="str">
        <f t="shared" si="4"/>
        <v>2 km</v>
      </c>
      <c r="D131" s="162" t="str">
        <f t="shared" si="4"/>
        <v>OSFP</v>
      </c>
      <c r="E131" s="552"/>
      <c r="F131" s="327"/>
      <c r="G131" s="327"/>
      <c r="H131" s="327"/>
      <c r="I131" s="327"/>
      <c r="J131" s="327"/>
      <c r="K131" s="327"/>
      <c r="L131" s="327"/>
      <c r="M131" s="327"/>
      <c r="N131" s="327"/>
      <c r="O131" s="327"/>
    </row>
    <row r="132" spans="2:15">
      <c r="B132" s="157" t="str">
        <f t="shared" si="4"/>
        <v>400G</v>
      </c>
      <c r="C132" s="158" t="str">
        <f t="shared" si="4"/>
        <v>100 m</v>
      </c>
      <c r="D132" s="159" t="str">
        <f t="shared" si="4"/>
        <v>all</v>
      </c>
      <c r="E132" s="188"/>
      <c r="F132" s="188"/>
      <c r="G132" s="188"/>
      <c r="H132" s="188"/>
      <c r="I132" s="188"/>
      <c r="J132" s="188"/>
      <c r="K132" s="188"/>
      <c r="L132" s="188"/>
      <c r="M132" s="188"/>
      <c r="N132" s="188"/>
      <c r="O132" s="188"/>
    </row>
    <row r="133" spans="2:15">
      <c r="B133" s="157" t="str">
        <f t="shared" si="4"/>
        <v>400G</v>
      </c>
      <c r="C133" s="158" t="str">
        <f t="shared" si="4"/>
        <v>500 m</v>
      </c>
      <c r="D133" s="159" t="str">
        <f t="shared" si="4"/>
        <v>all</v>
      </c>
      <c r="E133" s="188"/>
      <c r="F133" s="188"/>
      <c r="G133" s="188"/>
      <c r="H133" s="188"/>
      <c r="I133" s="188"/>
      <c r="J133" s="188"/>
      <c r="K133" s="188"/>
      <c r="L133" s="188"/>
      <c r="M133" s="188"/>
      <c r="N133" s="188"/>
      <c r="O133" s="188"/>
    </row>
    <row r="134" spans="2:15">
      <c r="B134" s="157" t="str">
        <f t="shared" si="4"/>
        <v>400G</v>
      </c>
      <c r="C134" s="158" t="str">
        <f t="shared" si="4"/>
        <v>2 km</v>
      </c>
      <c r="D134" s="159" t="str">
        <f t="shared" si="4"/>
        <v>all</v>
      </c>
      <c r="E134" s="188"/>
      <c r="F134" s="188"/>
      <c r="G134" s="188"/>
      <c r="H134" s="188"/>
      <c r="I134" s="188"/>
      <c r="J134" s="188"/>
      <c r="K134" s="188"/>
      <c r="L134" s="188"/>
      <c r="M134" s="188"/>
      <c r="N134" s="188"/>
      <c r="O134" s="188"/>
    </row>
    <row r="135" spans="2:15">
      <c r="B135" s="157" t="str">
        <f t="shared" si="4"/>
        <v>400G</v>
      </c>
      <c r="C135" s="158" t="str">
        <f t="shared" si="4"/>
        <v>10 km</v>
      </c>
      <c r="D135" s="159" t="str">
        <f t="shared" si="4"/>
        <v>all</v>
      </c>
      <c r="E135" s="188"/>
      <c r="F135" s="188"/>
      <c r="G135" s="188"/>
      <c r="H135" s="188"/>
      <c r="I135" s="188"/>
      <c r="J135" s="188"/>
      <c r="K135" s="188"/>
      <c r="L135" s="188"/>
      <c r="M135" s="188"/>
      <c r="N135" s="188"/>
      <c r="O135" s="188"/>
    </row>
    <row r="136" spans="2:15">
      <c r="B136" s="157" t="str">
        <f t="shared" si="4"/>
        <v>2x400G SR8</v>
      </c>
      <c r="C136" s="158" t="str">
        <f t="shared" si="4"/>
        <v>50 m</v>
      </c>
      <c r="D136" s="159" t="str">
        <f t="shared" si="4"/>
        <v>OSFP, QSFP-DD</v>
      </c>
      <c r="E136" s="188"/>
      <c r="F136" s="188"/>
      <c r="G136" s="188"/>
      <c r="H136" s="188"/>
      <c r="I136" s="188"/>
      <c r="J136" s="188"/>
      <c r="K136" s="188"/>
      <c r="L136" s="188"/>
      <c r="M136" s="188"/>
      <c r="N136" s="188"/>
      <c r="O136" s="188"/>
    </row>
    <row r="137" spans="2:15">
      <c r="B137" s="160" t="str">
        <f t="shared" si="4"/>
        <v>800G DR4</v>
      </c>
      <c r="C137" s="161" t="str">
        <f t="shared" si="4"/>
        <v>500 m</v>
      </c>
      <c r="D137" s="162" t="str">
        <f t="shared" si="4"/>
        <v>OSFP, QSFP-DD</v>
      </c>
      <c r="E137" s="188"/>
      <c r="F137" s="188"/>
      <c r="G137" s="188"/>
      <c r="H137" s="188"/>
      <c r="I137" s="188"/>
      <c r="J137" s="188"/>
      <c r="K137" s="188"/>
      <c r="L137" s="188"/>
      <c r="M137" s="188"/>
      <c r="N137" s="188"/>
      <c r="O137" s="188"/>
    </row>
    <row r="138" spans="2:15">
      <c r="B138" s="157" t="str">
        <f t="shared" si="4"/>
        <v>2x400G FR8</v>
      </c>
      <c r="C138" s="158" t="str">
        <f t="shared" si="4"/>
        <v>2 km</v>
      </c>
      <c r="D138" s="159" t="str">
        <f t="shared" si="4"/>
        <v>OSFP, QSFP-DD</v>
      </c>
      <c r="E138" s="188"/>
      <c r="F138" s="188"/>
      <c r="G138" s="188"/>
      <c r="H138" s="188"/>
      <c r="I138" s="188"/>
      <c r="J138" s="188"/>
      <c r="K138" s="188"/>
      <c r="L138" s="188"/>
      <c r="M138" s="188"/>
      <c r="N138" s="188"/>
      <c r="O138" s="188"/>
    </row>
    <row r="139" spans="2:15">
      <c r="B139" s="160"/>
      <c r="C139" s="161"/>
      <c r="D139" s="162"/>
      <c r="E139" s="188"/>
      <c r="F139" s="188"/>
      <c r="G139" s="188"/>
      <c r="H139" s="188"/>
      <c r="I139" s="188"/>
      <c r="J139" s="188"/>
      <c r="K139" s="188"/>
      <c r="L139" s="188"/>
      <c r="M139" s="188"/>
      <c r="N139" s="188"/>
      <c r="O139" s="188"/>
    </row>
    <row r="140" spans="2:15">
      <c r="B140" s="480" t="s">
        <v>19</v>
      </c>
      <c r="C140" s="481"/>
      <c r="D140" s="481"/>
      <c r="E140" s="482" t="e">
        <f>10^6*E208/E72</f>
        <v>#DIV/0!</v>
      </c>
      <c r="F140" s="482" t="e">
        <f t="shared" ref="F140:O140" si="5">10^6*F208/F72</f>
        <v>#DIV/0!</v>
      </c>
      <c r="G140" s="482" t="e">
        <f t="shared" si="5"/>
        <v>#DIV/0!</v>
      </c>
      <c r="H140" s="482" t="e">
        <f t="shared" si="5"/>
        <v>#DIV/0!</v>
      </c>
      <c r="I140" s="482" t="e">
        <f t="shared" si="5"/>
        <v>#DIV/0!</v>
      </c>
      <c r="J140" s="482" t="e">
        <f t="shared" si="5"/>
        <v>#DIV/0!</v>
      </c>
      <c r="K140" s="482" t="e">
        <f t="shared" si="5"/>
        <v>#DIV/0!</v>
      </c>
      <c r="L140" s="482" t="e">
        <f t="shared" si="5"/>
        <v>#DIV/0!</v>
      </c>
      <c r="M140" s="482" t="e">
        <f t="shared" si="5"/>
        <v>#DIV/0!</v>
      </c>
      <c r="N140" s="482" t="e">
        <f t="shared" si="5"/>
        <v>#DIV/0!</v>
      </c>
      <c r="O140" s="482" t="e">
        <f t="shared" si="5"/>
        <v>#DIV/0!</v>
      </c>
    </row>
    <row r="143" spans="2:15" ht="21">
      <c r="B143" s="412" t="s">
        <v>26</v>
      </c>
      <c r="C143" s="406"/>
      <c r="D143" s="406"/>
    </row>
    <row r="144" spans="2:15">
      <c r="B144" s="70" t="s">
        <v>30</v>
      </c>
      <c r="C144" s="70" t="s">
        <v>29</v>
      </c>
      <c r="D144" s="70" t="s">
        <v>31</v>
      </c>
      <c r="E144" s="76">
        <v>2016</v>
      </c>
      <c r="F144" s="76">
        <v>2017</v>
      </c>
      <c r="G144" s="76">
        <v>2018</v>
      </c>
      <c r="H144" s="76">
        <v>2019</v>
      </c>
      <c r="I144" s="76">
        <v>2020</v>
      </c>
      <c r="J144" s="76">
        <v>2021</v>
      </c>
      <c r="K144" s="76">
        <v>2022</v>
      </c>
      <c r="L144" s="76">
        <v>2023</v>
      </c>
      <c r="M144" s="76">
        <v>2024</v>
      </c>
      <c r="N144" s="76">
        <v>2025</v>
      </c>
      <c r="O144" s="76">
        <v>2026</v>
      </c>
    </row>
    <row r="145" spans="2:15">
      <c r="B145" s="154" t="str">
        <f t="shared" ref="B145:D164" si="6">B9</f>
        <v>GbE</v>
      </c>
      <c r="C145" s="155" t="str">
        <f t="shared" si="6"/>
        <v>500 m</v>
      </c>
      <c r="D145" s="156" t="str">
        <f t="shared" si="6"/>
        <v>SFP</v>
      </c>
      <c r="E145" s="438"/>
      <c r="F145" s="438"/>
      <c r="G145" s="438"/>
      <c r="H145" s="438"/>
      <c r="I145" s="438"/>
      <c r="J145" s="438"/>
      <c r="K145" s="438"/>
      <c r="L145" s="438"/>
      <c r="M145" s="438"/>
      <c r="N145" s="438"/>
      <c r="O145" s="438"/>
    </row>
    <row r="146" spans="2:15">
      <c r="B146" s="157" t="str">
        <f t="shared" si="6"/>
        <v>GbE</v>
      </c>
      <c r="C146" s="158" t="str">
        <f t="shared" si="6"/>
        <v>10 km</v>
      </c>
      <c r="D146" s="159" t="str">
        <f t="shared" si="6"/>
        <v>SFP</v>
      </c>
      <c r="E146" s="439"/>
      <c r="F146" s="439"/>
      <c r="G146" s="439"/>
      <c r="H146" s="439"/>
      <c r="I146" s="439"/>
      <c r="J146" s="439"/>
      <c r="K146" s="439"/>
      <c r="L146" s="439"/>
      <c r="M146" s="439"/>
      <c r="N146" s="439"/>
      <c r="O146" s="439"/>
    </row>
    <row r="147" spans="2:15">
      <c r="B147" s="157" t="str">
        <f t="shared" si="6"/>
        <v>GbE</v>
      </c>
      <c r="C147" s="158" t="str">
        <f t="shared" si="6"/>
        <v>40 km</v>
      </c>
      <c r="D147" s="159" t="str">
        <f t="shared" si="6"/>
        <v>SFP</v>
      </c>
      <c r="E147" s="439"/>
      <c r="F147" s="439"/>
      <c r="G147" s="439"/>
      <c r="H147" s="439"/>
      <c r="I147" s="439"/>
      <c r="J147" s="439"/>
      <c r="K147" s="439"/>
      <c r="L147" s="439"/>
      <c r="M147" s="439"/>
      <c r="N147" s="439"/>
      <c r="O147" s="439"/>
    </row>
    <row r="148" spans="2:15">
      <c r="B148" s="157" t="str">
        <f t="shared" si="6"/>
        <v>GbE</v>
      </c>
      <c r="C148" s="158" t="str">
        <f t="shared" si="6"/>
        <v>80 km</v>
      </c>
      <c r="D148" s="158" t="str">
        <f t="shared" si="6"/>
        <v>SFP</v>
      </c>
      <c r="E148" s="439"/>
      <c r="F148" s="439"/>
      <c r="G148" s="439"/>
      <c r="H148" s="439"/>
      <c r="I148" s="439"/>
      <c r="J148" s="439"/>
      <c r="K148" s="439"/>
      <c r="L148" s="439"/>
      <c r="M148" s="439"/>
      <c r="N148" s="439"/>
      <c r="O148" s="439"/>
    </row>
    <row r="149" spans="2:15">
      <c r="B149" s="160" t="str">
        <f t="shared" si="6"/>
        <v>GbE &amp; Fast Ethernet</v>
      </c>
      <c r="C149" s="161" t="str">
        <f t="shared" si="6"/>
        <v>Various</v>
      </c>
      <c r="D149" s="161" t="str">
        <f t="shared" si="6"/>
        <v>Legacy/discontinued</v>
      </c>
      <c r="E149" s="440"/>
      <c r="F149" s="440"/>
      <c r="G149" s="440"/>
      <c r="H149" s="440"/>
      <c r="I149" s="440"/>
      <c r="J149" s="440"/>
      <c r="K149" s="440"/>
      <c r="L149" s="440"/>
      <c r="M149" s="440"/>
      <c r="N149" s="440"/>
      <c r="O149" s="440"/>
    </row>
    <row r="150" spans="2:15">
      <c r="B150" s="157" t="str">
        <f t="shared" si="6"/>
        <v>10GbE</v>
      </c>
      <c r="C150" s="158" t="str">
        <f t="shared" si="6"/>
        <v>300 m</v>
      </c>
      <c r="D150" s="158" t="str">
        <f t="shared" si="6"/>
        <v>XFP</v>
      </c>
      <c r="E150" s="439"/>
      <c r="F150" s="439"/>
      <c r="G150" s="439"/>
      <c r="H150" s="439"/>
      <c r="I150" s="439"/>
      <c r="J150" s="439"/>
      <c r="K150" s="439"/>
      <c r="L150" s="439"/>
      <c r="M150" s="439"/>
      <c r="N150" s="439"/>
      <c r="O150" s="439"/>
    </row>
    <row r="151" spans="2:15">
      <c r="B151" s="157" t="str">
        <f t="shared" si="6"/>
        <v>10GbE</v>
      </c>
      <c r="C151" s="158" t="str">
        <f t="shared" si="6"/>
        <v>300 m</v>
      </c>
      <c r="D151" s="158" t="str">
        <f t="shared" si="6"/>
        <v>SFP+</v>
      </c>
      <c r="E151" s="439"/>
      <c r="F151" s="439"/>
      <c r="G151" s="439"/>
      <c r="H151" s="439"/>
      <c r="I151" s="439"/>
      <c r="J151" s="439"/>
      <c r="K151" s="439"/>
      <c r="L151" s="439"/>
      <c r="M151" s="439"/>
      <c r="N151" s="439"/>
      <c r="O151" s="439"/>
    </row>
    <row r="152" spans="2:15">
      <c r="B152" s="157" t="str">
        <f t="shared" si="6"/>
        <v>10GbE LRM</v>
      </c>
      <c r="C152" s="158" t="str">
        <f t="shared" si="6"/>
        <v>220 m</v>
      </c>
      <c r="D152" s="158" t="str">
        <f t="shared" si="6"/>
        <v>SFP+</v>
      </c>
      <c r="E152" s="439"/>
      <c r="F152" s="439"/>
      <c r="G152" s="439"/>
      <c r="H152" s="439"/>
      <c r="I152" s="439"/>
      <c r="J152" s="439"/>
      <c r="K152" s="439"/>
      <c r="L152" s="439"/>
      <c r="M152" s="439"/>
      <c r="N152" s="439"/>
      <c r="O152" s="439"/>
    </row>
    <row r="153" spans="2:15">
      <c r="B153" s="157" t="str">
        <f t="shared" si="6"/>
        <v>10GbE</v>
      </c>
      <c r="C153" s="158" t="str">
        <f t="shared" si="6"/>
        <v>10 km</v>
      </c>
      <c r="D153" s="158" t="str">
        <f t="shared" si="6"/>
        <v>XFP</v>
      </c>
      <c r="E153" s="439"/>
      <c r="F153" s="439"/>
      <c r="G153" s="439"/>
      <c r="H153" s="439"/>
      <c r="I153" s="439"/>
      <c r="J153" s="439"/>
      <c r="K153" s="439"/>
      <c r="L153" s="439"/>
      <c r="M153" s="439"/>
      <c r="N153" s="439"/>
      <c r="O153" s="439"/>
    </row>
    <row r="154" spans="2:15">
      <c r="B154" s="157" t="str">
        <f t="shared" si="6"/>
        <v>10GbE</v>
      </c>
      <c r="C154" s="158" t="str">
        <f t="shared" si="6"/>
        <v>10 km</v>
      </c>
      <c r="D154" s="158" t="str">
        <f t="shared" si="6"/>
        <v>SFP+</v>
      </c>
      <c r="E154" s="439"/>
      <c r="F154" s="439"/>
      <c r="G154" s="439"/>
      <c r="H154" s="439"/>
      <c r="I154" s="439"/>
      <c r="J154" s="439"/>
      <c r="K154" s="439"/>
      <c r="L154" s="439"/>
      <c r="M154" s="439"/>
      <c r="N154" s="439"/>
      <c r="O154" s="439"/>
    </row>
    <row r="155" spans="2:15">
      <c r="B155" s="157" t="str">
        <f t="shared" si="6"/>
        <v>10GbE</v>
      </c>
      <c r="C155" s="158" t="str">
        <f t="shared" si="6"/>
        <v>40 km</v>
      </c>
      <c r="D155" s="158" t="str">
        <f t="shared" si="6"/>
        <v>XFP</v>
      </c>
      <c r="E155" s="439"/>
      <c r="F155" s="439"/>
      <c r="G155" s="439"/>
      <c r="H155" s="439"/>
      <c r="I155" s="439"/>
      <c r="J155" s="439"/>
      <c r="K155" s="439"/>
      <c r="L155" s="439"/>
      <c r="M155" s="439"/>
      <c r="N155" s="439"/>
      <c r="O155" s="439"/>
    </row>
    <row r="156" spans="2:15">
      <c r="B156" s="157" t="str">
        <f t="shared" si="6"/>
        <v>10GbE</v>
      </c>
      <c r="C156" s="158" t="str">
        <f t="shared" si="6"/>
        <v>40 km</v>
      </c>
      <c r="D156" s="158" t="str">
        <f t="shared" si="6"/>
        <v>SFP+</v>
      </c>
      <c r="E156" s="439"/>
      <c r="F156" s="439"/>
      <c r="G156" s="439"/>
      <c r="H156" s="439"/>
      <c r="I156" s="439"/>
      <c r="J156" s="439"/>
      <c r="K156" s="439"/>
      <c r="L156" s="439"/>
      <c r="M156" s="439"/>
      <c r="N156" s="439"/>
      <c r="O156" s="439"/>
    </row>
    <row r="157" spans="2:15">
      <c r="B157" s="157" t="str">
        <f t="shared" si="6"/>
        <v>10GbE</v>
      </c>
      <c r="C157" s="158" t="str">
        <f t="shared" si="6"/>
        <v>80 km</v>
      </c>
      <c r="D157" s="158" t="str">
        <f t="shared" si="6"/>
        <v>XFP</v>
      </c>
      <c r="E157" s="439"/>
      <c r="F157" s="439"/>
      <c r="G157" s="439"/>
      <c r="H157" s="439"/>
      <c r="I157" s="439"/>
      <c r="J157" s="439"/>
      <c r="K157" s="439"/>
      <c r="L157" s="439"/>
      <c r="M157" s="439"/>
      <c r="N157" s="439"/>
      <c r="O157" s="439"/>
    </row>
    <row r="158" spans="2:15">
      <c r="B158" s="157" t="str">
        <f t="shared" si="6"/>
        <v>10GbE</v>
      </c>
      <c r="C158" s="158" t="str">
        <f t="shared" si="6"/>
        <v>80 km</v>
      </c>
      <c r="D158" s="158" t="str">
        <f t="shared" si="6"/>
        <v>SFP+</v>
      </c>
      <c r="E158" s="439"/>
      <c r="F158" s="439"/>
      <c r="G158" s="439"/>
      <c r="H158" s="439"/>
      <c r="I158" s="439"/>
      <c r="J158" s="439"/>
      <c r="K158" s="439"/>
      <c r="L158" s="439"/>
      <c r="M158" s="439"/>
      <c r="N158" s="439"/>
      <c r="O158" s="439"/>
    </row>
    <row r="159" spans="2:15">
      <c r="B159" s="157" t="str">
        <f t="shared" si="6"/>
        <v>10GbE</v>
      </c>
      <c r="C159" s="158" t="str">
        <f t="shared" si="6"/>
        <v>Various</v>
      </c>
      <c r="D159" s="158" t="str">
        <f t="shared" si="6"/>
        <v>Legacy/discontinued</v>
      </c>
      <c r="E159" s="440"/>
      <c r="F159" s="440"/>
      <c r="G159" s="440"/>
      <c r="H159" s="440"/>
      <c r="I159" s="440"/>
      <c r="J159" s="440"/>
      <c r="K159" s="440"/>
      <c r="L159" s="440"/>
      <c r="M159" s="440"/>
      <c r="N159" s="440"/>
      <c r="O159" s="440"/>
    </row>
    <row r="160" spans="2:15">
      <c r="B160" s="154" t="str">
        <f t="shared" si="6"/>
        <v>25GbE SR</v>
      </c>
      <c r="C160" s="155" t="str">
        <f t="shared" si="6"/>
        <v>100 - 300 m</v>
      </c>
      <c r="D160" s="156" t="str">
        <f t="shared" si="6"/>
        <v>SFP28</v>
      </c>
      <c r="E160" s="439"/>
      <c r="F160" s="439"/>
      <c r="G160" s="439"/>
      <c r="H160" s="439"/>
      <c r="I160" s="439"/>
      <c r="J160" s="439"/>
      <c r="K160" s="439"/>
      <c r="L160" s="439"/>
      <c r="M160" s="439"/>
      <c r="N160" s="439"/>
      <c r="O160" s="439"/>
    </row>
    <row r="161" spans="2:15">
      <c r="B161" s="157" t="str">
        <f t="shared" si="6"/>
        <v>25GbE LR</v>
      </c>
      <c r="C161" s="158" t="str">
        <f t="shared" si="6"/>
        <v>10 km</v>
      </c>
      <c r="D161" s="159" t="str">
        <f t="shared" si="6"/>
        <v>SFP28</v>
      </c>
      <c r="E161" s="439"/>
      <c r="F161" s="439"/>
      <c r="G161" s="439"/>
      <c r="H161" s="439"/>
      <c r="I161" s="439"/>
      <c r="J161" s="439"/>
      <c r="K161" s="439"/>
      <c r="L161" s="439"/>
      <c r="M161" s="439"/>
      <c r="N161" s="439"/>
      <c r="O161" s="439"/>
    </row>
    <row r="162" spans="2:15">
      <c r="B162" s="160" t="str">
        <f t="shared" si="6"/>
        <v>25GbE ER</v>
      </c>
      <c r="C162" s="161" t="str">
        <f t="shared" si="6"/>
        <v>40 km</v>
      </c>
      <c r="D162" s="162" t="str">
        <f t="shared" si="6"/>
        <v>SFP28</v>
      </c>
      <c r="E162" s="440"/>
      <c r="F162" s="440"/>
      <c r="G162" s="440"/>
      <c r="H162" s="440"/>
      <c r="I162" s="440"/>
      <c r="J162" s="440"/>
      <c r="K162" s="440"/>
      <c r="L162" s="440"/>
      <c r="M162" s="440"/>
      <c r="N162" s="440"/>
      <c r="O162" s="440"/>
    </row>
    <row r="163" spans="2:15">
      <c r="B163" s="154" t="str">
        <f t="shared" si="6"/>
        <v>40G SR4</v>
      </c>
      <c r="C163" s="155" t="str">
        <f t="shared" si="6"/>
        <v>100 m</v>
      </c>
      <c r="D163" s="156" t="str">
        <f t="shared" si="6"/>
        <v>QSFP+</v>
      </c>
      <c r="E163" s="438"/>
      <c r="F163" s="438"/>
      <c r="G163" s="438"/>
      <c r="H163" s="438"/>
      <c r="I163" s="438"/>
      <c r="J163" s="438"/>
      <c r="K163" s="438"/>
      <c r="L163" s="438"/>
      <c r="M163" s="438"/>
      <c r="N163" s="438"/>
      <c r="O163" s="438"/>
    </row>
    <row r="164" spans="2:15">
      <c r="B164" s="157" t="str">
        <f t="shared" si="6"/>
        <v>40GbE MM duplex</v>
      </c>
      <c r="C164" s="158" t="str">
        <f t="shared" si="6"/>
        <v>100 m</v>
      </c>
      <c r="D164" s="159" t="str">
        <f t="shared" si="6"/>
        <v>QSFP+</v>
      </c>
      <c r="E164" s="439"/>
      <c r="F164" s="439"/>
      <c r="G164" s="439"/>
      <c r="H164" s="439"/>
      <c r="I164" s="439"/>
      <c r="J164" s="439"/>
      <c r="K164" s="439"/>
      <c r="L164" s="439"/>
      <c r="M164" s="439"/>
      <c r="N164" s="439"/>
      <c r="O164" s="439"/>
    </row>
    <row r="165" spans="2:15">
      <c r="B165" s="157" t="str">
        <f t="shared" ref="B165:D184" si="7">B29</f>
        <v>40GbE eSR</v>
      </c>
      <c r="C165" s="158" t="str">
        <f t="shared" si="7"/>
        <v>300 m</v>
      </c>
      <c r="D165" s="159" t="str">
        <f t="shared" si="7"/>
        <v>QSFP+</v>
      </c>
      <c r="E165" s="439"/>
      <c r="F165" s="439"/>
      <c r="G165" s="439"/>
      <c r="H165" s="439"/>
      <c r="I165" s="439"/>
      <c r="J165" s="439"/>
      <c r="K165" s="439"/>
      <c r="L165" s="439"/>
      <c r="M165" s="439"/>
      <c r="N165" s="439"/>
      <c r="O165" s="439"/>
    </row>
    <row r="166" spans="2:15">
      <c r="B166" s="157" t="str">
        <f t="shared" si="7"/>
        <v>40 GbE PSM4</v>
      </c>
      <c r="C166" s="158" t="str">
        <f t="shared" si="7"/>
        <v>500 m</v>
      </c>
      <c r="D166" s="159" t="str">
        <f t="shared" si="7"/>
        <v>QSFP+</v>
      </c>
      <c r="E166" s="439"/>
      <c r="F166" s="439"/>
      <c r="G166" s="439"/>
      <c r="H166" s="439"/>
      <c r="I166" s="439"/>
      <c r="J166" s="439"/>
      <c r="K166" s="439"/>
      <c r="L166" s="439"/>
      <c r="M166" s="439"/>
      <c r="N166" s="439"/>
      <c r="O166" s="439"/>
    </row>
    <row r="167" spans="2:15">
      <c r="B167" s="157" t="str">
        <f t="shared" si="7"/>
        <v>40GbE (FR)</v>
      </c>
      <c r="C167" s="158" t="str">
        <f t="shared" si="7"/>
        <v>2 km</v>
      </c>
      <c r="D167" s="159" t="str">
        <f t="shared" si="7"/>
        <v>CFP</v>
      </c>
      <c r="E167" s="439"/>
      <c r="F167" s="439"/>
      <c r="G167" s="439"/>
      <c r="H167" s="439"/>
      <c r="I167" s="439"/>
      <c r="J167" s="439"/>
      <c r="K167" s="439"/>
      <c r="L167" s="439"/>
      <c r="M167" s="439"/>
      <c r="N167" s="439"/>
      <c r="O167" s="439"/>
    </row>
    <row r="168" spans="2:15">
      <c r="B168" s="157" t="str">
        <f t="shared" si="7"/>
        <v>40GbE (LR4 subspec)</v>
      </c>
      <c r="C168" s="158" t="str">
        <f t="shared" si="7"/>
        <v>2 km</v>
      </c>
      <c r="D168" s="159" t="str">
        <f t="shared" si="7"/>
        <v>QSFP+</v>
      </c>
      <c r="E168" s="439"/>
      <c r="F168" s="439"/>
      <c r="G168" s="439"/>
      <c r="H168" s="439"/>
      <c r="I168" s="439"/>
      <c r="J168" s="439"/>
      <c r="K168" s="439"/>
      <c r="L168" s="439"/>
      <c r="M168" s="439"/>
      <c r="N168" s="439"/>
      <c r="O168" s="439"/>
    </row>
    <row r="169" spans="2:15">
      <c r="B169" s="157" t="str">
        <f t="shared" si="7"/>
        <v>40GbE</v>
      </c>
      <c r="C169" s="158" t="str">
        <f t="shared" si="7"/>
        <v>10 km</v>
      </c>
      <c r="D169" s="159" t="str">
        <f t="shared" si="7"/>
        <v>CFP</v>
      </c>
      <c r="E169" s="439"/>
      <c r="F169" s="439"/>
      <c r="G169" s="439"/>
      <c r="H169" s="439"/>
      <c r="I169" s="439"/>
      <c r="J169" s="439"/>
      <c r="K169" s="439"/>
      <c r="L169" s="439"/>
      <c r="M169" s="439"/>
      <c r="N169" s="439"/>
      <c r="O169" s="439"/>
    </row>
    <row r="170" spans="2:15">
      <c r="B170" s="157" t="str">
        <f t="shared" si="7"/>
        <v>40GbE</v>
      </c>
      <c r="C170" s="158" t="str">
        <f t="shared" si="7"/>
        <v>10 km</v>
      </c>
      <c r="D170" s="159" t="str">
        <f t="shared" si="7"/>
        <v>QSFP+</v>
      </c>
      <c r="E170" s="439"/>
      <c r="F170" s="439"/>
      <c r="G170" s="439"/>
      <c r="H170" s="439"/>
      <c r="I170" s="439"/>
      <c r="J170" s="439"/>
      <c r="K170" s="439"/>
      <c r="L170" s="439"/>
      <c r="M170" s="439"/>
      <c r="N170" s="439"/>
      <c r="O170" s="439"/>
    </row>
    <row r="171" spans="2:15">
      <c r="B171" s="160" t="str">
        <f t="shared" si="7"/>
        <v>40GbE</v>
      </c>
      <c r="C171" s="161" t="str">
        <f t="shared" si="7"/>
        <v>40 km</v>
      </c>
      <c r="D171" s="162" t="str">
        <f t="shared" si="7"/>
        <v>all</v>
      </c>
      <c r="E171" s="440"/>
      <c r="F171" s="440"/>
      <c r="G171" s="440"/>
      <c r="H171" s="440"/>
      <c r="I171" s="440"/>
      <c r="J171" s="440"/>
      <c r="K171" s="440"/>
      <c r="L171" s="440"/>
      <c r="M171" s="440"/>
      <c r="N171" s="440"/>
      <c r="O171" s="440"/>
    </row>
    <row r="172" spans="2:15">
      <c r="B172" s="154" t="str">
        <f t="shared" si="7"/>
        <v xml:space="preserve">50G </v>
      </c>
      <c r="C172" s="155" t="str">
        <f t="shared" si="7"/>
        <v>100 m</v>
      </c>
      <c r="D172" s="156" t="str">
        <f t="shared" si="7"/>
        <v>all</v>
      </c>
      <c r="E172" s="438"/>
      <c r="F172" s="438"/>
      <c r="G172" s="438"/>
      <c r="H172" s="438"/>
      <c r="I172" s="438"/>
      <c r="J172" s="438"/>
      <c r="K172" s="438"/>
      <c r="L172" s="438"/>
      <c r="M172" s="438"/>
      <c r="N172" s="438"/>
      <c r="O172" s="438"/>
    </row>
    <row r="173" spans="2:15">
      <c r="B173" s="157" t="str">
        <f t="shared" si="7"/>
        <v xml:space="preserve">50G </v>
      </c>
      <c r="C173" s="158" t="str">
        <f t="shared" si="7"/>
        <v>2 km</v>
      </c>
      <c r="D173" s="159" t="str">
        <f t="shared" si="7"/>
        <v>all</v>
      </c>
      <c r="E173" s="439"/>
      <c r="F173" s="439"/>
      <c r="G173" s="439"/>
      <c r="H173" s="439"/>
      <c r="I173" s="439"/>
      <c r="J173" s="439"/>
      <c r="K173" s="439"/>
      <c r="L173" s="439"/>
      <c r="M173" s="439"/>
      <c r="N173" s="439"/>
      <c r="O173" s="439"/>
    </row>
    <row r="174" spans="2:15">
      <c r="B174" s="157" t="str">
        <f t="shared" si="7"/>
        <v xml:space="preserve">50G </v>
      </c>
      <c r="C174" s="158" t="str">
        <f t="shared" si="7"/>
        <v>10 km</v>
      </c>
      <c r="D174" s="159" t="str">
        <f t="shared" si="7"/>
        <v>all</v>
      </c>
      <c r="E174" s="439"/>
      <c r="F174" s="439"/>
      <c r="G174" s="439"/>
      <c r="H174" s="439"/>
      <c r="I174" s="439"/>
      <c r="J174" s="439"/>
      <c r="K174" s="439"/>
      <c r="L174" s="439"/>
      <c r="M174" s="439"/>
      <c r="N174" s="439"/>
      <c r="O174" s="439"/>
    </row>
    <row r="175" spans="2:15">
      <c r="B175" s="157" t="str">
        <f t="shared" si="7"/>
        <v xml:space="preserve">50G </v>
      </c>
      <c r="C175" s="158" t="str">
        <f t="shared" si="7"/>
        <v>40 km</v>
      </c>
      <c r="D175" s="159" t="str">
        <f t="shared" si="7"/>
        <v>all</v>
      </c>
      <c r="E175" s="439"/>
      <c r="F175" s="439"/>
      <c r="G175" s="439"/>
      <c r="H175" s="439"/>
      <c r="I175" s="439"/>
      <c r="J175" s="439"/>
      <c r="K175" s="439"/>
      <c r="L175" s="439"/>
      <c r="M175" s="439"/>
      <c r="N175" s="439"/>
      <c r="O175" s="439"/>
    </row>
    <row r="176" spans="2:15">
      <c r="B176" s="157" t="str">
        <f t="shared" si="7"/>
        <v xml:space="preserve">50G </v>
      </c>
      <c r="C176" s="158" t="str">
        <f t="shared" si="7"/>
        <v>80 km</v>
      </c>
      <c r="D176" s="159" t="str">
        <f t="shared" si="7"/>
        <v>all</v>
      </c>
      <c r="E176" s="439"/>
      <c r="F176" s="439"/>
      <c r="G176" s="439"/>
      <c r="H176" s="439"/>
      <c r="I176" s="439"/>
      <c r="J176" s="439"/>
      <c r="K176" s="439"/>
      <c r="L176" s="439"/>
      <c r="M176" s="439"/>
      <c r="N176" s="439"/>
      <c r="O176" s="439"/>
    </row>
    <row r="177" spans="2:15">
      <c r="B177" s="154" t="str">
        <f t="shared" si="7"/>
        <v>100G</v>
      </c>
      <c r="C177" s="155" t="str">
        <f t="shared" si="7"/>
        <v>100 m</v>
      </c>
      <c r="D177" s="156" t="str">
        <f t="shared" si="7"/>
        <v>CFP</v>
      </c>
      <c r="E177" s="438"/>
      <c r="F177" s="438"/>
      <c r="G177" s="438"/>
      <c r="H177" s="438"/>
      <c r="I177" s="438"/>
      <c r="J177" s="438"/>
      <c r="K177" s="438"/>
      <c r="L177" s="438"/>
      <c r="M177" s="438"/>
      <c r="N177" s="438"/>
      <c r="O177" s="438"/>
    </row>
    <row r="178" spans="2:15">
      <c r="B178" s="157" t="str">
        <f t="shared" si="7"/>
        <v>100G</v>
      </c>
      <c r="C178" s="158" t="str">
        <f t="shared" si="7"/>
        <v>100 m</v>
      </c>
      <c r="D178" s="159" t="str">
        <f t="shared" si="7"/>
        <v>CFP2/4</v>
      </c>
      <c r="E178" s="439"/>
      <c r="F178" s="439"/>
      <c r="G178" s="439"/>
      <c r="H178" s="439"/>
      <c r="I178" s="439"/>
      <c r="J178" s="439"/>
      <c r="K178" s="439"/>
      <c r="L178" s="439"/>
      <c r="M178" s="439"/>
      <c r="N178" s="439"/>
      <c r="O178" s="439"/>
    </row>
    <row r="179" spans="2:15">
      <c r="B179" s="157" t="str">
        <f t="shared" si="7"/>
        <v>100G SR4</v>
      </c>
      <c r="C179" s="158" t="str">
        <f t="shared" si="7"/>
        <v>100 m</v>
      </c>
      <c r="D179" s="159" t="str">
        <f t="shared" si="7"/>
        <v>QSFP28</v>
      </c>
      <c r="E179" s="439"/>
      <c r="F179" s="439"/>
      <c r="G179" s="439"/>
      <c r="H179" s="439"/>
      <c r="I179" s="439"/>
      <c r="J179" s="439"/>
      <c r="K179" s="439"/>
      <c r="L179" s="439"/>
      <c r="M179" s="439"/>
      <c r="N179" s="439"/>
      <c r="O179" s="439"/>
    </row>
    <row r="180" spans="2:15">
      <c r="B180" s="157" t="str">
        <f t="shared" si="7"/>
        <v>100G SR2</v>
      </c>
      <c r="C180" s="158" t="str">
        <f t="shared" si="7"/>
        <v>100 m</v>
      </c>
      <c r="D180" s="159" t="str">
        <f t="shared" si="7"/>
        <v>SFP-DD, DSFP</v>
      </c>
      <c r="E180" s="439"/>
      <c r="F180" s="439"/>
      <c r="G180" s="439"/>
      <c r="H180" s="439"/>
      <c r="I180" s="439"/>
      <c r="J180" s="439"/>
      <c r="K180" s="439"/>
      <c r="L180" s="439"/>
      <c r="M180" s="439"/>
      <c r="N180" s="439"/>
      <c r="O180" s="439"/>
    </row>
    <row r="181" spans="2:15">
      <c r="B181" s="157" t="str">
        <f t="shared" si="7"/>
        <v>100G MM Duplex</v>
      </c>
      <c r="C181" s="158" t="str">
        <f t="shared" si="7"/>
        <v>100 m</v>
      </c>
      <c r="D181" s="159" t="str">
        <f t="shared" si="7"/>
        <v>QSFP28</v>
      </c>
      <c r="E181" s="439"/>
      <c r="F181" s="439"/>
      <c r="G181" s="439"/>
      <c r="H181" s="439"/>
      <c r="I181" s="439"/>
      <c r="J181" s="439"/>
      <c r="K181" s="439"/>
      <c r="L181" s="439"/>
      <c r="M181" s="439"/>
      <c r="N181" s="439"/>
      <c r="O181" s="439"/>
    </row>
    <row r="182" spans="2:15">
      <c r="B182" s="157" t="str">
        <f t="shared" si="7"/>
        <v>100G eSR</v>
      </c>
      <c r="C182" s="158" t="str">
        <f t="shared" si="7"/>
        <v>300 m</v>
      </c>
      <c r="D182" s="159" t="str">
        <f t="shared" si="7"/>
        <v>QSFP28</v>
      </c>
      <c r="E182" s="439"/>
      <c r="F182" s="439"/>
      <c r="G182" s="439"/>
      <c r="H182" s="439"/>
      <c r="I182" s="439"/>
      <c r="J182" s="439"/>
      <c r="K182" s="439"/>
      <c r="L182" s="439"/>
      <c r="M182" s="439"/>
      <c r="N182" s="439"/>
      <c r="O182" s="439"/>
    </row>
    <row r="183" spans="2:15">
      <c r="B183" s="157" t="str">
        <f t="shared" si="7"/>
        <v>100G PSM4</v>
      </c>
      <c r="C183" s="158" t="str">
        <f t="shared" si="7"/>
        <v>500 m</v>
      </c>
      <c r="D183" s="159" t="str">
        <f t="shared" si="7"/>
        <v>QSFP28</v>
      </c>
      <c r="E183" s="439"/>
      <c r="F183" s="439"/>
      <c r="G183" s="439"/>
      <c r="H183" s="439"/>
      <c r="I183" s="439"/>
      <c r="J183" s="439"/>
      <c r="K183" s="439"/>
      <c r="L183" s="439"/>
      <c r="M183" s="439"/>
      <c r="N183" s="439"/>
      <c r="O183" s="439"/>
    </row>
    <row r="184" spans="2:15">
      <c r="B184" s="157" t="str">
        <f t="shared" si="7"/>
        <v>100G DR</v>
      </c>
      <c r="C184" s="158" t="str">
        <f t="shared" si="7"/>
        <v>500 m</v>
      </c>
      <c r="D184" s="159" t="str">
        <f t="shared" si="7"/>
        <v>QSFP28</v>
      </c>
      <c r="E184" s="439"/>
      <c r="F184" s="439"/>
      <c r="G184" s="439"/>
      <c r="H184" s="439"/>
      <c r="I184" s="439"/>
      <c r="J184" s="439"/>
      <c r="K184" s="439"/>
      <c r="L184" s="439"/>
      <c r="M184" s="439"/>
      <c r="N184" s="439"/>
      <c r="O184" s="439"/>
    </row>
    <row r="185" spans="2:15">
      <c r="B185" s="157" t="str">
        <f t="shared" ref="B185:D193" si="8">B49</f>
        <v>100G CWDM4-Subspec</v>
      </c>
      <c r="C185" s="158" t="str">
        <f t="shared" si="8"/>
        <v>500 m</v>
      </c>
      <c r="D185" s="159" t="str">
        <f t="shared" si="8"/>
        <v>QSFP28</v>
      </c>
      <c r="E185" s="439"/>
      <c r="F185" s="439"/>
      <c r="G185" s="439"/>
      <c r="H185" s="439"/>
      <c r="I185" s="439"/>
      <c r="J185" s="439"/>
      <c r="K185" s="439"/>
      <c r="L185" s="439"/>
      <c r="M185" s="439"/>
      <c r="N185" s="439"/>
      <c r="O185" s="439"/>
    </row>
    <row r="186" spans="2:15">
      <c r="B186" s="157" t="str">
        <f t="shared" si="8"/>
        <v>100G CWDM4</v>
      </c>
      <c r="C186" s="158" t="str">
        <f t="shared" si="8"/>
        <v>2 km</v>
      </c>
      <c r="D186" s="159" t="str">
        <f t="shared" si="8"/>
        <v>QSFP28</v>
      </c>
      <c r="E186" s="439"/>
      <c r="F186" s="439"/>
      <c r="G186" s="439"/>
      <c r="H186" s="439"/>
      <c r="I186" s="439"/>
      <c r="J186" s="439"/>
      <c r="K186" s="439"/>
      <c r="L186" s="439"/>
      <c r="M186" s="439"/>
      <c r="N186" s="439"/>
      <c r="O186" s="439"/>
    </row>
    <row r="187" spans="2:15">
      <c r="B187" s="157" t="str">
        <f t="shared" si="8"/>
        <v>100G FR</v>
      </c>
      <c r="C187" s="158" t="str">
        <f t="shared" si="8"/>
        <v>2 km</v>
      </c>
      <c r="D187" s="159" t="str">
        <f t="shared" si="8"/>
        <v>QSFP28</v>
      </c>
      <c r="E187" s="439"/>
      <c r="F187" s="439"/>
      <c r="G187" s="439"/>
      <c r="H187" s="439"/>
      <c r="I187" s="439"/>
      <c r="J187" s="439"/>
      <c r="K187" s="439"/>
      <c r="L187" s="439"/>
      <c r="M187" s="439"/>
      <c r="N187" s="439"/>
      <c r="O187" s="439"/>
    </row>
    <row r="188" spans="2:15">
      <c r="B188" s="157" t="str">
        <f t="shared" si="8"/>
        <v>100G</v>
      </c>
      <c r="C188" s="158" t="str">
        <f t="shared" si="8"/>
        <v>10 km</v>
      </c>
      <c r="D188" s="159" t="str">
        <f t="shared" si="8"/>
        <v>CFP</v>
      </c>
      <c r="E188" s="439"/>
      <c r="F188" s="439"/>
      <c r="G188" s="439"/>
      <c r="H188" s="439"/>
      <c r="I188" s="439"/>
      <c r="J188" s="439"/>
      <c r="K188" s="439"/>
      <c r="L188" s="439"/>
      <c r="M188" s="439"/>
      <c r="N188" s="439"/>
      <c r="O188" s="439"/>
    </row>
    <row r="189" spans="2:15">
      <c r="B189" s="157" t="str">
        <f t="shared" si="8"/>
        <v>100G</v>
      </c>
      <c r="C189" s="158" t="str">
        <f t="shared" si="8"/>
        <v>10 km</v>
      </c>
      <c r="D189" s="159" t="str">
        <f t="shared" si="8"/>
        <v>CFP2/4</v>
      </c>
      <c r="E189" s="439"/>
      <c r="F189" s="439"/>
      <c r="G189" s="439"/>
      <c r="H189" s="439"/>
      <c r="I189" s="439"/>
      <c r="J189" s="439"/>
      <c r="K189" s="439"/>
      <c r="L189" s="439"/>
      <c r="M189" s="439"/>
      <c r="N189" s="439"/>
      <c r="O189" s="439"/>
    </row>
    <row r="190" spans="2:15">
      <c r="B190" s="157" t="str">
        <f t="shared" si="8"/>
        <v>100G LR4</v>
      </c>
      <c r="C190" s="158" t="str">
        <f t="shared" si="8"/>
        <v>10 km</v>
      </c>
      <c r="D190" s="159" t="str">
        <f t="shared" si="8"/>
        <v>QSFP28</v>
      </c>
      <c r="E190" s="439"/>
      <c r="F190" s="439"/>
      <c r="G190" s="439"/>
      <c r="H190" s="439"/>
      <c r="I190" s="439"/>
      <c r="J190" s="439"/>
      <c r="K190" s="439"/>
      <c r="L190" s="439"/>
      <c r="M190" s="439"/>
      <c r="N190" s="439"/>
      <c r="O190" s="439"/>
    </row>
    <row r="191" spans="2:15">
      <c r="B191" s="157" t="str">
        <f t="shared" si="8"/>
        <v>100G 4WDM10</v>
      </c>
      <c r="C191" s="158" t="str">
        <f t="shared" si="8"/>
        <v>10 km</v>
      </c>
      <c r="D191" s="159" t="str">
        <f t="shared" si="8"/>
        <v>QSFP28</v>
      </c>
      <c r="E191" s="439"/>
      <c r="F191" s="439"/>
      <c r="G191" s="439"/>
      <c r="H191" s="439"/>
      <c r="I191" s="439"/>
      <c r="J191" s="439"/>
      <c r="K191" s="439"/>
      <c r="L191" s="439"/>
      <c r="M191" s="439"/>
      <c r="N191" s="439"/>
      <c r="O191" s="439"/>
    </row>
    <row r="192" spans="2:15">
      <c r="B192" s="157" t="str">
        <f t="shared" si="8"/>
        <v>100G 4WDM20</v>
      </c>
      <c r="C192" s="158" t="str">
        <f t="shared" si="8"/>
        <v>20 km</v>
      </c>
      <c r="D192" s="159" t="str">
        <f t="shared" si="8"/>
        <v>QSFP28</v>
      </c>
      <c r="E192" s="439"/>
      <c r="F192" s="439"/>
      <c r="G192" s="439"/>
      <c r="H192" s="439"/>
      <c r="I192" s="439"/>
      <c r="J192" s="439"/>
      <c r="K192" s="439"/>
      <c r="L192" s="439"/>
      <c r="M192" s="439"/>
      <c r="N192" s="439"/>
      <c r="O192" s="439"/>
    </row>
    <row r="193" spans="2:15">
      <c r="B193" s="157" t="str">
        <f t="shared" si="8"/>
        <v>100G ER4-Lite</v>
      </c>
      <c r="C193" s="158" t="str">
        <f t="shared" si="8"/>
        <v>30 km</v>
      </c>
      <c r="D193" s="159" t="str">
        <f t="shared" si="8"/>
        <v>QSFP28</v>
      </c>
      <c r="E193" s="439"/>
      <c r="F193" s="439"/>
      <c r="G193" s="439"/>
      <c r="H193" s="439"/>
      <c r="I193" s="439"/>
      <c r="J193" s="439"/>
      <c r="K193" s="439"/>
      <c r="L193" s="439"/>
      <c r="M193" s="439"/>
      <c r="N193" s="439"/>
      <c r="O193" s="439"/>
    </row>
    <row r="194" spans="2:15">
      <c r="B194" s="157" t="str">
        <f t="shared" ref="B194:D195" si="9">B58</f>
        <v>100G ER4</v>
      </c>
      <c r="C194" s="158" t="str">
        <f t="shared" si="9"/>
        <v>40 km</v>
      </c>
      <c r="D194" s="159" t="str">
        <f t="shared" si="9"/>
        <v>QSFP28</v>
      </c>
      <c r="E194" s="439"/>
      <c r="F194" s="439"/>
      <c r="G194" s="439"/>
      <c r="H194" s="439"/>
      <c r="I194" s="439"/>
      <c r="J194" s="439"/>
      <c r="K194" s="439"/>
      <c r="L194" s="439"/>
      <c r="M194" s="439"/>
      <c r="N194" s="439"/>
      <c r="O194" s="439"/>
    </row>
    <row r="195" spans="2:15">
      <c r="B195" s="160" t="str">
        <f t="shared" si="9"/>
        <v>100G ZR4</v>
      </c>
      <c r="C195" s="161" t="str">
        <f t="shared" si="9"/>
        <v>80 km</v>
      </c>
      <c r="D195" s="162" t="str">
        <f t="shared" si="9"/>
        <v>QSFP28</v>
      </c>
      <c r="E195" s="440"/>
      <c r="F195" s="440"/>
      <c r="G195" s="440"/>
      <c r="H195" s="440"/>
      <c r="I195" s="440"/>
      <c r="J195" s="440"/>
      <c r="K195" s="440"/>
      <c r="L195" s="440"/>
      <c r="M195" s="440"/>
      <c r="N195" s="440"/>
      <c r="O195" s="440"/>
    </row>
    <row r="196" spans="2:15">
      <c r="B196" s="154" t="str">
        <f t="shared" ref="B196:D206" si="10">B60</f>
        <v>200G</v>
      </c>
      <c r="C196" s="155" t="str">
        <f t="shared" si="10"/>
        <v>100 m</v>
      </c>
      <c r="D196" s="156" t="str">
        <f t="shared" si="10"/>
        <v>QSFP56</v>
      </c>
      <c r="E196" s="438"/>
      <c r="F196" s="438"/>
      <c r="G196" s="438"/>
      <c r="H196" s="438"/>
      <c r="I196" s="438"/>
      <c r="J196" s="438"/>
      <c r="K196" s="438"/>
      <c r="L196" s="438"/>
      <c r="M196" s="438"/>
      <c r="N196" s="438"/>
      <c r="O196" s="438"/>
    </row>
    <row r="197" spans="2:15">
      <c r="B197" s="157" t="str">
        <f t="shared" si="10"/>
        <v>2x200G</v>
      </c>
      <c r="C197" s="158" t="str">
        <f t="shared" si="10"/>
        <v>100 m</v>
      </c>
      <c r="D197" s="159" t="str">
        <f t="shared" si="10"/>
        <v>OSFP</v>
      </c>
      <c r="E197" s="439"/>
      <c r="F197" s="439"/>
      <c r="G197" s="439"/>
      <c r="H197" s="439"/>
      <c r="I197" s="439"/>
      <c r="J197" s="439"/>
      <c r="K197" s="439"/>
      <c r="L197" s="439"/>
      <c r="M197" s="439"/>
      <c r="N197" s="439"/>
      <c r="O197" s="439"/>
    </row>
    <row r="198" spans="2:15">
      <c r="B198" s="157" t="str">
        <f t="shared" si="10"/>
        <v>200G</v>
      </c>
      <c r="C198" s="158" t="str">
        <f t="shared" si="10"/>
        <v>2 km</v>
      </c>
      <c r="D198" s="159" t="str">
        <f t="shared" si="10"/>
        <v>QSFP56</v>
      </c>
      <c r="E198" s="439"/>
      <c r="F198" s="439"/>
      <c r="G198" s="439"/>
      <c r="H198" s="439"/>
      <c r="I198" s="439"/>
      <c r="J198" s="439"/>
      <c r="K198" s="439"/>
      <c r="L198" s="439"/>
      <c r="M198" s="439"/>
      <c r="N198" s="439"/>
      <c r="O198" s="439"/>
    </row>
    <row r="199" spans="2:15">
      <c r="B199" s="160" t="str">
        <f t="shared" si="10"/>
        <v>2x200G</v>
      </c>
      <c r="C199" s="161" t="str">
        <f t="shared" si="10"/>
        <v>2 km</v>
      </c>
      <c r="D199" s="162" t="str">
        <f t="shared" si="10"/>
        <v>OSFP</v>
      </c>
      <c r="E199" s="440"/>
      <c r="F199" s="440"/>
      <c r="G199" s="440"/>
      <c r="H199" s="440"/>
      <c r="I199" s="440"/>
      <c r="J199" s="440"/>
      <c r="K199" s="440"/>
      <c r="L199" s="440"/>
      <c r="M199" s="440"/>
      <c r="N199" s="440"/>
      <c r="O199" s="440"/>
    </row>
    <row r="200" spans="2:15">
      <c r="B200" s="154" t="str">
        <f t="shared" si="10"/>
        <v>400G</v>
      </c>
      <c r="C200" s="155" t="str">
        <f t="shared" si="10"/>
        <v>100 m</v>
      </c>
      <c r="D200" s="156" t="str">
        <f t="shared" si="10"/>
        <v>all</v>
      </c>
      <c r="E200" s="438"/>
      <c r="F200" s="438"/>
      <c r="G200" s="438"/>
      <c r="H200" s="438"/>
      <c r="I200" s="438"/>
      <c r="J200" s="438"/>
      <c r="K200" s="438"/>
      <c r="L200" s="438"/>
      <c r="M200" s="438"/>
      <c r="N200" s="438"/>
      <c r="O200" s="438"/>
    </row>
    <row r="201" spans="2:15">
      <c r="B201" s="157" t="str">
        <f t="shared" si="10"/>
        <v>400G</v>
      </c>
      <c r="C201" s="158" t="str">
        <f t="shared" si="10"/>
        <v>500 m</v>
      </c>
      <c r="D201" s="159" t="str">
        <f t="shared" si="10"/>
        <v>all</v>
      </c>
      <c r="E201" s="439"/>
      <c r="F201" s="439"/>
      <c r="G201" s="439"/>
      <c r="H201" s="439"/>
      <c r="I201" s="439"/>
      <c r="J201" s="439"/>
      <c r="K201" s="439"/>
      <c r="L201" s="439"/>
      <c r="M201" s="439"/>
      <c r="N201" s="439"/>
      <c r="O201" s="439"/>
    </row>
    <row r="202" spans="2:15">
      <c r="B202" s="157" t="str">
        <f t="shared" si="10"/>
        <v>400G</v>
      </c>
      <c r="C202" s="158" t="str">
        <f t="shared" si="10"/>
        <v>2 km</v>
      </c>
      <c r="D202" s="159" t="str">
        <f t="shared" si="10"/>
        <v>all</v>
      </c>
      <c r="E202" s="439"/>
      <c r="F202" s="439"/>
      <c r="G202" s="439"/>
      <c r="H202" s="439"/>
      <c r="I202" s="439"/>
      <c r="J202" s="439"/>
      <c r="K202" s="439"/>
      <c r="L202" s="439"/>
      <c r="M202" s="439"/>
      <c r="N202" s="439"/>
      <c r="O202" s="439"/>
    </row>
    <row r="203" spans="2:15">
      <c r="B203" s="160" t="str">
        <f t="shared" si="10"/>
        <v>400G</v>
      </c>
      <c r="C203" s="161" t="str">
        <f t="shared" si="10"/>
        <v>10 km</v>
      </c>
      <c r="D203" s="162" t="str">
        <f t="shared" si="10"/>
        <v>all</v>
      </c>
      <c r="E203" s="440"/>
      <c r="F203" s="440"/>
      <c r="G203" s="440"/>
      <c r="H203" s="440"/>
      <c r="I203" s="440"/>
      <c r="J203" s="440"/>
      <c r="K203" s="440"/>
      <c r="L203" s="440"/>
      <c r="M203" s="440"/>
      <c r="N203" s="440"/>
      <c r="O203" s="440"/>
    </row>
    <row r="204" spans="2:15">
      <c r="B204" s="154" t="str">
        <f t="shared" si="10"/>
        <v>2x400G SR8</v>
      </c>
      <c r="C204" s="155" t="str">
        <f t="shared" si="10"/>
        <v>50 m</v>
      </c>
      <c r="D204" s="156" t="str">
        <f t="shared" si="10"/>
        <v>OSFP, QSFP-DD</v>
      </c>
      <c r="E204" s="438"/>
      <c r="F204" s="438"/>
      <c r="G204" s="438"/>
      <c r="H204" s="438"/>
      <c r="I204" s="438"/>
      <c r="J204" s="438"/>
      <c r="K204" s="438"/>
      <c r="L204" s="438"/>
      <c r="M204" s="438"/>
      <c r="N204" s="438"/>
      <c r="O204" s="438"/>
    </row>
    <row r="205" spans="2:15">
      <c r="B205" s="157" t="str">
        <f t="shared" si="10"/>
        <v>800G DR4</v>
      </c>
      <c r="C205" s="158" t="str">
        <f t="shared" si="10"/>
        <v>500 m</v>
      </c>
      <c r="D205" s="159" t="str">
        <f t="shared" si="10"/>
        <v>OSFP, QSFP-DD</v>
      </c>
      <c r="E205" s="439"/>
      <c r="F205" s="439"/>
      <c r="G205" s="439"/>
      <c r="H205" s="439"/>
      <c r="I205" s="439"/>
      <c r="J205" s="439"/>
      <c r="K205" s="439"/>
      <c r="L205" s="439"/>
      <c r="M205" s="439"/>
      <c r="N205" s="439"/>
      <c r="O205" s="439"/>
    </row>
    <row r="206" spans="2:15">
      <c r="B206" s="157" t="str">
        <f t="shared" si="10"/>
        <v>2x400G FR8</v>
      </c>
      <c r="C206" s="158" t="str">
        <f t="shared" si="10"/>
        <v>2 km</v>
      </c>
      <c r="D206" s="159" t="str">
        <f t="shared" si="10"/>
        <v>OSFP, QSFP-DD</v>
      </c>
      <c r="E206" s="439"/>
      <c r="F206" s="439"/>
      <c r="G206" s="439"/>
      <c r="H206" s="439"/>
      <c r="I206" s="439"/>
      <c r="J206" s="439"/>
      <c r="K206" s="439"/>
      <c r="L206" s="439"/>
      <c r="M206" s="439"/>
      <c r="N206" s="439"/>
      <c r="O206" s="439"/>
    </row>
    <row r="207" spans="2:15">
      <c r="B207" s="160">
        <f>B71</f>
        <v>0</v>
      </c>
      <c r="C207" s="161">
        <f>C71</f>
        <v>0</v>
      </c>
      <c r="D207" s="162">
        <f>D71</f>
        <v>0</v>
      </c>
      <c r="E207" s="440"/>
      <c r="F207" s="440"/>
      <c r="G207" s="440"/>
      <c r="H207" s="440"/>
      <c r="I207" s="440"/>
      <c r="J207" s="440"/>
      <c r="K207" s="440"/>
      <c r="L207" s="440"/>
      <c r="M207" s="440"/>
      <c r="N207" s="440"/>
      <c r="O207" s="440"/>
    </row>
    <row r="208" spans="2:15">
      <c r="B208" s="410" t="s">
        <v>19</v>
      </c>
      <c r="C208" s="411"/>
      <c r="D208" s="413"/>
      <c r="E208" s="77">
        <f t="shared" ref="E208:N208" si="11">SUM(E145:E207)</f>
        <v>0</v>
      </c>
      <c r="F208" s="77">
        <f t="shared" si="11"/>
        <v>0</v>
      </c>
      <c r="G208" s="77">
        <f t="shared" si="11"/>
        <v>0</v>
      </c>
      <c r="H208" s="77">
        <f t="shared" si="11"/>
        <v>0</v>
      </c>
      <c r="I208" s="77">
        <f t="shared" si="11"/>
        <v>0</v>
      </c>
      <c r="J208" s="77">
        <f t="shared" si="11"/>
        <v>0</v>
      </c>
      <c r="K208" s="77">
        <f t="shared" si="11"/>
        <v>0</v>
      </c>
      <c r="L208" s="77">
        <f t="shared" si="11"/>
        <v>0</v>
      </c>
      <c r="M208" s="77">
        <f t="shared" si="11"/>
        <v>0</v>
      </c>
      <c r="N208" s="77">
        <f t="shared" si="11"/>
        <v>0</v>
      </c>
      <c r="O208" s="77">
        <f>SUM(O145:O207)</f>
        <v>0</v>
      </c>
    </row>
    <row r="209" spans="2:15">
      <c r="C209" s="68"/>
      <c r="D209" s="68"/>
    </row>
    <row r="212" spans="2:15">
      <c r="B212" s="198" t="s">
        <v>113</v>
      </c>
    </row>
    <row r="213" spans="2:15">
      <c r="B213" s="198" t="s">
        <v>48</v>
      </c>
      <c r="E213" s="163">
        <v>179303.14333443425</v>
      </c>
      <c r="F213" s="163">
        <v>214321.34323070684</v>
      </c>
      <c r="G213" s="163">
        <v>240460.45871538104</v>
      </c>
      <c r="H213" s="163">
        <v>261848.30627358545</v>
      </c>
      <c r="I213" s="163">
        <v>279929.89415518183</v>
      </c>
      <c r="J213" s="163">
        <v>295915.18745792273</v>
      </c>
      <c r="K213" s="163">
        <v>307353.52258859802</v>
      </c>
      <c r="L213" s="163">
        <v>307354.52258859802</v>
      </c>
      <c r="M213" s="163">
        <v>307355.52258859802</v>
      </c>
      <c r="N213" s="163">
        <v>307356.52258859802</v>
      </c>
      <c r="O213" s="163">
        <v>307357.52258859802</v>
      </c>
    </row>
    <row r="214" spans="2:15">
      <c r="B214" s="198" t="s">
        <v>114</v>
      </c>
      <c r="E214" s="163">
        <v>6416.6666666666652</v>
      </c>
      <c r="F214" s="163">
        <v>11562.499999999995</v>
      </c>
      <c r="G214" s="163">
        <v>22187.499999999989</v>
      </c>
      <c r="H214" s="163">
        <v>36590.909090909081</v>
      </c>
      <c r="I214" s="163">
        <v>54802.631578947345</v>
      </c>
      <c r="J214" s="163">
        <v>71577.034883720888</v>
      </c>
      <c r="K214" s="163">
        <v>88429.687499999942</v>
      </c>
      <c r="L214" s="163">
        <v>88430.687499999898</v>
      </c>
      <c r="M214" s="163">
        <v>88431.687499999898</v>
      </c>
      <c r="N214" s="163">
        <v>88432.687499999898</v>
      </c>
      <c r="O214" s="163">
        <v>88433.687499999898</v>
      </c>
    </row>
    <row r="215" spans="2:15" s="404" customFormat="1"/>
    <row r="216" spans="2:15" s="404" customFormat="1">
      <c r="B216" s="198" t="s">
        <v>115</v>
      </c>
      <c r="E216" s="500">
        <v>1.2284647993546844</v>
      </c>
      <c r="F216" s="500">
        <v>1.5318143076707016</v>
      </c>
      <c r="G216" s="500">
        <v>1.502133456492885</v>
      </c>
      <c r="H216" s="500">
        <v>1.4426732804805908</v>
      </c>
      <c r="I216" s="500">
        <v>1.3033750346711446</v>
      </c>
      <c r="J216" s="500">
        <v>1.140801165614393</v>
      </c>
      <c r="K216" s="500">
        <v>0.97086478979261781</v>
      </c>
      <c r="L216" s="500">
        <v>1.9708647897926199</v>
      </c>
      <c r="M216" s="500">
        <v>2.9708647897926199</v>
      </c>
      <c r="N216" s="500">
        <v>3.9708647897926199</v>
      </c>
      <c r="O216" s="500">
        <v>4.9708647897926204</v>
      </c>
    </row>
    <row r="217" spans="2:15" s="404" customFormat="1">
      <c r="B217" s="198" t="s">
        <v>116</v>
      </c>
      <c r="E217" s="500">
        <v>0</v>
      </c>
      <c r="F217" s="500">
        <v>0.36324324324324342</v>
      </c>
      <c r="G217" s="500">
        <v>0.74636619718309893</v>
      </c>
      <c r="H217" s="500">
        <v>0.84447204968944123</v>
      </c>
      <c r="I217" s="500">
        <v>1.1404561824729897</v>
      </c>
      <c r="J217" s="500">
        <v>1.581666803939487</v>
      </c>
      <c r="K217" s="500">
        <v>2.2392966163088626</v>
      </c>
      <c r="L217" s="500">
        <v>3.2392966163088599</v>
      </c>
      <c r="M217" s="500">
        <v>4.2392966163088603</v>
      </c>
      <c r="N217" s="500">
        <v>5.2392966163088603</v>
      </c>
      <c r="O217" s="500">
        <v>6.2392966163088603</v>
      </c>
    </row>
  </sheetData>
  <pageMargins left="0.7" right="0.7" top="0.75" bottom="0.75" header="0.3" footer="0.3"/>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B2:S227"/>
  <sheetViews>
    <sheetView showGridLines="0" zoomScale="60" zoomScaleNormal="60" zoomScalePageLayoutView="70" workbookViewId="0">
      <pane xSplit="4" ySplit="6" topLeftCell="E7" activePane="bottomRight" state="frozen"/>
      <selection activeCell="E145" sqref="E145:O207"/>
      <selection pane="topRight" activeCell="E145" sqref="E145:O207"/>
      <selection pane="bottomLeft" activeCell="E145" sqref="E145:O207"/>
      <selection pane="bottomRight" activeCell="E145" sqref="E145:O207"/>
    </sheetView>
  </sheetViews>
  <sheetFormatPr defaultColWidth="8.81640625" defaultRowHeight="13"/>
  <cols>
    <col min="1" max="1" width="4.453125" style="68" customWidth="1"/>
    <col min="2" max="2" width="17.81640625" style="404" customWidth="1"/>
    <col min="3" max="3" width="12.453125" style="404" customWidth="1"/>
    <col min="4" max="4" width="17.1796875" style="404" customWidth="1"/>
    <col min="5" max="6" width="13.453125" style="68" bestFit="1" customWidth="1"/>
    <col min="7" max="15" width="12" style="68" customWidth="1"/>
    <col min="16" max="17" width="8.81640625" style="68"/>
    <col min="18" max="25" width="10.453125" style="68" customWidth="1"/>
    <col min="26" max="16384" width="8.81640625" style="68"/>
  </cols>
  <sheetData>
    <row r="2" spans="2:15" ht="18.5">
      <c r="B2" s="263" t="str">
        <f>'Ethernet Dashboard'!$B$2</f>
        <v>LightCounting Mega Datacenter Report Database</v>
      </c>
      <c r="C2" s="263"/>
      <c r="D2" s="263"/>
    </row>
    <row r="3" spans="2:15" ht="15.5">
      <c r="B3" s="403" t="str">
        <f>Introduction!$B$3</f>
        <v>Sample template for Mega DC report spreadsheet published 20 July 2021</v>
      </c>
    </row>
    <row r="4" spans="2:15" ht="18.5">
      <c r="B4" s="263" t="s">
        <v>66</v>
      </c>
      <c r="C4" s="263"/>
      <c r="D4" s="263"/>
    </row>
    <row r="5" spans="2:15" ht="14.5">
      <c r="B5" s="405"/>
    </row>
    <row r="6" spans="2:15">
      <c r="B6" s="172" t="s">
        <v>30</v>
      </c>
      <c r="C6" s="173" t="s">
        <v>29</v>
      </c>
      <c r="D6" s="174" t="s">
        <v>31</v>
      </c>
      <c r="E6" s="97">
        <v>2016</v>
      </c>
      <c r="F6" s="97">
        <v>2017</v>
      </c>
      <c r="G6" s="97">
        <v>2018</v>
      </c>
      <c r="H6" s="97">
        <v>2019</v>
      </c>
      <c r="I6" s="97">
        <v>2020</v>
      </c>
      <c r="J6" s="97">
        <v>2021</v>
      </c>
      <c r="K6" s="97">
        <v>2022</v>
      </c>
      <c r="L6" s="97">
        <v>2023</v>
      </c>
      <c r="M6" s="97">
        <v>2024</v>
      </c>
      <c r="N6" s="97">
        <v>2025</v>
      </c>
      <c r="O6" s="97">
        <v>2026</v>
      </c>
    </row>
    <row r="7" spans="2:15" ht="21">
      <c r="B7" s="406" t="s">
        <v>17</v>
      </c>
      <c r="E7" s="13" t="s">
        <v>16</v>
      </c>
    </row>
    <row r="8" spans="2:15">
      <c r="B8" s="70" t="s">
        <v>30</v>
      </c>
      <c r="C8" s="70" t="s">
        <v>29</v>
      </c>
      <c r="D8" s="70" t="s">
        <v>31</v>
      </c>
      <c r="E8" s="71">
        <v>2016</v>
      </c>
      <c r="F8" s="71">
        <v>2017</v>
      </c>
      <c r="G8" s="71">
        <v>2018</v>
      </c>
      <c r="H8" s="71">
        <v>2019</v>
      </c>
      <c r="I8" s="71">
        <v>2020</v>
      </c>
      <c r="J8" s="71">
        <v>2021</v>
      </c>
      <c r="K8" s="71">
        <v>2022</v>
      </c>
      <c r="L8" s="71">
        <v>2023</v>
      </c>
      <c r="M8" s="71">
        <v>2024</v>
      </c>
      <c r="N8" s="71">
        <v>2025</v>
      </c>
      <c r="O8" s="71">
        <v>2026</v>
      </c>
    </row>
    <row r="9" spans="2:15">
      <c r="B9" s="154" t="str">
        <f>'Ethernet Total'!B9</f>
        <v>GbE</v>
      </c>
      <c r="C9" s="155" t="str">
        <f>'Ethernet Total'!C9</f>
        <v>500 m</v>
      </c>
      <c r="D9" s="156" t="str">
        <f>'Ethernet Total'!D9</f>
        <v>SFP</v>
      </c>
      <c r="E9" s="72"/>
      <c r="F9" s="72"/>
      <c r="G9" s="72"/>
      <c r="H9" s="72"/>
      <c r="I9" s="72"/>
      <c r="J9" s="72"/>
      <c r="K9" s="72"/>
      <c r="L9" s="72"/>
      <c r="M9" s="72"/>
      <c r="N9" s="72"/>
      <c r="O9" s="72"/>
    </row>
    <row r="10" spans="2:15">
      <c r="B10" s="157" t="str">
        <f>'Ethernet Total'!B10</f>
        <v>GbE</v>
      </c>
      <c r="C10" s="158" t="str">
        <f>'Ethernet Total'!C10</f>
        <v>10 km</v>
      </c>
      <c r="D10" s="159" t="str">
        <f>'Ethernet Total'!D10</f>
        <v>SFP</v>
      </c>
      <c r="E10" s="385"/>
      <c r="F10" s="385"/>
      <c r="G10" s="385"/>
      <c r="H10" s="385"/>
      <c r="I10" s="385"/>
      <c r="J10" s="385"/>
      <c r="K10" s="385"/>
      <c r="L10" s="385"/>
      <c r="M10" s="385"/>
      <c r="N10" s="385"/>
      <c r="O10" s="385"/>
    </row>
    <row r="11" spans="2:15">
      <c r="B11" s="157" t="str">
        <f>'Ethernet Total'!B11</f>
        <v>GbE</v>
      </c>
      <c r="C11" s="158" t="str">
        <f>'Ethernet Total'!C11</f>
        <v>40 km</v>
      </c>
      <c r="D11" s="159" t="str">
        <f>'Ethernet Total'!D11</f>
        <v>SFP</v>
      </c>
      <c r="E11" s="385"/>
      <c r="F11" s="385"/>
      <c r="G11" s="385"/>
      <c r="H11" s="385"/>
      <c r="I11" s="385"/>
      <c r="J11" s="385"/>
      <c r="K11" s="385"/>
      <c r="L11" s="385"/>
      <c r="M11" s="385"/>
      <c r="N11" s="385"/>
      <c r="O11" s="385"/>
    </row>
    <row r="12" spans="2:15">
      <c r="B12" s="157" t="str">
        <f>'Ethernet Total'!B12</f>
        <v>GbE</v>
      </c>
      <c r="C12" s="158" t="str">
        <f>'Ethernet Total'!C12</f>
        <v>80 km</v>
      </c>
      <c r="D12" s="159" t="str">
        <f>'Ethernet Total'!D12</f>
        <v>SFP</v>
      </c>
      <c r="E12" s="385"/>
      <c r="F12" s="385"/>
      <c r="G12" s="385"/>
      <c r="H12" s="385"/>
      <c r="I12" s="385"/>
      <c r="J12" s="385"/>
      <c r="K12" s="385"/>
      <c r="L12" s="385"/>
      <c r="M12" s="385"/>
      <c r="N12" s="385"/>
      <c r="O12" s="385"/>
    </row>
    <row r="13" spans="2:15">
      <c r="B13" s="160" t="str">
        <f>'Ethernet Total'!B13</f>
        <v>GbE &amp; Fast Ethernet</v>
      </c>
      <c r="C13" s="161" t="str">
        <f>'Ethernet Total'!C13</f>
        <v>Various</v>
      </c>
      <c r="D13" s="162" t="str">
        <f>'Ethernet Total'!D13</f>
        <v>Legacy/discontinued</v>
      </c>
      <c r="E13" s="436"/>
      <c r="F13" s="436"/>
      <c r="G13" s="436"/>
      <c r="H13" s="436"/>
      <c r="I13" s="436"/>
      <c r="J13" s="436"/>
      <c r="K13" s="436"/>
      <c r="L13" s="436"/>
      <c r="M13" s="436"/>
      <c r="N13" s="436"/>
      <c r="O13" s="436"/>
    </row>
    <row r="14" spans="2:15">
      <c r="B14" s="157" t="str">
        <f>'Ethernet Total'!B14</f>
        <v>10GbE</v>
      </c>
      <c r="C14" s="158" t="str">
        <f>'Ethernet Total'!C14</f>
        <v>300 m</v>
      </c>
      <c r="D14" s="158" t="str">
        <f>'Ethernet Total'!D14</f>
        <v>XFP</v>
      </c>
      <c r="E14" s="385"/>
      <c r="F14" s="385"/>
      <c r="G14" s="385"/>
      <c r="H14" s="385"/>
      <c r="I14" s="385"/>
      <c r="J14" s="385"/>
      <c r="K14" s="385"/>
      <c r="L14" s="385"/>
      <c r="M14" s="385"/>
      <c r="N14" s="385"/>
      <c r="O14" s="385"/>
    </row>
    <row r="15" spans="2:15">
      <c r="B15" s="157" t="str">
        <f>'Ethernet Total'!B15</f>
        <v>10GbE</v>
      </c>
      <c r="C15" s="158" t="str">
        <f>'Ethernet Total'!C15</f>
        <v>300 m</v>
      </c>
      <c r="D15" s="158" t="str">
        <f>'Ethernet Total'!D15</f>
        <v>SFP+</v>
      </c>
      <c r="E15" s="385"/>
      <c r="F15" s="385"/>
      <c r="G15" s="385"/>
      <c r="H15" s="385"/>
      <c r="I15" s="385"/>
      <c r="J15" s="385"/>
      <c r="K15" s="385"/>
      <c r="L15" s="385"/>
      <c r="M15" s="385"/>
      <c r="N15" s="385"/>
      <c r="O15" s="385"/>
    </row>
    <row r="16" spans="2:15">
      <c r="B16" s="157" t="str">
        <f>'Ethernet Total'!B16</f>
        <v>10GbE LRM</v>
      </c>
      <c r="C16" s="158" t="str">
        <f>'Ethernet Total'!C16</f>
        <v>220 m</v>
      </c>
      <c r="D16" s="158" t="str">
        <f>'Ethernet Total'!D16</f>
        <v>SFP+</v>
      </c>
      <c r="E16" s="385"/>
      <c r="F16" s="385"/>
      <c r="G16" s="385"/>
      <c r="H16" s="385"/>
      <c r="I16" s="385"/>
      <c r="J16" s="385"/>
      <c r="K16" s="385"/>
      <c r="L16" s="385"/>
      <c r="M16" s="385"/>
      <c r="N16" s="385"/>
      <c r="O16" s="385"/>
    </row>
    <row r="17" spans="2:15">
      <c r="B17" s="157" t="str">
        <f>'Ethernet Total'!B17</f>
        <v>10GbE</v>
      </c>
      <c r="C17" s="158" t="str">
        <f>'Ethernet Total'!C17</f>
        <v>10 km</v>
      </c>
      <c r="D17" s="158" t="str">
        <f>'Ethernet Total'!D17</f>
        <v>XFP</v>
      </c>
      <c r="E17" s="385"/>
      <c r="F17" s="385"/>
      <c r="G17" s="385"/>
      <c r="H17" s="385"/>
      <c r="I17" s="385"/>
      <c r="J17" s="385"/>
      <c r="K17" s="385"/>
      <c r="L17" s="385"/>
      <c r="M17" s="385"/>
      <c r="N17" s="385"/>
      <c r="O17" s="385"/>
    </row>
    <row r="18" spans="2:15">
      <c r="B18" s="157" t="str">
        <f>'Ethernet Total'!B18</f>
        <v>10GbE</v>
      </c>
      <c r="C18" s="158" t="str">
        <f>'Ethernet Total'!C18</f>
        <v>10 km</v>
      </c>
      <c r="D18" s="158" t="str">
        <f>'Ethernet Total'!D18</f>
        <v>SFP+</v>
      </c>
      <c r="E18" s="385"/>
      <c r="F18" s="385"/>
      <c r="G18" s="385"/>
      <c r="H18" s="385"/>
      <c r="I18" s="385"/>
      <c r="J18" s="385"/>
      <c r="K18" s="385"/>
      <c r="L18" s="385"/>
      <c r="M18" s="385"/>
      <c r="N18" s="385"/>
      <c r="O18" s="385"/>
    </row>
    <row r="19" spans="2:15">
      <c r="B19" s="157" t="str">
        <f>'Ethernet Total'!B19</f>
        <v>10GbE</v>
      </c>
      <c r="C19" s="158" t="str">
        <f>'Ethernet Total'!C19</f>
        <v>40 km</v>
      </c>
      <c r="D19" s="158" t="str">
        <f>'Ethernet Total'!D19</f>
        <v>XFP</v>
      </c>
      <c r="E19" s="385"/>
      <c r="F19" s="385"/>
      <c r="G19" s="385"/>
      <c r="H19" s="385"/>
      <c r="I19" s="385"/>
      <c r="J19" s="385"/>
      <c r="K19" s="385"/>
      <c r="L19" s="385"/>
      <c r="M19" s="385"/>
      <c r="N19" s="385"/>
      <c r="O19" s="385"/>
    </row>
    <row r="20" spans="2:15">
      <c r="B20" s="157" t="str">
        <f>'Ethernet Total'!B20</f>
        <v>10GbE</v>
      </c>
      <c r="C20" s="158" t="str">
        <f>'Ethernet Total'!C20</f>
        <v>40 km</v>
      </c>
      <c r="D20" s="158" t="str">
        <f>'Ethernet Total'!D20</f>
        <v>SFP+</v>
      </c>
      <c r="E20" s="385"/>
      <c r="F20" s="385"/>
      <c r="G20" s="385"/>
      <c r="H20" s="385"/>
      <c r="I20" s="385"/>
      <c r="J20" s="385"/>
      <c r="K20" s="385"/>
      <c r="L20" s="385"/>
      <c r="M20" s="385"/>
      <c r="N20" s="385"/>
      <c r="O20" s="385"/>
    </row>
    <row r="21" spans="2:15">
      <c r="B21" s="157" t="str">
        <f>'Ethernet Total'!B21</f>
        <v>10GbE</v>
      </c>
      <c r="C21" s="158" t="str">
        <f>'Ethernet Total'!C21</f>
        <v>80 km</v>
      </c>
      <c r="D21" s="158" t="str">
        <f>'Ethernet Total'!D21</f>
        <v>XFP</v>
      </c>
      <c r="E21" s="385"/>
      <c r="F21" s="385"/>
      <c r="G21" s="385"/>
      <c r="H21" s="385"/>
      <c r="I21" s="385"/>
      <c r="J21" s="385"/>
      <c r="K21" s="385"/>
      <c r="L21" s="385"/>
      <c r="M21" s="385"/>
      <c r="N21" s="385"/>
      <c r="O21" s="385"/>
    </row>
    <row r="22" spans="2:15">
      <c r="B22" s="157" t="str">
        <f>'Ethernet Total'!B22</f>
        <v>10GbE</v>
      </c>
      <c r="C22" s="158" t="str">
        <f>'Ethernet Total'!C22</f>
        <v>80 km</v>
      </c>
      <c r="D22" s="158" t="str">
        <f>'Ethernet Total'!D22</f>
        <v>SFP+</v>
      </c>
      <c r="E22" s="385"/>
      <c r="F22" s="385"/>
      <c r="G22" s="385"/>
      <c r="H22" s="385"/>
      <c r="I22" s="385"/>
      <c r="J22" s="385"/>
      <c r="K22" s="385"/>
      <c r="L22" s="385"/>
      <c r="M22" s="385"/>
      <c r="N22" s="385"/>
      <c r="O22" s="385"/>
    </row>
    <row r="23" spans="2:15">
      <c r="B23" s="157" t="str">
        <f>'Ethernet Total'!B23</f>
        <v>10GbE</v>
      </c>
      <c r="C23" s="158" t="str">
        <f>'Ethernet Total'!C23</f>
        <v>Various</v>
      </c>
      <c r="D23" s="158" t="str">
        <f>'Ethernet Total'!D23</f>
        <v>Legacy/discontinued</v>
      </c>
      <c r="E23" s="385"/>
      <c r="F23" s="385"/>
      <c r="G23" s="385"/>
      <c r="H23" s="385"/>
      <c r="I23" s="385"/>
      <c r="J23" s="385"/>
      <c r="K23" s="385"/>
      <c r="L23" s="385"/>
      <c r="M23" s="385"/>
      <c r="N23" s="385"/>
      <c r="O23" s="385"/>
    </row>
    <row r="24" spans="2:15">
      <c r="B24" s="154" t="str">
        <f>'Ethernet Total'!B24</f>
        <v>25GbE SR</v>
      </c>
      <c r="C24" s="155" t="str">
        <f>'Ethernet Total'!C24</f>
        <v>100 - 300 m</v>
      </c>
      <c r="D24" s="156" t="str">
        <f>'Ethernet Total'!D24</f>
        <v>SFP28</v>
      </c>
      <c r="E24" s="383"/>
      <c r="F24" s="383"/>
      <c r="G24" s="383"/>
      <c r="H24" s="383"/>
      <c r="I24" s="383"/>
      <c r="J24" s="383"/>
      <c r="K24" s="383"/>
      <c r="L24" s="383"/>
      <c r="M24" s="383"/>
      <c r="N24" s="383"/>
      <c r="O24" s="383"/>
    </row>
    <row r="25" spans="2:15">
      <c r="B25" s="157" t="str">
        <f>'Ethernet Total'!B25</f>
        <v>25GbE LR</v>
      </c>
      <c r="C25" s="158" t="str">
        <f>'Ethernet Total'!C25</f>
        <v>10 km</v>
      </c>
      <c r="D25" s="159" t="str">
        <f>'Ethernet Total'!D25</f>
        <v>SFP28</v>
      </c>
      <c r="E25" s="385"/>
      <c r="F25" s="385"/>
      <c r="G25" s="385"/>
      <c r="H25" s="385"/>
      <c r="I25" s="385"/>
      <c r="J25" s="385"/>
      <c r="K25" s="385"/>
      <c r="L25" s="385"/>
      <c r="M25" s="385"/>
      <c r="N25" s="385"/>
      <c r="O25" s="385"/>
    </row>
    <row r="26" spans="2:15">
      <c r="B26" s="160" t="str">
        <f>'Ethernet Total'!B26</f>
        <v>25GbE ER</v>
      </c>
      <c r="C26" s="161" t="str">
        <f>'Ethernet Total'!C26</f>
        <v>40 km</v>
      </c>
      <c r="D26" s="162" t="str">
        <f>'Ethernet Total'!D26</f>
        <v>SFP28</v>
      </c>
      <c r="E26" s="436"/>
      <c r="F26" s="436"/>
      <c r="G26" s="436"/>
      <c r="H26" s="436"/>
      <c r="I26" s="436"/>
      <c r="J26" s="436"/>
      <c r="K26" s="436"/>
      <c r="L26" s="436"/>
      <c r="M26" s="436"/>
      <c r="N26" s="436"/>
      <c r="O26" s="436"/>
    </row>
    <row r="27" spans="2:15">
      <c r="B27" s="157" t="str">
        <f>'Ethernet Total'!B27</f>
        <v>40G SR4</v>
      </c>
      <c r="C27" s="158" t="str">
        <f>'Ethernet Total'!C27</f>
        <v>100 m</v>
      </c>
      <c r="D27" s="159" t="str">
        <f>'Ethernet Total'!D27</f>
        <v>QSFP+</v>
      </c>
      <c r="E27" s="383"/>
      <c r="F27" s="383"/>
      <c r="G27" s="383"/>
      <c r="H27" s="383"/>
      <c r="I27" s="383"/>
      <c r="J27" s="383"/>
      <c r="K27" s="383"/>
      <c r="L27" s="383"/>
      <c r="M27" s="383"/>
      <c r="N27" s="383"/>
      <c r="O27" s="383"/>
    </row>
    <row r="28" spans="2:15">
      <c r="B28" s="157" t="str">
        <f>'Ethernet Total'!B28</f>
        <v>40GbE MM duplex</v>
      </c>
      <c r="C28" s="158" t="str">
        <f>'Ethernet Total'!C28</f>
        <v>100 m</v>
      </c>
      <c r="D28" s="159" t="str">
        <f>'Ethernet Total'!D28</f>
        <v>QSFP+</v>
      </c>
      <c r="E28" s="385"/>
      <c r="F28" s="385"/>
      <c r="G28" s="385"/>
      <c r="H28" s="385"/>
      <c r="I28" s="385"/>
      <c r="J28" s="385"/>
      <c r="K28" s="385"/>
      <c r="L28" s="385"/>
      <c r="M28" s="385"/>
      <c r="N28" s="385"/>
      <c r="O28" s="385"/>
    </row>
    <row r="29" spans="2:15">
      <c r="B29" s="157" t="str">
        <f>'Ethernet Total'!B29</f>
        <v>40GbE eSR</v>
      </c>
      <c r="C29" s="158" t="str">
        <f>'Ethernet Total'!C29</f>
        <v>300 m</v>
      </c>
      <c r="D29" s="159" t="str">
        <f>'Ethernet Total'!D29</f>
        <v>QSFP+</v>
      </c>
      <c r="E29" s="385"/>
      <c r="F29" s="385"/>
      <c r="G29" s="385"/>
      <c r="H29" s="385"/>
      <c r="I29" s="385"/>
      <c r="J29" s="385"/>
      <c r="K29" s="385"/>
      <c r="L29" s="385"/>
      <c r="M29" s="385"/>
      <c r="N29" s="385"/>
      <c r="O29" s="385"/>
    </row>
    <row r="30" spans="2:15">
      <c r="B30" s="157" t="str">
        <f>'Ethernet Total'!B30</f>
        <v>40 GbE PSM4</v>
      </c>
      <c r="C30" s="158" t="str">
        <f>'Ethernet Total'!C30</f>
        <v>500 m</v>
      </c>
      <c r="D30" s="159" t="str">
        <f>'Ethernet Total'!D30</f>
        <v>QSFP+</v>
      </c>
      <c r="E30" s="21"/>
      <c r="F30" s="21"/>
      <c r="G30" s="21"/>
      <c r="H30" s="21"/>
      <c r="I30" s="21"/>
      <c r="J30" s="21"/>
      <c r="K30" s="21"/>
      <c r="L30" s="21"/>
      <c r="M30" s="21"/>
      <c r="N30" s="21"/>
      <c r="O30" s="21"/>
    </row>
    <row r="31" spans="2:15">
      <c r="B31" s="157" t="str">
        <f>'Ethernet Total'!B31</f>
        <v>40GbE (FR)</v>
      </c>
      <c r="C31" s="158" t="str">
        <f>'Ethernet Total'!C31</f>
        <v>2 km</v>
      </c>
      <c r="D31" s="159" t="str">
        <f>'Ethernet Total'!D31</f>
        <v>CFP</v>
      </c>
      <c r="E31" s="385"/>
      <c r="F31" s="385"/>
      <c r="G31" s="385"/>
      <c r="H31" s="385"/>
      <c r="I31" s="385"/>
      <c r="J31" s="385"/>
      <c r="K31" s="385"/>
      <c r="L31" s="385"/>
      <c r="M31" s="385"/>
      <c r="N31" s="385"/>
      <c r="O31" s="385"/>
    </row>
    <row r="32" spans="2:15">
      <c r="B32" s="157" t="str">
        <f>'Ethernet Total'!B32</f>
        <v>40GbE (LR4 subspec)</v>
      </c>
      <c r="C32" s="158" t="str">
        <f>'Ethernet Total'!C32</f>
        <v>2 km</v>
      </c>
      <c r="D32" s="159" t="str">
        <f>'Ethernet Total'!D32</f>
        <v>QSFP+</v>
      </c>
      <c r="E32" s="385"/>
      <c r="F32" s="385"/>
      <c r="G32" s="385"/>
      <c r="H32" s="385"/>
      <c r="I32" s="385"/>
      <c r="J32" s="385"/>
      <c r="K32" s="385"/>
      <c r="L32" s="385"/>
      <c r="M32" s="385"/>
      <c r="N32" s="385"/>
      <c r="O32" s="385"/>
    </row>
    <row r="33" spans="2:15">
      <c r="B33" s="157" t="str">
        <f>'Ethernet Total'!B33</f>
        <v>40GbE</v>
      </c>
      <c r="C33" s="158" t="str">
        <f>'Ethernet Total'!C33</f>
        <v>10 km</v>
      </c>
      <c r="D33" s="159" t="str">
        <f>'Ethernet Total'!D33</f>
        <v>CFP</v>
      </c>
      <c r="E33" s="385"/>
      <c r="F33" s="385"/>
      <c r="G33" s="385"/>
      <c r="H33" s="385"/>
      <c r="I33" s="385"/>
      <c r="J33" s="385"/>
      <c r="K33" s="385"/>
      <c r="L33" s="385"/>
      <c r="M33" s="385"/>
      <c r="N33" s="385"/>
      <c r="O33" s="385"/>
    </row>
    <row r="34" spans="2:15">
      <c r="B34" s="157" t="str">
        <f>'Ethernet Total'!B34</f>
        <v>40GbE</v>
      </c>
      <c r="C34" s="158" t="str">
        <f>'Ethernet Total'!C34</f>
        <v>10 km</v>
      </c>
      <c r="D34" s="159" t="str">
        <f>'Ethernet Total'!D34</f>
        <v>QSFP+</v>
      </c>
      <c r="E34" s="385"/>
      <c r="F34" s="385"/>
      <c r="G34" s="385"/>
      <c r="H34" s="385"/>
      <c r="I34" s="385"/>
      <c r="J34" s="385"/>
      <c r="K34" s="385"/>
      <c r="L34" s="385"/>
      <c r="M34" s="385"/>
      <c r="N34" s="385"/>
      <c r="O34" s="385"/>
    </row>
    <row r="35" spans="2:15">
      <c r="B35" s="160" t="str">
        <f>'Ethernet Total'!B35</f>
        <v>40GbE</v>
      </c>
      <c r="C35" s="161" t="str">
        <f>'Ethernet Total'!C35</f>
        <v>40 km</v>
      </c>
      <c r="D35" s="162" t="str">
        <f>'Ethernet Total'!D35</f>
        <v>all</v>
      </c>
      <c r="E35" s="436"/>
      <c r="F35" s="436"/>
      <c r="G35" s="436"/>
      <c r="H35" s="436"/>
      <c r="I35" s="436"/>
      <c r="J35" s="436"/>
      <c r="K35" s="436"/>
      <c r="L35" s="436"/>
      <c r="M35" s="436"/>
      <c r="N35" s="436"/>
      <c r="O35" s="436"/>
    </row>
    <row r="36" spans="2:15">
      <c r="B36" s="154" t="str">
        <f>'Ethernet Total'!B36</f>
        <v xml:space="preserve">50G </v>
      </c>
      <c r="C36" s="155" t="str">
        <f>'Ethernet Total'!C36</f>
        <v>100 m</v>
      </c>
      <c r="D36" s="156" t="str">
        <f>'Ethernet Total'!D36</f>
        <v>all</v>
      </c>
      <c r="E36" s="383"/>
      <c r="F36" s="383"/>
      <c r="G36" s="383"/>
      <c r="H36" s="383"/>
      <c r="I36" s="383"/>
      <c r="J36" s="383"/>
      <c r="K36" s="383"/>
      <c r="L36" s="383"/>
      <c r="M36" s="383"/>
      <c r="N36" s="383"/>
      <c r="O36" s="383"/>
    </row>
    <row r="37" spans="2:15">
      <c r="B37" s="157" t="str">
        <f>'Ethernet Total'!B37</f>
        <v xml:space="preserve">50G </v>
      </c>
      <c r="C37" s="158" t="str">
        <f>'Ethernet Total'!C37</f>
        <v>2 km</v>
      </c>
      <c r="D37" s="159" t="str">
        <f>'Ethernet Total'!D37</f>
        <v>all</v>
      </c>
      <c r="E37" s="385"/>
      <c r="F37" s="385"/>
      <c r="G37" s="385"/>
      <c r="H37" s="385"/>
      <c r="I37" s="385"/>
      <c r="J37" s="385"/>
      <c r="K37" s="385"/>
      <c r="L37" s="385"/>
      <c r="M37" s="385"/>
      <c r="N37" s="385"/>
      <c r="O37" s="385"/>
    </row>
    <row r="38" spans="2:15">
      <c r="B38" s="157" t="str">
        <f>'Ethernet Total'!B38</f>
        <v xml:space="preserve">50G </v>
      </c>
      <c r="C38" s="158" t="str">
        <f>'Ethernet Total'!C38</f>
        <v>10 km</v>
      </c>
      <c r="D38" s="159" t="str">
        <f>'Ethernet Total'!D38</f>
        <v>all</v>
      </c>
      <c r="E38" s="385"/>
      <c r="F38" s="385"/>
      <c r="G38" s="385"/>
      <c r="H38" s="385"/>
      <c r="I38" s="385"/>
      <c r="J38" s="385"/>
      <c r="K38" s="385"/>
      <c r="L38" s="385"/>
      <c r="M38" s="385"/>
      <c r="N38" s="385"/>
      <c r="O38" s="385"/>
    </row>
    <row r="39" spans="2:15">
      <c r="B39" s="157" t="str">
        <f>'Ethernet Total'!B39</f>
        <v xml:space="preserve">50G </v>
      </c>
      <c r="C39" s="158" t="str">
        <f>'Ethernet Total'!C39</f>
        <v>40 km</v>
      </c>
      <c r="D39" s="159" t="str">
        <f>'Ethernet Total'!D39</f>
        <v>all</v>
      </c>
      <c r="E39" s="385"/>
      <c r="F39" s="385"/>
      <c r="G39" s="385"/>
      <c r="H39" s="385"/>
      <c r="I39" s="385"/>
      <c r="J39" s="385"/>
      <c r="K39" s="385"/>
      <c r="L39" s="385"/>
      <c r="M39" s="385"/>
      <c r="N39" s="385"/>
      <c r="O39" s="385"/>
    </row>
    <row r="40" spans="2:15">
      <c r="B40" s="160" t="str">
        <f>'Ethernet Total'!B40</f>
        <v xml:space="preserve">50G </v>
      </c>
      <c r="C40" s="161" t="str">
        <f>'Ethernet Total'!C40</f>
        <v>80 km</v>
      </c>
      <c r="D40" s="162" t="str">
        <f>'Ethernet Total'!D40</f>
        <v>all</v>
      </c>
      <c r="E40" s="385"/>
      <c r="F40" s="385"/>
      <c r="G40" s="385"/>
      <c r="H40" s="385"/>
      <c r="I40" s="385"/>
      <c r="J40" s="385"/>
      <c r="K40" s="385"/>
      <c r="L40" s="385"/>
      <c r="M40" s="385"/>
      <c r="N40" s="385"/>
      <c r="O40" s="385"/>
    </row>
    <row r="41" spans="2:15">
      <c r="B41" s="157" t="str">
        <f>'Ethernet Total'!B41</f>
        <v>100G</v>
      </c>
      <c r="C41" s="158" t="str">
        <f>'Ethernet Total'!C41</f>
        <v>100 m</v>
      </c>
      <c r="D41" s="159" t="str">
        <f>'Ethernet Total'!D41</f>
        <v>CFP</v>
      </c>
      <c r="E41" s="383"/>
      <c r="F41" s="383"/>
      <c r="G41" s="383"/>
      <c r="H41" s="383"/>
      <c r="I41" s="383"/>
      <c r="J41" s="383"/>
      <c r="K41" s="383"/>
      <c r="L41" s="383"/>
      <c r="M41" s="383"/>
      <c r="N41" s="383"/>
      <c r="O41" s="383"/>
    </row>
    <row r="42" spans="2:15">
      <c r="B42" s="157" t="str">
        <f>'Ethernet Total'!B42</f>
        <v>100G</v>
      </c>
      <c r="C42" s="158" t="str">
        <f>'Ethernet Total'!C42</f>
        <v>100 m</v>
      </c>
      <c r="D42" s="159" t="str">
        <f>'Ethernet Total'!D42</f>
        <v>CFP2/4</v>
      </c>
      <c r="E42" s="385"/>
      <c r="F42" s="385"/>
      <c r="G42" s="385"/>
      <c r="H42" s="385"/>
      <c r="I42" s="385"/>
      <c r="J42" s="385"/>
      <c r="K42" s="385"/>
      <c r="L42" s="385"/>
      <c r="M42" s="385"/>
      <c r="N42" s="385"/>
      <c r="O42" s="385"/>
    </row>
    <row r="43" spans="2:15">
      <c r="B43" s="157" t="str">
        <f>'Ethernet Total'!B43</f>
        <v>100G SR4</v>
      </c>
      <c r="C43" s="158" t="str">
        <f>'Ethernet Total'!C43</f>
        <v>100 m</v>
      </c>
      <c r="D43" s="159" t="str">
        <f>'Ethernet Total'!D43</f>
        <v>QSFP28</v>
      </c>
      <c r="E43" s="385"/>
      <c r="F43" s="385"/>
      <c r="G43" s="385"/>
      <c r="H43" s="385"/>
      <c r="I43" s="385"/>
      <c r="J43" s="385"/>
      <c r="K43" s="385"/>
      <c r="L43" s="385"/>
      <c r="M43" s="385"/>
      <c r="N43" s="385"/>
      <c r="O43" s="385"/>
    </row>
    <row r="44" spans="2:15">
      <c r="B44" s="157" t="str">
        <f>'Ethernet Total'!B44</f>
        <v>100G SR2</v>
      </c>
      <c r="C44" s="158" t="str">
        <f>'Ethernet Total'!C44</f>
        <v>100 m</v>
      </c>
      <c r="D44" s="159" t="str">
        <f>'Ethernet Total'!D44</f>
        <v>SFP-DD, DSFP</v>
      </c>
      <c r="E44" s="385"/>
      <c r="F44" s="385"/>
      <c r="G44" s="385"/>
      <c r="H44" s="385"/>
      <c r="I44" s="385"/>
      <c r="J44" s="385"/>
      <c r="K44" s="385"/>
      <c r="L44" s="385"/>
      <c r="M44" s="385"/>
      <c r="N44" s="385"/>
      <c r="O44" s="385"/>
    </row>
    <row r="45" spans="2:15">
      <c r="B45" s="157" t="str">
        <f>'Ethernet Total'!B45</f>
        <v>100G MM Duplex</v>
      </c>
      <c r="C45" s="158" t="str">
        <f>'Ethernet Total'!C45</f>
        <v>100 m</v>
      </c>
      <c r="D45" s="159" t="str">
        <f>'Ethernet Total'!D45</f>
        <v>QSFP28</v>
      </c>
      <c r="E45" s="385"/>
      <c r="F45" s="385"/>
      <c r="G45" s="385"/>
      <c r="H45" s="385"/>
      <c r="I45" s="385"/>
      <c r="J45" s="385"/>
      <c r="K45" s="385"/>
      <c r="L45" s="385"/>
      <c r="M45" s="385"/>
      <c r="N45" s="385"/>
      <c r="O45" s="385"/>
    </row>
    <row r="46" spans="2:15">
      <c r="B46" s="157" t="str">
        <f>'Ethernet Total'!B46</f>
        <v>100G eSR</v>
      </c>
      <c r="C46" s="158" t="str">
        <f>'Ethernet Total'!C46</f>
        <v>300 m</v>
      </c>
      <c r="D46" s="159" t="str">
        <f>'Ethernet Total'!D46</f>
        <v>QSFP28</v>
      </c>
      <c r="E46" s="385"/>
      <c r="F46" s="385"/>
      <c r="G46" s="385"/>
      <c r="H46" s="385"/>
      <c r="I46" s="385"/>
      <c r="J46" s="385"/>
      <c r="K46" s="385"/>
      <c r="L46" s="385"/>
      <c r="M46" s="385"/>
      <c r="N46" s="385"/>
      <c r="O46" s="385"/>
    </row>
    <row r="47" spans="2:15">
      <c r="B47" s="157" t="str">
        <f>'Ethernet Total'!B47</f>
        <v>100G PSM4</v>
      </c>
      <c r="C47" s="158" t="str">
        <f>'Ethernet Total'!C47</f>
        <v>500 m</v>
      </c>
      <c r="D47" s="159" t="str">
        <f>'Ethernet Total'!D47</f>
        <v>QSFP28</v>
      </c>
      <c r="E47" s="385"/>
      <c r="F47" s="385"/>
      <c r="G47" s="385"/>
      <c r="H47" s="385"/>
      <c r="I47" s="385"/>
      <c r="J47" s="385"/>
      <c r="K47" s="385"/>
      <c r="L47" s="385"/>
      <c r="M47" s="385"/>
      <c r="N47" s="385"/>
      <c r="O47" s="385"/>
    </row>
    <row r="48" spans="2:15">
      <c r="B48" s="157" t="str">
        <f>'Ethernet Total'!B48</f>
        <v>100G DR</v>
      </c>
      <c r="C48" s="158" t="str">
        <f>'Ethernet Total'!C48</f>
        <v>500 m</v>
      </c>
      <c r="D48" s="159" t="str">
        <f>'Ethernet Total'!D48</f>
        <v>QSFP28</v>
      </c>
      <c r="E48" s="385"/>
      <c r="F48" s="385"/>
      <c r="G48" s="385"/>
      <c r="H48" s="385"/>
      <c r="I48" s="385"/>
      <c r="J48" s="385"/>
      <c r="K48" s="385"/>
      <c r="L48" s="385"/>
      <c r="M48" s="385"/>
      <c r="N48" s="385"/>
      <c r="O48" s="385"/>
    </row>
    <row r="49" spans="2:15">
      <c r="B49" s="157" t="str">
        <f>'Ethernet Total'!B49</f>
        <v>100G CWDM4-Subspec</v>
      </c>
      <c r="C49" s="158" t="str">
        <f>'Ethernet Total'!C49</f>
        <v>500 m</v>
      </c>
      <c r="D49" s="159" t="str">
        <f>'Ethernet Total'!D49</f>
        <v>QSFP28</v>
      </c>
      <c r="E49" s="385"/>
      <c r="F49" s="385"/>
      <c r="G49" s="385"/>
      <c r="H49" s="385"/>
      <c r="I49" s="385"/>
      <c r="J49" s="385"/>
      <c r="K49" s="385"/>
      <c r="L49" s="385"/>
      <c r="M49" s="385"/>
      <c r="N49" s="385"/>
      <c r="O49" s="385"/>
    </row>
    <row r="50" spans="2:15">
      <c r="B50" s="157" t="str">
        <f>'Ethernet Total'!B50</f>
        <v>100G CWDM4</v>
      </c>
      <c r="C50" s="158" t="str">
        <f>'Ethernet Total'!C50</f>
        <v>2 km</v>
      </c>
      <c r="D50" s="159" t="str">
        <f>'Ethernet Total'!D50</f>
        <v>QSFP28</v>
      </c>
      <c r="E50" s="385"/>
      <c r="F50" s="385"/>
      <c r="G50" s="385"/>
      <c r="H50" s="385"/>
      <c r="I50" s="385"/>
      <c r="J50" s="385"/>
      <c r="K50" s="385"/>
      <c r="L50" s="385"/>
      <c r="M50" s="385"/>
      <c r="N50" s="385"/>
      <c r="O50" s="385"/>
    </row>
    <row r="51" spans="2:15">
      <c r="B51" s="157" t="str">
        <f>'Ethernet Total'!B51</f>
        <v>100G FR</v>
      </c>
      <c r="C51" s="158" t="str">
        <f>'Ethernet Total'!C51</f>
        <v>2 km</v>
      </c>
      <c r="D51" s="159" t="str">
        <f>'Ethernet Total'!D51</f>
        <v>QSFP28</v>
      </c>
      <c r="E51" s="385"/>
      <c r="F51" s="385"/>
      <c r="G51" s="385"/>
      <c r="H51" s="385"/>
      <c r="I51" s="385"/>
      <c r="J51" s="385"/>
      <c r="K51" s="385"/>
      <c r="L51" s="385"/>
      <c r="M51" s="385"/>
      <c r="N51" s="385"/>
      <c r="O51" s="385"/>
    </row>
    <row r="52" spans="2:15">
      <c r="B52" s="157" t="str">
        <f>'Ethernet Total'!B52</f>
        <v>100G</v>
      </c>
      <c r="C52" s="158" t="str">
        <f>'Ethernet Total'!C52</f>
        <v>10 km</v>
      </c>
      <c r="D52" s="159" t="str">
        <f>'Ethernet Total'!D52</f>
        <v>CFP</v>
      </c>
      <c r="E52" s="385"/>
      <c r="F52" s="385"/>
      <c r="G52" s="385"/>
      <c r="H52" s="385"/>
      <c r="I52" s="385"/>
      <c r="J52" s="385"/>
      <c r="K52" s="385"/>
      <c r="L52" s="385"/>
      <c r="M52" s="385"/>
      <c r="N52" s="385"/>
      <c r="O52" s="385"/>
    </row>
    <row r="53" spans="2:15">
      <c r="B53" s="157" t="str">
        <f>'Ethernet Total'!B53</f>
        <v>100G</v>
      </c>
      <c r="C53" s="158" t="str">
        <f>'Ethernet Total'!C53</f>
        <v>10 km</v>
      </c>
      <c r="D53" s="159" t="str">
        <f>'Ethernet Total'!D53</f>
        <v>CFP2/4</v>
      </c>
      <c r="E53" s="385"/>
      <c r="F53" s="385"/>
      <c r="G53" s="385"/>
      <c r="H53" s="385"/>
      <c r="I53" s="385"/>
      <c r="J53" s="385"/>
      <c r="K53" s="385"/>
      <c r="L53" s="385"/>
      <c r="M53" s="385"/>
      <c r="N53" s="385"/>
      <c r="O53" s="385"/>
    </row>
    <row r="54" spans="2:15">
      <c r="B54" s="157" t="str">
        <f>'Ethernet Total'!B54</f>
        <v>100G LR4</v>
      </c>
      <c r="C54" s="158" t="str">
        <f>'Ethernet Total'!C54</f>
        <v>10 km</v>
      </c>
      <c r="D54" s="159" t="str">
        <f>'Ethernet Total'!D54</f>
        <v>QSFP28</v>
      </c>
      <c r="E54" s="385"/>
      <c r="F54" s="385"/>
      <c r="G54" s="385"/>
      <c r="H54" s="385"/>
      <c r="I54" s="385"/>
      <c r="J54" s="385"/>
      <c r="K54" s="385"/>
      <c r="L54" s="385"/>
      <c r="M54" s="385"/>
      <c r="N54" s="385"/>
      <c r="O54" s="385"/>
    </row>
    <row r="55" spans="2:15">
      <c r="B55" s="157" t="str">
        <f>'Ethernet Total'!B55</f>
        <v>100G 4WDM10</v>
      </c>
      <c r="C55" s="158" t="str">
        <f>'Ethernet Total'!C55</f>
        <v>10 km</v>
      </c>
      <c r="D55" s="159" t="str">
        <f>'Ethernet Total'!D55</f>
        <v>QSFP28</v>
      </c>
      <c r="E55" s="385"/>
      <c r="F55" s="385"/>
      <c r="G55" s="385"/>
      <c r="H55" s="385"/>
      <c r="I55" s="385"/>
      <c r="J55" s="385"/>
      <c r="K55" s="385"/>
      <c r="L55" s="385"/>
      <c r="M55" s="385"/>
      <c r="N55" s="385"/>
      <c r="O55" s="385"/>
    </row>
    <row r="56" spans="2:15">
      <c r="B56" s="157" t="str">
        <f>'Ethernet Total'!B56</f>
        <v>100G 4WDM20</v>
      </c>
      <c r="C56" s="158" t="str">
        <f>'Ethernet Total'!C56</f>
        <v>20 km</v>
      </c>
      <c r="D56" s="159" t="str">
        <f>'Ethernet Total'!D56</f>
        <v>QSFP28</v>
      </c>
      <c r="E56" s="601"/>
      <c r="F56" s="385"/>
      <c r="G56" s="385"/>
      <c r="H56" s="385"/>
      <c r="I56" s="385"/>
      <c r="J56" s="385"/>
      <c r="K56" s="385"/>
      <c r="L56" s="385"/>
      <c r="M56" s="385"/>
      <c r="N56" s="385"/>
      <c r="O56" s="385"/>
    </row>
    <row r="57" spans="2:15">
      <c r="B57" s="157" t="str">
        <f>'Ethernet Total'!B57</f>
        <v>100G ER4-Lite</v>
      </c>
      <c r="C57" s="158" t="str">
        <f>'Ethernet Total'!C57</f>
        <v>30 km</v>
      </c>
      <c r="D57" s="159" t="str">
        <f>'Ethernet Total'!D57</f>
        <v>QSFP28</v>
      </c>
      <c r="E57" s="601"/>
      <c r="F57" s="385"/>
      <c r="G57" s="385"/>
      <c r="H57" s="385"/>
      <c r="I57" s="385"/>
      <c r="J57" s="385"/>
      <c r="K57" s="385"/>
      <c r="L57" s="385"/>
      <c r="M57" s="385"/>
      <c r="N57" s="385"/>
      <c r="O57" s="385"/>
    </row>
    <row r="58" spans="2:15">
      <c r="B58" s="157" t="str">
        <f>'Ethernet Total'!B58</f>
        <v>100G ER4</v>
      </c>
      <c r="C58" s="158" t="str">
        <f>'Ethernet Total'!C58</f>
        <v>40 km</v>
      </c>
      <c r="D58" s="159" t="str">
        <f>'Ethernet Total'!D58</f>
        <v>QSFP28</v>
      </c>
      <c r="E58" s="601"/>
      <c r="F58" s="385"/>
      <c r="G58" s="385"/>
      <c r="H58" s="385"/>
      <c r="I58" s="385"/>
      <c r="J58" s="385"/>
      <c r="K58" s="385"/>
      <c r="L58" s="385"/>
      <c r="M58" s="385"/>
      <c r="N58" s="385"/>
      <c r="O58" s="385"/>
    </row>
    <row r="59" spans="2:15">
      <c r="B59" s="157" t="str">
        <f>'Ethernet Total'!B59</f>
        <v>100G ZR4</v>
      </c>
      <c r="C59" s="158" t="str">
        <f>'Ethernet Total'!C59</f>
        <v>80 km</v>
      </c>
      <c r="D59" s="159" t="str">
        <f>'Ethernet Total'!D59</f>
        <v>QSFP28</v>
      </c>
      <c r="E59" s="602"/>
      <c r="F59" s="436"/>
      <c r="G59" s="436"/>
      <c r="H59" s="436"/>
      <c r="I59" s="436"/>
      <c r="J59" s="436"/>
      <c r="K59" s="436"/>
      <c r="L59" s="436"/>
      <c r="M59" s="436"/>
      <c r="N59" s="436"/>
      <c r="O59" s="436"/>
    </row>
    <row r="60" spans="2:15">
      <c r="B60" s="427" t="str">
        <f>'Ethernet Total'!B60</f>
        <v>200G</v>
      </c>
      <c r="C60" s="428" t="str">
        <f>'Ethernet Total'!C60</f>
        <v>100 m</v>
      </c>
      <c r="D60" s="429" t="str">
        <f>'Ethernet Total'!D60</f>
        <v>QSFP56</v>
      </c>
      <c r="E60" s="383"/>
      <c r="F60" s="383"/>
      <c r="G60" s="383"/>
      <c r="H60" s="383"/>
      <c r="I60" s="383"/>
      <c r="J60" s="383"/>
      <c r="K60" s="383"/>
      <c r="L60" s="383"/>
      <c r="M60" s="383"/>
      <c r="N60" s="383"/>
      <c r="O60" s="383"/>
    </row>
    <row r="61" spans="2:15">
      <c r="B61" s="430" t="str">
        <f>'Ethernet Total'!B61</f>
        <v>2x200G</v>
      </c>
      <c r="C61" s="431" t="str">
        <f>'Ethernet Total'!C61</f>
        <v>100 m</v>
      </c>
      <c r="D61" s="432" t="str">
        <f>'Ethernet Total'!D61</f>
        <v>OSFP</v>
      </c>
      <c r="E61" s="385"/>
      <c r="F61" s="385"/>
      <c r="G61" s="385"/>
      <c r="H61" s="385"/>
      <c r="I61" s="385"/>
      <c r="J61" s="385"/>
      <c r="K61" s="385"/>
      <c r="L61" s="385"/>
      <c r="M61" s="385"/>
      <c r="N61" s="385"/>
      <c r="O61" s="385"/>
    </row>
    <row r="62" spans="2:15">
      <c r="B62" s="430" t="str">
        <f>'Ethernet Total'!B62</f>
        <v>200G</v>
      </c>
      <c r="C62" s="431" t="str">
        <f>'Ethernet Total'!C62</f>
        <v>2 km</v>
      </c>
      <c r="D62" s="432" t="str">
        <f>'Ethernet Total'!D62</f>
        <v>QSFP56</v>
      </c>
      <c r="E62" s="385"/>
      <c r="F62" s="385"/>
      <c r="G62" s="385"/>
      <c r="H62" s="385"/>
      <c r="I62" s="385"/>
      <c r="J62" s="385"/>
      <c r="K62" s="385"/>
      <c r="L62" s="385"/>
      <c r="M62" s="385"/>
      <c r="N62" s="385"/>
      <c r="O62" s="385"/>
    </row>
    <row r="63" spans="2:15">
      <c r="B63" s="433" t="str">
        <f>'Ethernet Total'!B63</f>
        <v>2x200G</v>
      </c>
      <c r="C63" s="434" t="str">
        <f>'Ethernet Total'!C63</f>
        <v>2 km</v>
      </c>
      <c r="D63" s="435" t="str">
        <f>'Ethernet Total'!D63</f>
        <v>OSFP</v>
      </c>
      <c r="E63" s="436"/>
      <c r="F63" s="436"/>
      <c r="G63" s="436"/>
      <c r="H63" s="436"/>
      <c r="I63" s="436"/>
      <c r="J63" s="436"/>
      <c r="K63" s="436"/>
      <c r="L63" s="436"/>
      <c r="M63" s="436"/>
      <c r="N63" s="436"/>
      <c r="O63" s="436"/>
    </row>
    <row r="64" spans="2:15">
      <c r="B64" s="154" t="str">
        <f>'Ethernet Total'!B64</f>
        <v>400G</v>
      </c>
      <c r="C64" s="155" t="str">
        <f>'Ethernet Total'!C64</f>
        <v>100 m</v>
      </c>
      <c r="D64" s="156" t="str">
        <f>'Ethernet Total'!D64</f>
        <v>all</v>
      </c>
      <c r="E64" s="383"/>
      <c r="F64" s="383"/>
      <c r="G64" s="383"/>
      <c r="H64" s="383"/>
      <c r="I64" s="383"/>
      <c r="J64" s="383"/>
      <c r="K64" s="383"/>
      <c r="L64" s="383"/>
      <c r="M64" s="383"/>
      <c r="N64" s="383"/>
      <c r="O64" s="383"/>
    </row>
    <row r="65" spans="2:15">
      <c r="B65" s="157" t="str">
        <f>'Ethernet Total'!B65</f>
        <v>400G</v>
      </c>
      <c r="C65" s="158" t="str">
        <f>'Ethernet Total'!C65</f>
        <v>500 m</v>
      </c>
      <c r="D65" s="159" t="str">
        <f>'Ethernet Total'!D65</f>
        <v>all</v>
      </c>
      <c r="E65" s="385"/>
      <c r="F65" s="385"/>
      <c r="G65" s="385"/>
      <c r="H65" s="385"/>
      <c r="I65" s="385"/>
      <c r="J65" s="385"/>
      <c r="K65" s="385"/>
      <c r="L65" s="385"/>
      <c r="M65" s="385"/>
      <c r="N65" s="385"/>
      <c r="O65" s="385"/>
    </row>
    <row r="66" spans="2:15">
      <c r="B66" s="157" t="str">
        <f>'Ethernet Total'!B66</f>
        <v>400G</v>
      </c>
      <c r="C66" s="158" t="str">
        <f>'Ethernet Total'!C66</f>
        <v>2 km</v>
      </c>
      <c r="D66" s="159" t="str">
        <f>'Ethernet Total'!D66</f>
        <v>all</v>
      </c>
      <c r="E66" s="385"/>
      <c r="F66" s="385"/>
      <c r="G66" s="385"/>
      <c r="H66" s="385"/>
      <c r="I66" s="385"/>
      <c r="J66" s="385"/>
      <c r="K66" s="385"/>
      <c r="L66" s="385"/>
      <c r="M66" s="385"/>
      <c r="N66" s="385"/>
      <c r="O66" s="385"/>
    </row>
    <row r="67" spans="2:15">
      <c r="B67" s="160" t="str">
        <f>'Ethernet Total'!B67</f>
        <v>400G</v>
      </c>
      <c r="C67" s="161" t="str">
        <f>'Ethernet Total'!C67</f>
        <v>10 km</v>
      </c>
      <c r="D67" s="162" t="str">
        <f>'Ethernet Total'!D67</f>
        <v>all</v>
      </c>
      <c r="E67" s="436"/>
      <c r="F67" s="436"/>
      <c r="G67" s="436"/>
      <c r="H67" s="436"/>
      <c r="I67" s="436"/>
      <c r="J67" s="436"/>
      <c r="K67" s="436"/>
      <c r="L67" s="436"/>
      <c r="M67" s="436"/>
      <c r="N67" s="436"/>
      <c r="O67" s="436"/>
    </row>
    <row r="68" spans="2:15">
      <c r="B68" s="471" t="str">
        <f>'Ethernet Total'!B68</f>
        <v>2x400G SR8</v>
      </c>
      <c r="C68" s="472" t="str">
        <f>'Ethernet Total'!C68</f>
        <v>50 m</v>
      </c>
      <c r="D68" s="473" t="str">
        <f>'Ethernet Total'!D68</f>
        <v>OSFP, QSFP-DD</v>
      </c>
      <c r="E68" s="385"/>
      <c r="F68" s="385"/>
      <c r="G68" s="385"/>
      <c r="H68" s="385"/>
      <c r="I68" s="385"/>
      <c r="J68" s="385"/>
      <c r="K68" s="385"/>
      <c r="L68" s="385"/>
      <c r="M68" s="385"/>
      <c r="N68" s="385"/>
      <c r="O68" s="385"/>
    </row>
    <row r="69" spans="2:15">
      <c r="B69" s="468" t="str">
        <f>'Ethernet Total'!B69</f>
        <v>800G DR4</v>
      </c>
      <c r="C69" s="469" t="str">
        <f>'Ethernet Total'!C69</f>
        <v>500 m</v>
      </c>
      <c r="D69" s="470" t="str">
        <f>'Ethernet Total'!D69</f>
        <v>OSFP, QSFP-DD</v>
      </c>
      <c r="E69" s="385"/>
      <c r="F69" s="385"/>
      <c r="G69" s="385"/>
      <c r="H69" s="385"/>
      <c r="I69" s="385"/>
      <c r="J69" s="385"/>
      <c r="K69" s="385"/>
      <c r="L69" s="385"/>
      <c r="M69" s="385"/>
      <c r="N69" s="385"/>
      <c r="O69" s="385"/>
    </row>
    <row r="70" spans="2:15">
      <c r="B70" s="468" t="str">
        <f>'Ethernet Total'!B70</f>
        <v>2x400G FR8</v>
      </c>
      <c r="C70" s="469" t="str">
        <f>'Ethernet Total'!C70</f>
        <v>2 km</v>
      </c>
      <c r="D70" s="470" t="str">
        <f>'Ethernet Total'!D70</f>
        <v>OSFP, QSFP-DD</v>
      </c>
      <c r="E70" s="385"/>
      <c r="F70" s="385"/>
      <c r="G70" s="385"/>
      <c r="H70" s="385"/>
      <c r="I70" s="385"/>
      <c r="J70" s="385"/>
      <c r="K70" s="385"/>
      <c r="L70" s="385"/>
      <c r="M70" s="385"/>
      <c r="N70" s="385"/>
      <c r="O70" s="385"/>
    </row>
    <row r="71" spans="2:15">
      <c r="B71" s="157"/>
      <c r="C71" s="158"/>
      <c r="D71" s="159"/>
      <c r="E71" s="385">
        <f>'Ethernet Total'!E71-'Ethernet Cloud'!E71-'Ethernet Telecom'!E71</f>
        <v>0</v>
      </c>
      <c r="F71" s="385">
        <f>'Ethernet Total'!F71-'Ethernet Cloud'!F71-'Ethernet Telecom'!F71</f>
        <v>0</v>
      </c>
      <c r="G71" s="385">
        <f>'Ethernet Total'!G71-'Ethernet Cloud'!G71-'Ethernet Telecom'!G71</f>
        <v>0</v>
      </c>
      <c r="H71" s="385">
        <f>'Ethernet Total'!H71-'Ethernet Cloud'!H71-'Ethernet Telecom'!H71</f>
        <v>0</v>
      </c>
      <c r="I71" s="385">
        <f>'Ethernet Total'!I71-'Ethernet Cloud'!I71-'Ethernet Telecom'!I71</f>
        <v>0</v>
      </c>
      <c r="J71" s="385">
        <f>'Ethernet Total'!J71-'Ethernet Cloud'!J71-'Ethernet Telecom'!J71</f>
        <v>0</v>
      </c>
      <c r="K71" s="385">
        <f>'Ethernet Total'!K71-'Ethernet Cloud'!K71-'Ethernet Telecom'!K71</f>
        <v>0</v>
      </c>
      <c r="L71" s="385">
        <f>'Ethernet Total'!L71-'Ethernet Cloud'!L71-'Ethernet Telecom'!L71</f>
        <v>0</v>
      </c>
      <c r="M71" s="385">
        <f>'Ethernet Total'!M71-'Ethernet Cloud'!M71-'Ethernet Telecom'!M71</f>
        <v>0</v>
      </c>
      <c r="N71" s="385">
        <f>'Ethernet Total'!N71-'Ethernet Cloud'!N71-'Ethernet Telecom'!N71</f>
        <v>0</v>
      </c>
      <c r="O71" s="385">
        <f>'Ethernet Total'!O71-'Ethernet Cloud'!O71-'Ethernet Telecom'!O71</f>
        <v>0</v>
      </c>
    </row>
    <row r="72" spans="2:15">
      <c r="B72" s="410" t="s">
        <v>19</v>
      </c>
      <c r="C72" s="411"/>
      <c r="D72" s="413"/>
      <c r="E72" s="75">
        <f t="shared" ref="E72:O72" si="0">SUM(E9:E71)</f>
        <v>0</v>
      </c>
      <c r="F72" s="75">
        <f t="shared" si="0"/>
        <v>0</v>
      </c>
      <c r="G72" s="75">
        <f t="shared" si="0"/>
        <v>0</v>
      </c>
      <c r="H72" s="75">
        <f t="shared" si="0"/>
        <v>0</v>
      </c>
      <c r="I72" s="75">
        <f t="shared" si="0"/>
        <v>0</v>
      </c>
      <c r="J72" s="75">
        <f t="shared" si="0"/>
        <v>0</v>
      </c>
      <c r="K72" s="75">
        <f t="shared" si="0"/>
        <v>0</v>
      </c>
      <c r="L72" s="75">
        <f t="shared" si="0"/>
        <v>0</v>
      </c>
      <c r="M72" s="75">
        <f t="shared" si="0"/>
        <v>0</v>
      </c>
      <c r="N72" s="75">
        <f t="shared" si="0"/>
        <v>0</v>
      </c>
      <c r="O72" s="75">
        <f t="shared" si="0"/>
        <v>0</v>
      </c>
    </row>
    <row r="75" spans="2:15" ht="21">
      <c r="B75" s="406" t="s">
        <v>18</v>
      </c>
      <c r="C75" s="406"/>
      <c r="D75" s="406"/>
    </row>
    <row r="76" spans="2:15">
      <c r="B76" s="70" t="s">
        <v>30</v>
      </c>
      <c r="C76" s="70" t="s">
        <v>29</v>
      </c>
      <c r="D76" s="70" t="s">
        <v>31</v>
      </c>
      <c r="E76" s="76">
        <v>2016</v>
      </c>
      <c r="F76" s="76">
        <v>2017</v>
      </c>
      <c r="G76" s="76">
        <v>2018</v>
      </c>
      <c r="H76" s="76">
        <v>2019</v>
      </c>
      <c r="I76" s="76">
        <v>2020</v>
      </c>
      <c r="J76" s="76">
        <v>2021</v>
      </c>
      <c r="K76" s="76">
        <v>2022</v>
      </c>
      <c r="L76" s="76">
        <v>2023</v>
      </c>
      <c r="M76" s="76">
        <v>2024</v>
      </c>
      <c r="N76" s="76">
        <v>2025</v>
      </c>
      <c r="O76" s="76">
        <v>2026</v>
      </c>
    </row>
    <row r="77" spans="2:15">
      <c r="B77" s="154" t="str">
        <f t="shared" ref="B77:D96" si="1">B9</f>
        <v>GbE</v>
      </c>
      <c r="C77" s="155" t="str">
        <f t="shared" si="1"/>
        <v>500 m</v>
      </c>
      <c r="D77" s="156" t="str">
        <f t="shared" si="1"/>
        <v>SFP</v>
      </c>
      <c r="E77" s="400"/>
      <c r="F77" s="400"/>
      <c r="G77" s="400"/>
      <c r="H77" s="400"/>
      <c r="I77" s="400"/>
      <c r="J77" s="400"/>
      <c r="K77" s="400"/>
      <c r="L77" s="400"/>
      <c r="M77" s="400"/>
      <c r="N77" s="400"/>
      <c r="O77" s="400"/>
    </row>
    <row r="78" spans="2:15">
      <c r="B78" s="157" t="str">
        <f t="shared" si="1"/>
        <v>GbE</v>
      </c>
      <c r="C78" s="158" t="str">
        <f t="shared" si="1"/>
        <v>10 km</v>
      </c>
      <c r="D78" s="159" t="str">
        <f t="shared" si="1"/>
        <v>SFP</v>
      </c>
      <c r="E78" s="188"/>
      <c r="F78" s="188"/>
      <c r="G78" s="188"/>
      <c r="H78" s="188"/>
      <c r="I78" s="188"/>
      <c r="J78" s="188"/>
      <c r="K78" s="188"/>
      <c r="L78" s="188"/>
      <c r="M78" s="188"/>
      <c r="N78" s="188"/>
      <c r="O78" s="188"/>
    </row>
    <row r="79" spans="2:15">
      <c r="B79" s="157" t="str">
        <f t="shared" si="1"/>
        <v>GbE</v>
      </c>
      <c r="C79" s="158" t="str">
        <f t="shared" si="1"/>
        <v>40 km</v>
      </c>
      <c r="D79" s="159" t="str">
        <f t="shared" si="1"/>
        <v>SFP</v>
      </c>
      <c r="E79" s="188"/>
      <c r="F79" s="188"/>
      <c r="G79" s="188"/>
      <c r="H79" s="188"/>
      <c r="I79" s="188"/>
      <c r="J79" s="188"/>
      <c r="K79" s="188"/>
      <c r="L79" s="188"/>
      <c r="M79" s="188"/>
      <c r="N79" s="188"/>
      <c r="O79" s="188"/>
    </row>
    <row r="80" spans="2:15">
      <c r="B80" s="157" t="str">
        <f t="shared" si="1"/>
        <v>GbE</v>
      </c>
      <c r="C80" s="158" t="str">
        <f t="shared" si="1"/>
        <v>80 km</v>
      </c>
      <c r="D80" s="158" t="str">
        <f t="shared" si="1"/>
        <v>SFP</v>
      </c>
      <c r="E80" s="188"/>
      <c r="F80" s="188"/>
      <c r="G80" s="188"/>
      <c r="H80" s="188"/>
      <c r="I80" s="188"/>
      <c r="J80" s="188"/>
      <c r="K80" s="188"/>
      <c r="L80" s="188"/>
      <c r="M80" s="188"/>
      <c r="N80" s="188"/>
      <c r="O80" s="188"/>
    </row>
    <row r="81" spans="2:15">
      <c r="B81" s="160" t="str">
        <f t="shared" si="1"/>
        <v>GbE &amp; Fast Ethernet</v>
      </c>
      <c r="C81" s="161" t="str">
        <f t="shared" si="1"/>
        <v>Various</v>
      </c>
      <c r="D81" s="161" t="str">
        <f t="shared" si="1"/>
        <v>Legacy/discontinued</v>
      </c>
      <c r="E81" s="327"/>
      <c r="F81" s="327"/>
      <c r="G81" s="327"/>
      <c r="H81" s="327"/>
      <c r="I81" s="327"/>
      <c r="J81" s="327"/>
      <c r="K81" s="327"/>
      <c r="L81" s="327"/>
      <c r="M81" s="327"/>
      <c r="N81" s="327"/>
      <c r="O81" s="327"/>
    </row>
    <row r="82" spans="2:15">
      <c r="B82" s="157" t="str">
        <f t="shared" si="1"/>
        <v>10GbE</v>
      </c>
      <c r="C82" s="158" t="str">
        <f t="shared" si="1"/>
        <v>300 m</v>
      </c>
      <c r="D82" s="158" t="str">
        <f t="shared" si="1"/>
        <v>XFP</v>
      </c>
      <c r="E82" s="188"/>
      <c r="F82" s="188"/>
      <c r="G82" s="188"/>
      <c r="H82" s="188"/>
      <c r="I82" s="188"/>
      <c r="J82" s="188"/>
      <c r="K82" s="188"/>
      <c r="L82" s="188"/>
      <c r="M82" s="188"/>
      <c r="N82" s="188"/>
      <c r="O82" s="188"/>
    </row>
    <row r="83" spans="2:15">
      <c r="B83" s="157" t="str">
        <f t="shared" si="1"/>
        <v>10GbE</v>
      </c>
      <c r="C83" s="158" t="str">
        <f t="shared" si="1"/>
        <v>300 m</v>
      </c>
      <c r="D83" s="158" t="str">
        <f t="shared" si="1"/>
        <v>SFP+</v>
      </c>
      <c r="E83" s="188"/>
      <c r="F83" s="188"/>
      <c r="G83" s="188"/>
      <c r="H83" s="188"/>
      <c r="I83" s="188"/>
      <c r="J83" s="188"/>
      <c r="K83" s="188"/>
      <c r="L83" s="188"/>
      <c r="M83" s="188"/>
      <c r="N83" s="188"/>
      <c r="O83" s="188"/>
    </row>
    <row r="84" spans="2:15">
      <c r="B84" s="157" t="str">
        <f t="shared" si="1"/>
        <v>10GbE LRM</v>
      </c>
      <c r="C84" s="158" t="str">
        <f t="shared" si="1"/>
        <v>220 m</v>
      </c>
      <c r="D84" s="158" t="str">
        <f t="shared" si="1"/>
        <v>SFP+</v>
      </c>
      <c r="E84" s="188"/>
      <c r="F84" s="188"/>
      <c r="G84" s="188"/>
      <c r="H84" s="188"/>
      <c r="I84" s="188"/>
      <c r="J84" s="188"/>
      <c r="K84" s="188"/>
      <c r="L84" s="188"/>
      <c r="M84" s="188"/>
      <c r="N84" s="188"/>
      <c r="O84" s="188"/>
    </row>
    <row r="85" spans="2:15">
      <c r="B85" s="157" t="str">
        <f t="shared" si="1"/>
        <v>10GbE</v>
      </c>
      <c r="C85" s="158" t="str">
        <f t="shared" si="1"/>
        <v>10 km</v>
      </c>
      <c r="D85" s="158" t="str">
        <f t="shared" si="1"/>
        <v>XFP</v>
      </c>
      <c r="E85" s="188"/>
      <c r="F85" s="188"/>
      <c r="G85" s="188"/>
      <c r="H85" s="188"/>
      <c r="I85" s="188"/>
      <c r="J85" s="188"/>
      <c r="K85" s="188"/>
      <c r="L85" s="188"/>
      <c r="M85" s="188"/>
      <c r="N85" s="188"/>
      <c r="O85" s="188"/>
    </row>
    <row r="86" spans="2:15">
      <c r="B86" s="157" t="str">
        <f t="shared" si="1"/>
        <v>10GbE</v>
      </c>
      <c r="C86" s="158" t="str">
        <f t="shared" si="1"/>
        <v>10 km</v>
      </c>
      <c r="D86" s="158" t="str">
        <f t="shared" si="1"/>
        <v>SFP+</v>
      </c>
      <c r="E86" s="189"/>
      <c r="F86" s="189"/>
      <c r="G86" s="189"/>
      <c r="H86" s="189"/>
      <c r="I86" s="189"/>
      <c r="J86" s="189"/>
      <c r="K86" s="189"/>
      <c r="L86" s="189"/>
      <c r="M86" s="189"/>
      <c r="N86" s="189"/>
      <c r="O86" s="189"/>
    </row>
    <row r="87" spans="2:15">
      <c r="B87" s="157" t="str">
        <f t="shared" si="1"/>
        <v>10GbE</v>
      </c>
      <c r="C87" s="158" t="str">
        <f t="shared" si="1"/>
        <v>40 km</v>
      </c>
      <c r="D87" s="158" t="str">
        <f t="shared" si="1"/>
        <v>XFP</v>
      </c>
      <c r="E87" s="188"/>
      <c r="F87" s="188"/>
      <c r="G87" s="188"/>
      <c r="H87" s="188"/>
      <c r="I87" s="188"/>
      <c r="J87" s="188"/>
      <c r="K87" s="188"/>
      <c r="L87" s="188"/>
      <c r="M87" s="188"/>
      <c r="N87" s="188"/>
      <c r="O87" s="188"/>
    </row>
    <row r="88" spans="2:15">
      <c r="B88" s="157" t="str">
        <f t="shared" si="1"/>
        <v>10GbE</v>
      </c>
      <c r="C88" s="158" t="str">
        <f t="shared" si="1"/>
        <v>40 km</v>
      </c>
      <c r="D88" s="158" t="str">
        <f t="shared" si="1"/>
        <v>SFP+</v>
      </c>
      <c r="E88" s="188"/>
      <c r="F88" s="188"/>
      <c r="G88" s="188"/>
      <c r="H88" s="188"/>
      <c r="I88" s="188"/>
      <c r="J88" s="188"/>
      <c r="K88" s="188"/>
      <c r="L88" s="188"/>
      <c r="M88" s="188"/>
      <c r="N88" s="188"/>
      <c r="O88" s="188"/>
    </row>
    <row r="89" spans="2:15">
      <c r="B89" s="157" t="str">
        <f t="shared" si="1"/>
        <v>10GbE</v>
      </c>
      <c r="C89" s="158" t="str">
        <f t="shared" si="1"/>
        <v>80 km</v>
      </c>
      <c r="D89" s="158" t="str">
        <f t="shared" si="1"/>
        <v>XFP</v>
      </c>
      <c r="E89" s="188"/>
      <c r="F89" s="188"/>
      <c r="G89" s="188"/>
      <c r="H89" s="188"/>
      <c r="I89" s="188"/>
      <c r="J89" s="188"/>
      <c r="K89" s="188"/>
      <c r="L89" s="188"/>
      <c r="M89" s="188"/>
      <c r="N89" s="188"/>
      <c r="O89" s="188"/>
    </row>
    <row r="90" spans="2:15">
      <c r="B90" s="157" t="str">
        <f t="shared" si="1"/>
        <v>10GbE</v>
      </c>
      <c r="C90" s="158" t="str">
        <f t="shared" si="1"/>
        <v>80 km</v>
      </c>
      <c r="D90" s="158" t="str">
        <f t="shared" si="1"/>
        <v>SFP+</v>
      </c>
      <c r="E90" s="188"/>
      <c r="F90" s="188"/>
      <c r="G90" s="188"/>
      <c r="H90" s="188"/>
      <c r="I90" s="188"/>
      <c r="J90" s="188"/>
      <c r="K90" s="188"/>
      <c r="L90" s="188"/>
      <c r="M90" s="188"/>
      <c r="N90" s="188"/>
      <c r="O90" s="188"/>
    </row>
    <row r="91" spans="2:15">
      <c r="B91" s="160" t="str">
        <f t="shared" si="1"/>
        <v>10GbE</v>
      </c>
      <c r="C91" s="161" t="str">
        <f t="shared" si="1"/>
        <v>Various</v>
      </c>
      <c r="D91" s="161" t="str">
        <f t="shared" si="1"/>
        <v>Legacy/discontinued</v>
      </c>
      <c r="E91" s="327"/>
      <c r="F91" s="327"/>
      <c r="G91" s="327"/>
      <c r="H91" s="327"/>
      <c r="I91" s="327"/>
      <c r="J91" s="327"/>
      <c r="K91" s="327"/>
      <c r="L91" s="327"/>
      <c r="M91" s="327"/>
      <c r="N91" s="327"/>
      <c r="O91" s="327"/>
    </row>
    <row r="92" spans="2:15">
      <c r="B92" s="157" t="str">
        <f t="shared" si="1"/>
        <v>25GbE SR</v>
      </c>
      <c r="C92" s="158" t="str">
        <f t="shared" si="1"/>
        <v>100 - 300 m</v>
      </c>
      <c r="D92" s="159" t="str">
        <f t="shared" si="1"/>
        <v>SFP28</v>
      </c>
      <c r="E92" s="188"/>
      <c r="F92" s="188"/>
      <c r="G92" s="188"/>
      <c r="H92" s="188"/>
      <c r="I92" s="188"/>
      <c r="J92" s="188"/>
      <c r="K92" s="188"/>
      <c r="L92" s="188"/>
      <c r="M92" s="188"/>
      <c r="N92" s="188"/>
      <c r="O92" s="188"/>
    </row>
    <row r="93" spans="2:15">
      <c r="B93" s="157" t="str">
        <f t="shared" si="1"/>
        <v>25GbE LR</v>
      </c>
      <c r="C93" s="158" t="str">
        <f t="shared" si="1"/>
        <v>10 km</v>
      </c>
      <c r="D93" s="159" t="str">
        <f t="shared" si="1"/>
        <v>SFP28</v>
      </c>
      <c r="E93" s="188"/>
      <c r="F93" s="188"/>
      <c r="G93" s="188"/>
      <c r="H93" s="188"/>
      <c r="I93" s="188"/>
      <c r="J93" s="188"/>
      <c r="K93" s="188"/>
      <c r="L93" s="188"/>
      <c r="M93" s="188"/>
      <c r="N93" s="188"/>
      <c r="O93" s="188"/>
    </row>
    <row r="94" spans="2:15">
      <c r="B94" s="160" t="str">
        <f t="shared" si="1"/>
        <v>25GbE ER</v>
      </c>
      <c r="C94" s="161" t="str">
        <f t="shared" si="1"/>
        <v>40 km</v>
      </c>
      <c r="D94" s="162" t="str">
        <f t="shared" si="1"/>
        <v>SFP28</v>
      </c>
      <c r="E94" s="327"/>
      <c r="F94" s="327"/>
      <c r="G94" s="327"/>
      <c r="H94" s="327"/>
      <c r="I94" s="327"/>
      <c r="J94" s="327"/>
      <c r="K94" s="327"/>
      <c r="L94" s="327"/>
      <c r="M94" s="327"/>
      <c r="N94" s="327"/>
      <c r="O94" s="327"/>
    </row>
    <row r="95" spans="2:15">
      <c r="B95" s="154" t="str">
        <f t="shared" si="1"/>
        <v>40G SR4</v>
      </c>
      <c r="C95" s="155" t="str">
        <f t="shared" si="1"/>
        <v>100 m</v>
      </c>
      <c r="D95" s="156" t="str">
        <f t="shared" si="1"/>
        <v>QSFP+</v>
      </c>
      <c r="E95" s="188"/>
      <c r="F95" s="188"/>
      <c r="G95" s="188"/>
      <c r="H95" s="188"/>
      <c r="I95" s="188"/>
      <c r="J95" s="188"/>
      <c r="K95" s="188"/>
      <c r="L95" s="188"/>
      <c r="M95" s="188"/>
      <c r="N95" s="188"/>
      <c r="O95" s="188"/>
    </row>
    <row r="96" spans="2:15">
      <c r="B96" s="157" t="str">
        <f t="shared" si="1"/>
        <v>40GbE MM duplex</v>
      </c>
      <c r="C96" s="158" t="str">
        <f t="shared" si="1"/>
        <v>100 m</v>
      </c>
      <c r="D96" s="159" t="str">
        <f t="shared" si="1"/>
        <v>QSFP+</v>
      </c>
      <c r="E96" s="188"/>
      <c r="F96" s="188"/>
      <c r="G96" s="188"/>
      <c r="H96" s="188"/>
      <c r="I96" s="188"/>
      <c r="J96" s="188"/>
      <c r="K96" s="188"/>
      <c r="L96" s="188"/>
      <c r="M96" s="188"/>
      <c r="N96" s="188"/>
      <c r="O96" s="188"/>
    </row>
    <row r="97" spans="2:15">
      <c r="B97" s="157" t="str">
        <f t="shared" ref="B97:D116" si="2">B29</f>
        <v>40GbE eSR</v>
      </c>
      <c r="C97" s="158" t="str">
        <f t="shared" si="2"/>
        <v>300 m</v>
      </c>
      <c r="D97" s="159" t="str">
        <f t="shared" si="2"/>
        <v>QSFP+</v>
      </c>
      <c r="E97" s="188"/>
      <c r="F97" s="188"/>
      <c r="G97" s="188"/>
      <c r="H97" s="188"/>
      <c r="I97" s="188"/>
      <c r="J97" s="188"/>
      <c r="K97" s="188"/>
      <c r="L97" s="188"/>
      <c r="M97" s="188"/>
      <c r="N97" s="188"/>
      <c r="O97" s="188"/>
    </row>
    <row r="98" spans="2:15">
      <c r="B98" s="157" t="str">
        <f t="shared" si="2"/>
        <v>40 GbE PSM4</v>
      </c>
      <c r="C98" s="158" t="str">
        <f t="shared" si="2"/>
        <v>500 m</v>
      </c>
      <c r="D98" s="159" t="str">
        <f t="shared" si="2"/>
        <v>QSFP+</v>
      </c>
      <c r="E98" s="188"/>
      <c r="F98" s="188"/>
      <c r="G98" s="188"/>
      <c r="H98" s="188"/>
      <c r="I98" s="188"/>
      <c r="J98" s="188"/>
      <c r="K98" s="188"/>
      <c r="L98" s="188"/>
      <c r="M98" s="188"/>
      <c r="N98" s="188"/>
      <c r="O98" s="188"/>
    </row>
    <row r="99" spans="2:15">
      <c r="B99" s="157" t="str">
        <f t="shared" si="2"/>
        <v>40GbE (FR)</v>
      </c>
      <c r="C99" s="158" t="str">
        <f t="shared" si="2"/>
        <v>2 km</v>
      </c>
      <c r="D99" s="159" t="str">
        <f t="shared" si="2"/>
        <v>CFP</v>
      </c>
      <c r="E99" s="188"/>
      <c r="F99" s="188"/>
      <c r="G99" s="188"/>
      <c r="H99" s="188"/>
      <c r="I99" s="188"/>
      <c r="J99" s="188"/>
      <c r="K99" s="188"/>
      <c r="L99" s="188"/>
      <c r="M99" s="188"/>
      <c r="N99" s="188"/>
      <c r="O99" s="188"/>
    </row>
    <row r="100" spans="2:15">
      <c r="B100" s="157" t="str">
        <f t="shared" si="2"/>
        <v>40GbE (LR4 subspec)</v>
      </c>
      <c r="C100" s="158" t="str">
        <f t="shared" si="2"/>
        <v>2 km</v>
      </c>
      <c r="D100" s="159" t="str">
        <f t="shared" si="2"/>
        <v>QSFP+</v>
      </c>
      <c r="E100" s="188"/>
      <c r="F100" s="188"/>
      <c r="G100" s="188"/>
      <c r="H100" s="188"/>
      <c r="I100" s="188"/>
      <c r="J100" s="188"/>
      <c r="K100" s="188"/>
      <c r="L100" s="188"/>
      <c r="M100" s="188"/>
      <c r="N100" s="188"/>
      <c r="O100" s="188"/>
    </row>
    <row r="101" spans="2:15">
      <c r="B101" s="157" t="str">
        <f t="shared" si="2"/>
        <v>40GbE</v>
      </c>
      <c r="C101" s="158" t="str">
        <f t="shared" si="2"/>
        <v>10 km</v>
      </c>
      <c r="D101" s="159" t="str">
        <f t="shared" si="2"/>
        <v>CFP</v>
      </c>
      <c r="E101" s="188"/>
      <c r="F101" s="188"/>
      <c r="G101" s="188"/>
      <c r="H101" s="188"/>
      <c r="I101" s="188"/>
      <c r="J101" s="188"/>
      <c r="K101" s="188"/>
      <c r="L101" s="188"/>
      <c r="M101" s="188"/>
      <c r="N101" s="188"/>
      <c r="O101" s="188"/>
    </row>
    <row r="102" spans="2:15">
      <c r="B102" s="157" t="str">
        <f t="shared" si="2"/>
        <v>40GbE</v>
      </c>
      <c r="C102" s="158" t="str">
        <f t="shared" si="2"/>
        <v>10 km</v>
      </c>
      <c r="D102" s="159" t="str">
        <f t="shared" si="2"/>
        <v>QSFP+</v>
      </c>
      <c r="E102" s="188"/>
      <c r="F102" s="188"/>
      <c r="G102" s="188"/>
      <c r="H102" s="188"/>
      <c r="I102" s="188"/>
      <c r="J102" s="188"/>
      <c r="K102" s="188"/>
      <c r="L102" s="188"/>
      <c r="M102" s="188"/>
      <c r="N102" s="188"/>
      <c r="O102" s="188"/>
    </row>
    <row r="103" spans="2:15">
      <c r="B103" s="160" t="str">
        <f t="shared" si="2"/>
        <v>40GbE</v>
      </c>
      <c r="C103" s="161" t="str">
        <f t="shared" si="2"/>
        <v>40 km</v>
      </c>
      <c r="D103" s="162" t="str">
        <f t="shared" si="2"/>
        <v>all</v>
      </c>
      <c r="E103" s="188"/>
      <c r="F103" s="188"/>
      <c r="G103" s="188"/>
      <c r="H103" s="188"/>
      <c r="I103" s="188"/>
      <c r="J103" s="188"/>
      <c r="K103" s="188"/>
      <c r="L103" s="188"/>
      <c r="M103" s="188"/>
      <c r="N103" s="188"/>
      <c r="O103" s="188"/>
    </row>
    <row r="104" spans="2:15">
      <c r="B104" s="154" t="str">
        <f t="shared" si="2"/>
        <v xml:space="preserve">50G </v>
      </c>
      <c r="C104" s="155" t="str">
        <f t="shared" si="2"/>
        <v>100 m</v>
      </c>
      <c r="D104" s="156" t="str">
        <f t="shared" si="2"/>
        <v>all</v>
      </c>
      <c r="E104" s="400"/>
      <c r="F104" s="400"/>
      <c r="G104" s="400"/>
      <c r="H104" s="400"/>
      <c r="I104" s="400"/>
      <c r="J104" s="400"/>
      <c r="K104" s="400"/>
      <c r="L104" s="400"/>
      <c r="M104" s="400"/>
      <c r="N104" s="400"/>
      <c r="O104" s="400"/>
    </row>
    <row r="105" spans="2:15">
      <c r="B105" s="157" t="str">
        <f t="shared" si="2"/>
        <v xml:space="preserve">50G </v>
      </c>
      <c r="C105" s="158" t="str">
        <f t="shared" si="2"/>
        <v>2 km</v>
      </c>
      <c r="D105" s="159" t="str">
        <f t="shared" si="2"/>
        <v>all</v>
      </c>
      <c r="E105" s="188"/>
      <c r="F105" s="188"/>
      <c r="G105" s="188"/>
      <c r="H105" s="188"/>
      <c r="I105" s="188"/>
      <c r="J105" s="188"/>
      <c r="K105" s="188"/>
      <c r="L105" s="188"/>
      <c r="M105" s="188"/>
      <c r="N105" s="188"/>
      <c r="O105" s="188"/>
    </row>
    <row r="106" spans="2:15">
      <c r="B106" s="157" t="str">
        <f t="shared" si="2"/>
        <v xml:space="preserve">50G </v>
      </c>
      <c r="C106" s="158" t="str">
        <f t="shared" si="2"/>
        <v>10 km</v>
      </c>
      <c r="D106" s="159" t="str">
        <f t="shared" si="2"/>
        <v>all</v>
      </c>
      <c r="E106" s="188"/>
      <c r="F106" s="188"/>
      <c r="G106" s="188"/>
      <c r="H106" s="188"/>
      <c r="I106" s="188"/>
      <c r="J106" s="188"/>
      <c r="K106" s="188"/>
      <c r="L106" s="188"/>
      <c r="M106" s="188"/>
      <c r="N106" s="188"/>
      <c r="O106" s="188"/>
    </row>
    <row r="107" spans="2:15">
      <c r="B107" s="157" t="str">
        <f t="shared" si="2"/>
        <v xml:space="preserve">50G </v>
      </c>
      <c r="C107" s="158" t="str">
        <f t="shared" si="2"/>
        <v>40 km</v>
      </c>
      <c r="D107" s="159" t="str">
        <f t="shared" si="2"/>
        <v>all</v>
      </c>
      <c r="E107" s="188"/>
      <c r="F107" s="188"/>
      <c r="G107" s="188"/>
      <c r="H107" s="188"/>
      <c r="I107" s="188"/>
      <c r="J107" s="188"/>
      <c r="K107" s="188"/>
      <c r="L107" s="188"/>
      <c r="M107" s="188"/>
      <c r="N107" s="188"/>
      <c r="O107" s="188"/>
    </row>
    <row r="108" spans="2:15">
      <c r="B108" s="160" t="str">
        <f t="shared" si="2"/>
        <v xml:space="preserve">50G </v>
      </c>
      <c r="C108" s="161" t="str">
        <f t="shared" si="2"/>
        <v>80 km</v>
      </c>
      <c r="D108" s="162" t="str">
        <f t="shared" si="2"/>
        <v>all</v>
      </c>
      <c r="E108" s="188"/>
      <c r="F108" s="188"/>
      <c r="G108" s="188"/>
      <c r="H108" s="188"/>
      <c r="I108" s="188"/>
      <c r="J108" s="188"/>
      <c r="K108" s="188"/>
      <c r="L108" s="188"/>
      <c r="M108" s="188"/>
      <c r="N108" s="188"/>
      <c r="O108" s="188"/>
    </row>
    <row r="109" spans="2:15">
      <c r="B109" s="154" t="str">
        <f t="shared" si="2"/>
        <v>100G</v>
      </c>
      <c r="C109" s="155" t="str">
        <f t="shared" si="2"/>
        <v>100 m</v>
      </c>
      <c r="D109" s="156" t="str">
        <f t="shared" si="2"/>
        <v>CFP</v>
      </c>
      <c r="E109" s="400"/>
      <c r="F109" s="400"/>
      <c r="G109" s="400"/>
      <c r="H109" s="400"/>
      <c r="I109" s="400"/>
      <c r="J109" s="400"/>
      <c r="K109" s="400"/>
      <c r="L109" s="400"/>
      <c r="M109" s="400"/>
      <c r="N109" s="400"/>
      <c r="O109" s="400"/>
    </row>
    <row r="110" spans="2:15">
      <c r="B110" s="157" t="str">
        <f t="shared" si="2"/>
        <v>100G</v>
      </c>
      <c r="C110" s="158" t="str">
        <f t="shared" si="2"/>
        <v>100 m</v>
      </c>
      <c r="D110" s="159" t="str">
        <f t="shared" si="2"/>
        <v>CFP2/4</v>
      </c>
      <c r="E110" s="188"/>
      <c r="F110" s="188"/>
      <c r="G110" s="188"/>
      <c r="H110" s="188"/>
      <c r="I110" s="188"/>
      <c r="J110" s="188"/>
      <c r="K110" s="188"/>
      <c r="L110" s="188"/>
      <c r="M110" s="188"/>
      <c r="N110" s="188"/>
      <c r="O110" s="188"/>
    </row>
    <row r="111" spans="2:15">
      <c r="B111" s="157" t="str">
        <f t="shared" si="2"/>
        <v>100G SR4</v>
      </c>
      <c r="C111" s="158" t="str">
        <f t="shared" si="2"/>
        <v>100 m</v>
      </c>
      <c r="D111" s="159" t="str">
        <f t="shared" si="2"/>
        <v>QSFP28</v>
      </c>
      <c r="E111" s="188"/>
      <c r="F111" s="188"/>
      <c r="G111" s="188"/>
      <c r="H111" s="188"/>
      <c r="I111" s="188"/>
      <c r="J111" s="188"/>
      <c r="K111" s="188"/>
      <c r="L111" s="188"/>
      <c r="M111" s="188"/>
      <c r="N111" s="188"/>
      <c r="O111" s="188"/>
    </row>
    <row r="112" spans="2:15">
      <c r="B112" s="157" t="str">
        <f t="shared" si="2"/>
        <v>100G SR2</v>
      </c>
      <c r="C112" s="158" t="str">
        <f t="shared" si="2"/>
        <v>100 m</v>
      </c>
      <c r="D112" s="159" t="str">
        <f t="shared" si="2"/>
        <v>SFP-DD, DSFP</v>
      </c>
      <c r="E112" s="188"/>
      <c r="F112" s="188"/>
      <c r="G112" s="188"/>
      <c r="H112" s="188"/>
      <c r="I112" s="188"/>
      <c r="J112" s="188"/>
      <c r="K112" s="188"/>
      <c r="L112" s="188"/>
      <c r="M112" s="188"/>
      <c r="N112" s="188"/>
      <c r="O112" s="188"/>
    </row>
    <row r="113" spans="2:15">
      <c r="B113" s="157" t="str">
        <f t="shared" si="2"/>
        <v>100G MM Duplex</v>
      </c>
      <c r="C113" s="158" t="str">
        <f t="shared" si="2"/>
        <v>100 m</v>
      </c>
      <c r="D113" s="159" t="str">
        <f t="shared" si="2"/>
        <v>QSFP28</v>
      </c>
      <c r="E113" s="188"/>
      <c r="F113" s="188"/>
      <c r="G113" s="188"/>
      <c r="H113" s="188"/>
      <c r="I113" s="188"/>
      <c r="J113" s="188"/>
      <c r="K113" s="188"/>
      <c r="L113" s="188"/>
      <c r="M113" s="188"/>
      <c r="N113" s="188"/>
      <c r="O113" s="188"/>
    </row>
    <row r="114" spans="2:15">
      <c r="B114" s="157" t="str">
        <f t="shared" si="2"/>
        <v>100G eSR</v>
      </c>
      <c r="C114" s="158" t="str">
        <f t="shared" si="2"/>
        <v>300 m</v>
      </c>
      <c r="D114" s="159" t="str">
        <f t="shared" si="2"/>
        <v>QSFP28</v>
      </c>
      <c r="E114" s="188"/>
      <c r="F114" s="188"/>
      <c r="G114" s="188"/>
      <c r="H114" s="188"/>
      <c r="I114" s="188"/>
      <c r="J114" s="188"/>
      <c r="K114" s="188"/>
      <c r="L114" s="188"/>
      <c r="M114" s="188"/>
      <c r="N114" s="188"/>
      <c r="O114" s="188"/>
    </row>
    <row r="115" spans="2:15">
      <c r="B115" s="157" t="str">
        <f t="shared" si="2"/>
        <v>100G PSM4</v>
      </c>
      <c r="C115" s="158" t="str">
        <f t="shared" si="2"/>
        <v>500 m</v>
      </c>
      <c r="D115" s="159" t="str">
        <f t="shared" si="2"/>
        <v>QSFP28</v>
      </c>
      <c r="E115" s="188"/>
      <c r="F115" s="188"/>
      <c r="G115" s="188"/>
      <c r="H115" s="188"/>
      <c r="I115" s="188"/>
      <c r="J115" s="188"/>
      <c r="K115" s="188"/>
      <c r="L115" s="188"/>
      <c r="M115" s="188"/>
      <c r="N115" s="188"/>
      <c r="O115" s="188"/>
    </row>
    <row r="116" spans="2:15">
      <c r="B116" s="157" t="str">
        <f t="shared" si="2"/>
        <v>100G DR</v>
      </c>
      <c r="C116" s="158" t="str">
        <f t="shared" si="2"/>
        <v>500 m</v>
      </c>
      <c r="D116" s="159" t="str">
        <f t="shared" si="2"/>
        <v>QSFP28</v>
      </c>
      <c r="E116" s="188"/>
      <c r="F116" s="188"/>
      <c r="G116" s="188"/>
      <c r="H116" s="188"/>
      <c r="I116" s="188"/>
      <c r="J116" s="188"/>
      <c r="K116" s="188"/>
      <c r="L116" s="188"/>
      <c r="M116" s="188"/>
      <c r="N116" s="188"/>
      <c r="O116" s="188"/>
    </row>
    <row r="117" spans="2:15">
      <c r="B117" s="157" t="str">
        <f t="shared" ref="B117:D124" si="3">B49</f>
        <v>100G CWDM4-Subspec</v>
      </c>
      <c r="C117" s="158" t="str">
        <f t="shared" si="3"/>
        <v>500 m</v>
      </c>
      <c r="D117" s="159" t="str">
        <f t="shared" si="3"/>
        <v>QSFP28</v>
      </c>
      <c r="E117" s="188"/>
      <c r="F117" s="188"/>
      <c r="G117" s="188"/>
      <c r="H117" s="188"/>
      <c r="I117" s="188"/>
      <c r="J117" s="188"/>
      <c r="K117" s="188"/>
      <c r="L117" s="188"/>
      <c r="M117" s="188"/>
      <c r="N117" s="188"/>
      <c r="O117" s="188"/>
    </row>
    <row r="118" spans="2:15">
      <c r="B118" s="157" t="str">
        <f t="shared" si="3"/>
        <v>100G CWDM4</v>
      </c>
      <c r="C118" s="158" t="str">
        <f t="shared" si="3"/>
        <v>2 km</v>
      </c>
      <c r="D118" s="159" t="str">
        <f t="shared" si="3"/>
        <v>QSFP28</v>
      </c>
      <c r="E118" s="188"/>
      <c r="F118" s="188"/>
      <c r="G118" s="188"/>
      <c r="H118" s="188"/>
      <c r="I118" s="188"/>
      <c r="J118" s="188"/>
      <c r="K118" s="188"/>
      <c r="L118" s="188"/>
      <c r="M118" s="188"/>
      <c r="N118" s="188"/>
      <c r="O118" s="188"/>
    </row>
    <row r="119" spans="2:15">
      <c r="B119" s="157" t="str">
        <f t="shared" si="3"/>
        <v>100G FR</v>
      </c>
      <c r="C119" s="158" t="str">
        <f t="shared" si="3"/>
        <v>2 km</v>
      </c>
      <c r="D119" s="159" t="str">
        <f t="shared" si="3"/>
        <v>QSFP28</v>
      </c>
      <c r="E119" s="188"/>
      <c r="F119" s="188"/>
      <c r="G119" s="188"/>
      <c r="H119" s="188"/>
      <c r="I119" s="188"/>
      <c r="J119" s="188"/>
      <c r="K119" s="188"/>
      <c r="L119" s="188"/>
      <c r="M119" s="188"/>
      <c r="N119" s="188"/>
      <c r="O119" s="188"/>
    </row>
    <row r="120" spans="2:15">
      <c r="B120" s="157" t="str">
        <f t="shared" si="3"/>
        <v>100G</v>
      </c>
      <c r="C120" s="158" t="str">
        <f t="shared" si="3"/>
        <v>10 km</v>
      </c>
      <c r="D120" s="159" t="str">
        <f t="shared" si="3"/>
        <v>CFP</v>
      </c>
      <c r="E120" s="188"/>
      <c r="F120" s="188"/>
      <c r="G120" s="188"/>
      <c r="H120" s="188"/>
      <c r="I120" s="188"/>
      <c r="J120" s="188"/>
      <c r="K120" s="188"/>
      <c r="L120" s="188"/>
      <c r="M120" s="188"/>
      <c r="N120" s="188"/>
      <c r="O120" s="188"/>
    </row>
    <row r="121" spans="2:15">
      <c r="B121" s="157" t="str">
        <f t="shared" si="3"/>
        <v>100G</v>
      </c>
      <c r="C121" s="158" t="str">
        <f t="shared" si="3"/>
        <v>10 km</v>
      </c>
      <c r="D121" s="159" t="str">
        <f t="shared" si="3"/>
        <v>CFP2/4</v>
      </c>
      <c r="E121" s="188"/>
      <c r="F121" s="188"/>
      <c r="G121" s="188"/>
      <c r="H121" s="188"/>
      <c r="I121" s="188"/>
      <c r="J121" s="188"/>
      <c r="K121" s="188"/>
      <c r="L121" s="188"/>
      <c r="M121" s="188"/>
      <c r="N121" s="188"/>
      <c r="O121" s="188"/>
    </row>
    <row r="122" spans="2:15">
      <c r="B122" s="157" t="str">
        <f t="shared" si="3"/>
        <v>100G LR4</v>
      </c>
      <c r="C122" s="158" t="str">
        <f t="shared" si="3"/>
        <v>10 km</v>
      </c>
      <c r="D122" s="159" t="str">
        <f t="shared" si="3"/>
        <v>QSFP28</v>
      </c>
      <c r="E122" s="188"/>
      <c r="F122" s="188"/>
      <c r="G122" s="188"/>
      <c r="H122" s="188"/>
      <c r="I122" s="188"/>
      <c r="J122" s="188"/>
      <c r="K122" s="188"/>
      <c r="L122" s="188"/>
      <c r="M122" s="188"/>
      <c r="N122" s="188"/>
      <c r="O122" s="188"/>
    </row>
    <row r="123" spans="2:15">
      <c r="B123" s="157" t="str">
        <f t="shared" si="3"/>
        <v>100G 4WDM10</v>
      </c>
      <c r="C123" s="158" t="str">
        <f t="shared" si="3"/>
        <v>10 km</v>
      </c>
      <c r="D123" s="159" t="str">
        <f t="shared" si="3"/>
        <v>QSFP28</v>
      </c>
      <c r="E123" s="188"/>
      <c r="F123" s="188"/>
      <c r="G123" s="188"/>
      <c r="H123" s="188"/>
      <c r="I123" s="188"/>
      <c r="J123" s="188"/>
      <c r="K123" s="188"/>
      <c r="L123" s="188"/>
      <c r="M123" s="188"/>
      <c r="N123" s="188"/>
      <c r="O123" s="188"/>
    </row>
    <row r="124" spans="2:15">
      <c r="B124" s="157" t="str">
        <f t="shared" si="3"/>
        <v>100G 4WDM20</v>
      </c>
      <c r="C124" s="158" t="str">
        <f t="shared" si="3"/>
        <v>20 km</v>
      </c>
      <c r="D124" s="159" t="str">
        <f t="shared" si="3"/>
        <v>QSFP28</v>
      </c>
      <c r="E124" s="188"/>
      <c r="F124" s="188"/>
      <c r="G124" s="188"/>
      <c r="H124" s="188"/>
      <c r="I124" s="188"/>
      <c r="J124" s="188"/>
      <c r="K124" s="188"/>
      <c r="L124" s="188"/>
      <c r="M124" s="188"/>
      <c r="N124" s="188"/>
      <c r="O124" s="188"/>
    </row>
    <row r="125" spans="2:15">
      <c r="B125" s="157" t="str">
        <f t="shared" ref="B125:D139" si="4">B57</f>
        <v>100G ER4-Lite</v>
      </c>
      <c r="C125" s="158" t="str">
        <f t="shared" si="4"/>
        <v>30 km</v>
      </c>
      <c r="D125" s="159" t="str">
        <f t="shared" si="4"/>
        <v>QSFP28</v>
      </c>
      <c r="E125" s="188"/>
      <c r="F125" s="188"/>
      <c r="G125" s="188"/>
      <c r="H125" s="188"/>
      <c r="I125" s="188"/>
      <c r="J125" s="188"/>
      <c r="K125" s="188"/>
      <c r="L125" s="188"/>
      <c r="M125" s="188"/>
      <c r="N125" s="188"/>
      <c r="O125" s="188"/>
    </row>
    <row r="126" spans="2:15">
      <c r="B126" s="157" t="str">
        <f t="shared" si="4"/>
        <v>100G ER4</v>
      </c>
      <c r="C126" s="158" t="str">
        <f t="shared" si="4"/>
        <v>40 km</v>
      </c>
      <c r="D126" s="159" t="str">
        <f t="shared" si="4"/>
        <v>QSFP28</v>
      </c>
      <c r="E126" s="188"/>
      <c r="F126" s="188"/>
      <c r="G126" s="188"/>
      <c r="H126" s="188"/>
      <c r="I126" s="188"/>
      <c r="J126" s="188"/>
      <c r="K126" s="188"/>
      <c r="L126" s="188"/>
      <c r="M126" s="188"/>
      <c r="N126" s="188"/>
      <c r="O126" s="188"/>
    </row>
    <row r="127" spans="2:15">
      <c r="B127" s="160" t="str">
        <f t="shared" si="4"/>
        <v>100G ZR4</v>
      </c>
      <c r="C127" s="161" t="str">
        <f t="shared" si="4"/>
        <v>80 km</v>
      </c>
      <c r="D127" s="162" t="str">
        <f t="shared" si="4"/>
        <v>QSFP28</v>
      </c>
      <c r="E127" s="327"/>
      <c r="F127" s="327"/>
      <c r="G127" s="327"/>
      <c r="H127" s="327"/>
      <c r="I127" s="327"/>
      <c r="J127" s="327"/>
      <c r="K127" s="327"/>
      <c r="L127" s="327"/>
      <c r="M127" s="327"/>
      <c r="N127" s="327"/>
      <c r="O127" s="327"/>
    </row>
    <row r="128" spans="2:15">
      <c r="B128" s="157" t="str">
        <f t="shared" si="4"/>
        <v>200G</v>
      </c>
      <c r="C128" s="158" t="str">
        <f t="shared" si="4"/>
        <v>100 m</v>
      </c>
      <c r="D128" s="159" t="str">
        <f t="shared" si="4"/>
        <v>QSFP56</v>
      </c>
      <c r="E128" s="188"/>
      <c r="F128" s="188"/>
      <c r="G128" s="188"/>
      <c r="H128" s="188"/>
      <c r="I128" s="188"/>
      <c r="J128" s="188"/>
      <c r="K128" s="188"/>
      <c r="L128" s="188"/>
      <c r="M128" s="188"/>
      <c r="N128" s="188"/>
      <c r="O128" s="188"/>
    </row>
    <row r="129" spans="2:15">
      <c r="B129" s="157" t="str">
        <f t="shared" si="4"/>
        <v>2x200G</v>
      </c>
      <c r="C129" s="158" t="str">
        <f t="shared" si="4"/>
        <v>100 m</v>
      </c>
      <c r="D129" s="159" t="str">
        <f t="shared" si="4"/>
        <v>OSFP</v>
      </c>
      <c r="E129" s="188"/>
      <c r="F129" s="188"/>
      <c r="G129" s="188"/>
      <c r="H129" s="188"/>
      <c r="I129" s="188"/>
      <c r="J129" s="188"/>
      <c r="K129" s="188"/>
      <c r="L129" s="188"/>
      <c r="M129" s="188"/>
      <c r="N129" s="188"/>
      <c r="O129" s="188"/>
    </row>
    <row r="130" spans="2:15">
      <c r="B130" s="157" t="str">
        <f t="shared" si="4"/>
        <v>200G</v>
      </c>
      <c r="C130" s="158" t="str">
        <f t="shared" si="4"/>
        <v>2 km</v>
      </c>
      <c r="D130" s="159" t="str">
        <f t="shared" si="4"/>
        <v>QSFP56</v>
      </c>
      <c r="E130" s="188"/>
      <c r="F130" s="188"/>
      <c r="G130" s="188"/>
      <c r="H130" s="188"/>
      <c r="I130" s="188"/>
      <c r="J130" s="188"/>
      <c r="K130" s="188"/>
      <c r="L130" s="188"/>
      <c r="M130" s="188"/>
      <c r="N130" s="188"/>
      <c r="O130" s="188"/>
    </row>
    <row r="131" spans="2:15">
      <c r="B131" s="160" t="str">
        <f t="shared" si="4"/>
        <v>2x200G</v>
      </c>
      <c r="C131" s="161" t="str">
        <f t="shared" si="4"/>
        <v>2 km</v>
      </c>
      <c r="D131" s="162" t="str">
        <f t="shared" si="4"/>
        <v>OSFP</v>
      </c>
      <c r="E131" s="327"/>
      <c r="F131" s="327"/>
      <c r="G131" s="327"/>
      <c r="H131" s="327"/>
      <c r="I131" s="327"/>
      <c r="J131" s="327"/>
      <c r="K131" s="327"/>
      <c r="L131" s="327"/>
      <c r="M131" s="327"/>
      <c r="N131" s="327"/>
      <c r="O131" s="327"/>
    </row>
    <row r="132" spans="2:15">
      <c r="B132" s="157" t="str">
        <f t="shared" si="4"/>
        <v>400G</v>
      </c>
      <c r="C132" s="158" t="str">
        <f t="shared" si="4"/>
        <v>100 m</v>
      </c>
      <c r="D132" s="159" t="str">
        <f t="shared" si="4"/>
        <v>all</v>
      </c>
      <c r="E132" s="188"/>
      <c r="F132" s="188"/>
      <c r="G132" s="188"/>
      <c r="H132" s="188"/>
      <c r="I132" s="188"/>
      <c r="J132" s="188"/>
      <c r="K132" s="188"/>
      <c r="L132" s="188"/>
      <c r="M132" s="188"/>
      <c r="N132" s="188"/>
      <c r="O132" s="188"/>
    </row>
    <row r="133" spans="2:15">
      <c r="B133" s="157" t="str">
        <f t="shared" si="4"/>
        <v>400G</v>
      </c>
      <c r="C133" s="158" t="str">
        <f t="shared" si="4"/>
        <v>500 m</v>
      </c>
      <c r="D133" s="159" t="str">
        <f t="shared" si="4"/>
        <v>all</v>
      </c>
      <c r="E133" s="188"/>
      <c r="F133" s="188"/>
      <c r="G133" s="188"/>
      <c r="H133" s="188"/>
      <c r="I133" s="188"/>
      <c r="J133" s="188"/>
      <c r="K133" s="188"/>
      <c r="L133" s="188"/>
      <c r="M133" s="188"/>
      <c r="N133" s="188"/>
      <c r="O133" s="188"/>
    </row>
    <row r="134" spans="2:15">
      <c r="B134" s="157" t="str">
        <f t="shared" si="4"/>
        <v>400G</v>
      </c>
      <c r="C134" s="158" t="str">
        <f t="shared" si="4"/>
        <v>2 km</v>
      </c>
      <c r="D134" s="159" t="str">
        <f t="shared" si="4"/>
        <v>all</v>
      </c>
      <c r="E134" s="188"/>
      <c r="F134" s="188"/>
      <c r="G134" s="188"/>
      <c r="H134" s="188"/>
      <c r="I134" s="188"/>
      <c r="J134" s="188"/>
      <c r="K134" s="188"/>
      <c r="L134" s="188"/>
      <c r="M134" s="188"/>
      <c r="N134" s="188"/>
      <c r="O134" s="188"/>
    </row>
    <row r="135" spans="2:15">
      <c r="B135" s="157" t="str">
        <f t="shared" si="4"/>
        <v>400G</v>
      </c>
      <c r="C135" s="158" t="str">
        <f t="shared" si="4"/>
        <v>10 km</v>
      </c>
      <c r="D135" s="159" t="str">
        <f t="shared" si="4"/>
        <v>all</v>
      </c>
      <c r="E135" s="188"/>
      <c r="F135" s="188"/>
      <c r="G135" s="188"/>
      <c r="H135" s="188"/>
      <c r="I135" s="188"/>
      <c r="J135" s="188"/>
      <c r="K135" s="188"/>
      <c r="L135" s="188"/>
      <c r="M135" s="188"/>
      <c r="N135" s="188"/>
      <c r="O135" s="188"/>
    </row>
    <row r="136" spans="2:15">
      <c r="B136" s="157" t="str">
        <f t="shared" si="4"/>
        <v>2x400G SR8</v>
      </c>
      <c r="C136" s="158" t="str">
        <f t="shared" si="4"/>
        <v>50 m</v>
      </c>
      <c r="D136" s="159" t="str">
        <f t="shared" si="4"/>
        <v>OSFP, QSFP-DD</v>
      </c>
      <c r="E136" s="188"/>
      <c r="F136" s="188"/>
      <c r="G136" s="188"/>
      <c r="H136" s="188"/>
      <c r="I136" s="188"/>
      <c r="J136" s="188"/>
      <c r="K136" s="188"/>
      <c r="L136" s="188"/>
      <c r="M136" s="188"/>
      <c r="N136" s="188"/>
      <c r="O136" s="188"/>
    </row>
    <row r="137" spans="2:15">
      <c r="B137" s="160" t="str">
        <f t="shared" si="4"/>
        <v>800G DR4</v>
      </c>
      <c r="C137" s="161" t="str">
        <f t="shared" si="4"/>
        <v>500 m</v>
      </c>
      <c r="D137" s="162" t="str">
        <f t="shared" si="4"/>
        <v>OSFP, QSFP-DD</v>
      </c>
      <c r="E137" s="327"/>
      <c r="F137" s="327"/>
      <c r="G137" s="327"/>
      <c r="H137" s="327"/>
      <c r="I137" s="327"/>
      <c r="J137" s="327"/>
      <c r="K137" s="327"/>
      <c r="L137" s="327"/>
      <c r="M137" s="327"/>
      <c r="N137" s="327"/>
      <c r="O137" s="327"/>
    </row>
    <row r="138" spans="2:15">
      <c r="B138" s="157" t="str">
        <f t="shared" si="4"/>
        <v>2x400G FR8</v>
      </c>
      <c r="C138" s="158" t="str">
        <f t="shared" si="4"/>
        <v>2 km</v>
      </c>
      <c r="D138" s="159" t="str">
        <f t="shared" si="4"/>
        <v>OSFP, QSFP-DD</v>
      </c>
      <c r="E138" s="188"/>
      <c r="F138" s="188"/>
      <c r="G138" s="188"/>
      <c r="H138" s="188"/>
      <c r="I138" s="188"/>
      <c r="J138" s="188"/>
      <c r="K138" s="188"/>
      <c r="L138" s="188"/>
      <c r="M138" s="188"/>
      <c r="N138" s="188"/>
      <c r="O138" s="188"/>
    </row>
    <row r="139" spans="2:15">
      <c r="B139" s="160">
        <f t="shared" si="4"/>
        <v>0</v>
      </c>
      <c r="C139" s="161">
        <f t="shared" si="4"/>
        <v>0</v>
      </c>
      <c r="D139" s="162">
        <f t="shared" si="4"/>
        <v>0</v>
      </c>
      <c r="E139" s="188"/>
      <c r="F139" s="188"/>
      <c r="G139" s="188"/>
      <c r="H139" s="188"/>
      <c r="I139" s="188"/>
      <c r="J139" s="188"/>
      <c r="K139" s="188"/>
      <c r="L139" s="188"/>
      <c r="M139" s="188"/>
      <c r="N139" s="188"/>
      <c r="O139" s="188"/>
    </row>
    <row r="140" spans="2:15">
      <c r="B140" s="480" t="s">
        <v>19</v>
      </c>
      <c r="C140" s="481"/>
      <c r="D140" s="481"/>
      <c r="E140" s="482">
        <f t="shared" ref="E140:N140" si="5">IF(E72=0,,E208*10^6/E72)</f>
        <v>0</v>
      </c>
      <c r="F140" s="482">
        <f t="shared" si="5"/>
        <v>0</v>
      </c>
      <c r="G140" s="482">
        <f t="shared" si="5"/>
        <v>0</v>
      </c>
      <c r="H140" s="482">
        <f t="shared" si="5"/>
        <v>0</v>
      </c>
      <c r="I140" s="482">
        <f t="shared" si="5"/>
        <v>0</v>
      </c>
      <c r="J140" s="482">
        <f t="shared" si="5"/>
        <v>0</v>
      </c>
      <c r="K140" s="482">
        <f t="shared" si="5"/>
        <v>0</v>
      </c>
      <c r="L140" s="482">
        <f t="shared" si="5"/>
        <v>0</v>
      </c>
      <c r="M140" s="482">
        <f t="shared" si="5"/>
        <v>0</v>
      </c>
      <c r="N140" s="482">
        <f t="shared" si="5"/>
        <v>0</v>
      </c>
      <c r="O140" s="482">
        <f>IF(O72=0,,O208*10^6/O72)</f>
        <v>0</v>
      </c>
    </row>
    <row r="143" spans="2:15" ht="21">
      <c r="B143" s="412" t="s">
        <v>26</v>
      </c>
      <c r="C143" s="406"/>
      <c r="D143" s="406"/>
    </row>
    <row r="144" spans="2:15">
      <c r="B144" s="70" t="s">
        <v>30</v>
      </c>
      <c r="C144" s="70" t="s">
        <v>29</v>
      </c>
      <c r="D144" s="70" t="s">
        <v>31</v>
      </c>
      <c r="E144" s="76">
        <v>2016</v>
      </c>
      <c r="F144" s="76">
        <v>2017</v>
      </c>
      <c r="G144" s="76">
        <v>2018</v>
      </c>
      <c r="H144" s="76">
        <v>2019</v>
      </c>
      <c r="I144" s="76">
        <v>2020</v>
      </c>
      <c r="J144" s="76">
        <v>2021</v>
      </c>
      <c r="K144" s="76">
        <v>2022</v>
      </c>
      <c r="L144" s="76">
        <v>2023</v>
      </c>
      <c r="M144" s="76">
        <v>2024</v>
      </c>
      <c r="N144" s="76">
        <v>2025</v>
      </c>
      <c r="O144" s="76">
        <v>2026</v>
      </c>
    </row>
    <row r="145" spans="2:15">
      <c r="B145" s="154" t="str">
        <f t="shared" ref="B145:D164" si="6">B9</f>
        <v>GbE</v>
      </c>
      <c r="C145" s="155" t="str">
        <f t="shared" si="6"/>
        <v>500 m</v>
      </c>
      <c r="D145" s="155" t="str">
        <f t="shared" si="6"/>
        <v>SFP</v>
      </c>
      <c r="E145" s="438"/>
      <c r="F145" s="438"/>
      <c r="G145" s="438"/>
      <c r="H145" s="438"/>
      <c r="I145" s="438"/>
      <c r="J145" s="438"/>
      <c r="K145" s="438"/>
      <c r="L145" s="438"/>
      <c r="M145" s="438"/>
      <c r="N145" s="438"/>
      <c r="O145" s="438"/>
    </row>
    <row r="146" spans="2:15">
      <c r="B146" s="157" t="str">
        <f t="shared" si="6"/>
        <v>GbE</v>
      </c>
      <c r="C146" s="158" t="str">
        <f t="shared" si="6"/>
        <v>10 km</v>
      </c>
      <c r="D146" s="158" t="str">
        <f t="shared" si="6"/>
        <v>SFP</v>
      </c>
      <c r="E146" s="439"/>
      <c r="F146" s="439"/>
      <c r="G146" s="439"/>
      <c r="H146" s="439"/>
      <c r="I146" s="439"/>
      <c r="J146" s="439"/>
      <c r="K146" s="439"/>
      <c r="L146" s="439"/>
      <c r="M146" s="439"/>
      <c r="N146" s="439"/>
      <c r="O146" s="439"/>
    </row>
    <row r="147" spans="2:15">
      <c r="B147" s="157" t="str">
        <f t="shared" si="6"/>
        <v>GbE</v>
      </c>
      <c r="C147" s="158" t="str">
        <f t="shared" si="6"/>
        <v>40 km</v>
      </c>
      <c r="D147" s="158" t="str">
        <f t="shared" si="6"/>
        <v>SFP</v>
      </c>
      <c r="E147" s="439"/>
      <c r="F147" s="439"/>
      <c r="G147" s="439"/>
      <c r="H147" s="439"/>
      <c r="I147" s="439"/>
      <c r="J147" s="439"/>
      <c r="K147" s="439"/>
      <c r="L147" s="439"/>
      <c r="M147" s="439"/>
      <c r="N147" s="439"/>
      <c r="O147" s="439"/>
    </row>
    <row r="148" spans="2:15">
      <c r="B148" s="157" t="str">
        <f t="shared" si="6"/>
        <v>GbE</v>
      </c>
      <c r="C148" s="158" t="str">
        <f t="shared" si="6"/>
        <v>80 km</v>
      </c>
      <c r="D148" s="158" t="str">
        <f t="shared" si="6"/>
        <v>SFP</v>
      </c>
      <c r="E148" s="439"/>
      <c r="F148" s="439"/>
      <c r="G148" s="439"/>
      <c r="H148" s="439"/>
      <c r="I148" s="439"/>
      <c r="J148" s="439"/>
      <c r="K148" s="439"/>
      <c r="L148" s="439"/>
      <c r="M148" s="439"/>
      <c r="N148" s="439"/>
      <c r="O148" s="439"/>
    </row>
    <row r="149" spans="2:15">
      <c r="B149" s="160" t="str">
        <f t="shared" si="6"/>
        <v>GbE &amp; Fast Ethernet</v>
      </c>
      <c r="C149" s="161" t="str">
        <f t="shared" si="6"/>
        <v>Various</v>
      </c>
      <c r="D149" s="161" t="str">
        <f t="shared" si="6"/>
        <v>Legacy/discontinued</v>
      </c>
      <c r="E149" s="440"/>
      <c r="F149" s="440"/>
      <c r="G149" s="440"/>
      <c r="H149" s="440"/>
      <c r="I149" s="440"/>
      <c r="J149" s="440"/>
      <c r="K149" s="440"/>
      <c r="L149" s="440"/>
      <c r="M149" s="440"/>
      <c r="N149" s="440"/>
      <c r="O149" s="440"/>
    </row>
    <row r="150" spans="2:15">
      <c r="B150" s="157" t="str">
        <f t="shared" si="6"/>
        <v>10GbE</v>
      </c>
      <c r="C150" s="158" t="str">
        <f t="shared" si="6"/>
        <v>300 m</v>
      </c>
      <c r="D150" s="158" t="str">
        <f t="shared" si="6"/>
        <v>XFP</v>
      </c>
      <c r="E150" s="439"/>
      <c r="F150" s="439"/>
      <c r="G150" s="439"/>
      <c r="H150" s="439"/>
      <c r="I150" s="439"/>
      <c r="J150" s="439"/>
      <c r="K150" s="439"/>
      <c r="L150" s="439"/>
      <c r="M150" s="439"/>
      <c r="N150" s="439"/>
      <c r="O150" s="439"/>
    </row>
    <row r="151" spans="2:15">
      <c r="B151" s="157" t="str">
        <f t="shared" si="6"/>
        <v>10GbE</v>
      </c>
      <c r="C151" s="158" t="str">
        <f t="shared" si="6"/>
        <v>300 m</v>
      </c>
      <c r="D151" s="158" t="str">
        <f t="shared" si="6"/>
        <v>SFP+</v>
      </c>
      <c r="E151" s="439"/>
      <c r="F151" s="439"/>
      <c r="G151" s="439"/>
      <c r="H151" s="439"/>
      <c r="I151" s="439"/>
      <c r="J151" s="439"/>
      <c r="K151" s="439"/>
      <c r="L151" s="439"/>
      <c r="M151" s="439"/>
      <c r="N151" s="439"/>
      <c r="O151" s="439"/>
    </row>
    <row r="152" spans="2:15">
      <c r="B152" s="157" t="str">
        <f t="shared" si="6"/>
        <v>10GbE LRM</v>
      </c>
      <c r="C152" s="158" t="str">
        <f t="shared" si="6"/>
        <v>220 m</v>
      </c>
      <c r="D152" s="158" t="str">
        <f t="shared" si="6"/>
        <v>SFP+</v>
      </c>
      <c r="E152" s="439"/>
      <c r="F152" s="439"/>
      <c r="G152" s="439"/>
      <c r="H152" s="439"/>
      <c r="I152" s="439"/>
      <c r="J152" s="439"/>
      <c r="K152" s="439"/>
      <c r="L152" s="439"/>
      <c r="M152" s="439"/>
      <c r="N152" s="439"/>
      <c r="O152" s="439"/>
    </row>
    <row r="153" spans="2:15">
      <c r="B153" s="157" t="str">
        <f t="shared" si="6"/>
        <v>10GbE</v>
      </c>
      <c r="C153" s="158" t="str">
        <f t="shared" si="6"/>
        <v>10 km</v>
      </c>
      <c r="D153" s="158" t="str">
        <f t="shared" si="6"/>
        <v>XFP</v>
      </c>
      <c r="E153" s="439"/>
      <c r="F153" s="439"/>
      <c r="G153" s="439"/>
      <c r="H153" s="439"/>
      <c r="I153" s="439"/>
      <c r="J153" s="439"/>
      <c r="K153" s="439"/>
      <c r="L153" s="439"/>
      <c r="M153" s="439"/>
      <c r="N153" s="439"/>
      <c r="O153" s="439"/>
    </row>
    <row r="154" spans="2:15">
      <c r="B154" s="157" t="str">
        <f t="shared" si="6"/>
        <v>10GbE</v>
      </c>
      <c r="C154" s="158" t="str">
        <f t="shared" si="6"/>
        <v>10 km</v>
      </c>
      <c r="D154" s="158" t="str">
        <f t="shared" si="6"/>
        <v>SFP+</v>
      </c>
      <c r="E154" s="439"/>
      <c r="F154" s="439"/>
      <c r="G154" s="439"/>
      <c r="H154" s="439"/>
      <c r="I154" s="439"/>
      <c r="J154" s="439"/>
      <c r="K154" s="439"/>
      <c r="L154" s="439"/>
      <c r="M154" s="439"/>
      <c r="N154" s="439"/>
      <c r="O154" s="439"/>
    </row>
    <row r="155" spans="2:15">
      <c r="B155" s="157" t="str">
        <f t="shared" si="6"/>
        <v>10GbE</v>
      </c>
      <c r="C155" s="158" t="str">
        <f t="shared" si="6"/>
        <v>40 km</v>
      </c>
      <c r="D155" s="158" t="str">
        <f t="shared" si="6"/>
        <v>XFP</v>
      </c>
      <c r="E155" s="439"/>
      <c r="F155" s="439"/>
      <c r="G155" s="439"/>
      <c r="H155" s="439"/>
      <c r="I155" s="439"/>
      <c r="J155" s="439"/>
      <c r="K155" s="439"/>
      <c r="L155" s="439"/>
      <c r="M155" s="439"/>
      <c r="N155" s="439"/>
      <c r="O155" s="439"/>
    </row>
    <row r="156" spans="2:15">
      <c r="B156" s="157" t="str">
        <f t="shared" si="6"/>
        <v>10GbE</v>
      </c>
      <c r="C156" s="158" t="str">
        <f t="shared" si="6"/>
        <v>40 km</v>
      </c>
      <c r="D156" s="158" t="str">
        <f t="shared" si="6"/>
        <v>SFP+</v>
      </c>
      <c r="E156" s="439"/>
      <c r="F156" s="439"/>
      <c r="G156" s="439"/>
      <c r="H156" s="439"/>
      <c r="I156" s="439"/>
      <c r="J156" s="439"/>
      <c r="K156" s="439"/>
      <c r="L156" s="439"/>
      <c r="M156" s="439"/>
      <c r="N156" s="439"/>
      <c r="O156" s="439"/>
    </row>
    <row r="157" spans="2:15">
      <c r="B157" s="157" t="str">
        <f t="shared" si="6"/>
        <v>10GbE</v>
      </c>
      <c r="C157" s="158" t="str">
        <f t="shared" si="6"/>
        <v>80 km</v>
      </c>
      <c r="D157" s="158" t="str">
        <f t="shared" si="6"/>
        <v>XFP</v>
      </c>
      <c r="E157" s="439"/>
      <c r="F157" s="439"/>
      <c r="G157" s="439"/>
      <c r="H157" s="439"/>
      <c r="I157" s="439"/>
      <c r="J157" s="439"/>
      <c r="K157" s="439"/>
      <c r="L157" s="439"/>
      <c r="M157" s="439"/>
      <c r="N157" s="439"/>
      <c r="O157" s="439"/>
    </row>
    <row r="158" spans="2:15">
      <c r="B158" s="157" t="str">
        <f t="shared" si="6"/>
        <v>10GbE</v>
      </c>
      <c r="C158" s="158" t="str">
        <f t="shared" si="6"/>
        <v>80 km</v>
      </c>
      <c r="D158" s="158" t="str">
        <f t="shared" si="6"/>
        <v>SFP+</v>
      </c>
      <c r="E158" s="439"/>
      <c r="F158" s="439"/>
      <c r="G158" s="439"/>
      <c r="H158" s="439"/>
      <c r="I158" s="439"/>
      <c r="J158" s="439"/>
      <c r="K158" s="439"/>
      <c r="L158" s="439"/>
      <c r="M158" s="439"/>
      <c r="N158" s="439"/>
      <c r="O158" s="439"/>
    </row>
    <row r="159" spans="2:15">
      <c r="B159" s="157" t="str">
        <f t="shared" si="6"/>
        <v>10GbE</v>
      </c>
      <c r="C159" s="158" t="str">
        <f t="shared" si="6"/>
        <v>Various</v>
      </c>
      <c r="D159" s="158" t="str">
        <f t="shared" si="6"/>
        <v>Legacy/discontinued</v>
      </c>
      <c r="E159" s="439"/>
      <c r="F159" s="439"/>
      <c r="G159" s="439"/>
      <c r="H159" s="439"/>
      <c r="I159" s="439"/>
      <c r="J159" s="439"/>
      <c r="K159" s="439"/>
      <c r="L159" s="439"/>
      <c r="M159" s="439"/>
      <c r="N159" s="439"/>
      <c r="O159" s="439"/>
    </row>
    <row r="160" spans="2:15">
      <c r="B160" s="154" t="str">
        <f t="shared" si="6"/>
        <v>25GbE SR</v>
      </c>
      <c r="C160" s="155" t="str">
        <f t="shared" si="6"/>
        <v>100 - 300 m</v>
      </c>
      <c r="D160" s="156" t="str">
        <f t="shared" si="6"/>
        <v>SFP28</v>
      </c>
      <c r="E160" s="438"/>
      <c r="F160" s="438"/>
      <c r="G160" s="438"/>
      <c r="H160" s="438"/>
      <c r="I160" s="438"/>
      <c r="J160" s="438"/>
      <c r="K160" s="438"/>
      <c r="L160" s="438"/>
      <c r="M160" s="438"/>
      <c r="N160" s="438"/>
      <c r="O160" s="438"/>
    </row>
    <row r="161" spans="2:15">
      <c r="B161" s="157" t="str">
        <f t="shared" si="6"/>
        <v>25GbE LR</v>
      </c>
      <c r="C161" s="158" t="str">
        <f t="shared" si="6"/>
        <v>10 km</v>
      </c>
      <c r="D161" s="159" t="str">
        <f t="shared" si="6"/>
        <v>SFP28</v>
      </c>
      <c r="E161" s="439"/>
      <c r="F161" s="439"/>
      <c r="G161" s="439"/>
      <c r="H161" s="439"/>
      <c r="I161" s="439"/>
      <c r="J161" s="439"/>
      <c r="K161" s="439"/>
      <c r="L161" s="439"/>
      <c r="M161" s="439"/>
      <c r="N161" s="439"/>
      <c r="O161" s="439"/>
    </row>
    <row r="162" spans="2:15">
      <c r="B162" s="160" t="str">
        <f t="shared" si="6"/>
        <v>25GbE ER</v>
      </c>
      <c r="C162" s="161" t="str">
        <f t="shared" si="6"/>
        <v>40 km</v>
      </c>
      <c r="D162" s="162" t="str">
        <f t="shared" si="6"/>
        <v>SFP28</v>
      </c>
      <c r="E162" s="440"/>
      <c r="F162" s="440"/>
      <c r="G162" s="440"/>
      <c r="H162" s="440"/>
      <c r="I162" s="440"/>
      <c r="J162" s="440"/>
      <c r="K162" s="440"/>
      <c r="L162" s="440"/>
      <c r="M162" s="440"/>
      <c r="N162" s="440"/>
      <c r="O162" s="440"/>
    </row>
    <row r="163" spans="2:15">
      <c r="B163" s="157" t="str">
        <f t="shared" si="6"/>
        <v>40G SR4</v>
      </c>
      <c r="C163" s="158" t="str">
        <f t="shared" si="6"/>
        <v>100 m</v>
      </c>
      <c r="D163" s="159" t="str">
        <f t="shared" si="6"/>
        <v>QSFP+</v>
      </c>
      <c r="E163" s="438"/>
      <c r="F163" s="438"/>
      <c r="G163" s="438"/>
      <c r="H163" s="438"/>
      <c r="I163" s="438"/>
      <c r="J163" s="438"/>
      <c r="K163" s="438"/>
      <c r="L163" s="438"/>
      <c r="M163" s="438"/>
      <c r="N163" s="438"/>
      <c r="O163" s="438"/>
    </row>
    <row r="164" spans="2:15">
      <c r="B164" s="157" t="str">
        <f t="shared" si="6"/>
        <v>40GbE MM duplex</v>
      </c>
      <c r="C164" s="158" t="str">
        <f t="shared" si="6"/>
        <v>100 m</v>
      </c>
      <c r="D164" s="159" t="str">
        <f t="shared" si="6"/>
        <v>QSFP+</v>
      </c>
      <c r="E164" s="439"/>
      <c r="F164" s="439"/>
      <c r="G164" s="439"/>
      <c r="H164" s="439"/>
      <c r="I164" s="439"/>
      <c r="J164" s="439"/>
      <c r="K164" s="439"/>
      <c r="L164" s="439"/>
      <c r="M164" s="439"/>
      <c r="N164" s="439"/>
      <c r="O164" s="439"/>
    </row>
    <row r="165" spans="2:15">
      <c r="B165" s="157" t="str">
        <f t="shared" ref="B165:D184" si="7">B29</f>
        <v>40GbE eSR</v>
      </c>
      <c r="C165" s="158" t="str">
        <f t="shared" si="7"/>
        <v>300 m</v>
      </c>
      <c r="D165" s="159" t="str">
        <f t="shared" si="7"/>
        <v>QSFP+</v>
      </c>
      <c r="E165" s="439"/>
      <c r="F165" s="439"/>
      <c r="G165" s="439"/>
      <c r="H165" s="439"/>
      <c r="I165" s="439"/>
      <c r="J165" s="439"/>
      <c r="K165" s="439"/>
      <c r="L165" s="439"/>
      <c r="M165" s="439"/>
      <c r="N165" s="439"/>
      <c r="O165" s="439"/>
    </row>
    <row r="166" spans="2:15">
      <c r="B166" s="157" t="str">
        <f t="shared" si="7"/>
        <v>40 GbE PSM4</v>
      </c>
      <c r="C166" s="158" t="str">
        <f t="shared" si="7"/>
        <v>500 m</v>
      </c>
      <c r="D166" s="159" t="str">
        <f t="shared" si="7"/>
        <v>QSFP+</v>
      </c>
      <c r="E166" s="439"/>
      <c r="F166" s="439"/>
      <c r="G166" s="439"/>
      <c r="H166" s="439"/>
      <c r="I166" s="439"/>
      <c r="J166" s="439"/>
      <c r="K166" s="439"/>
      <c r="L166" s="439"/>
      <c r="M166" s="439"/>
      <c r="N166" s="439"/>
      <c r="O166" s="439"/>
    </row>
    <row r="167" spans="2:15">
      <c r="B167" s="157" t="str">
        <f t="shared" si="7"/>
        <v>40GbE (FR)</v>
      </c>
      <c r="C167" s="158" t="str">
        <f t="shared" si="7"/>
        <v>2 km</v>
      </c>
      <c r="D167" s="159" t="str">
        <f t="shared" si="7"/>
        <v>CFP</v>
      </c>
      <c r="E167" s="439"/>
      <c r="F167" s="439"/>
      <c r="G167" s="439"/>
      <c r="H167" s="439"/>
      <c r="I167" s="439"/>
      <c r="J167" s="439"/>
      <c r="K167" s="439"/>
      <c r="L167" s="439"/>
      <c r="M167" s="439"/>
      <c r="N167" s="439"/>
      <c r="O167" s="439"/>
    </row>
    <row r="168" spans="2:15">
      <c r="B168" s="157" t="str">
        <f t="shared" si="7"/>
        <v>40GbE (LR4 subspec)</v>
      </c>
      <c r="C168" s="158" t="str">
        <f t="shared" si="7"/>
        <v>2 km</v>
      </c>
      <c r="D168" s="159" t="str">
        <f t="shared" si="7"/>
        <v>QSFP+</v>
      </c>
      <c r="E168" s="439"/>
      <c r="F168" s="439"/>
      <c r="G168" s="439"/>
      <c r="H168" s="439"/>
      <c r="I168" s="439"/>
      <c r="J168" s="439"/>
      <c r="K168" s="439"/>
      <c r="L168" s="439"/>
      <c r="M168" s="439"/>
      <c r="N168" s="439"/>
      <c r="O168" s="439"/>
    </row>
    <row r="169" spans="2:15">
      <c r="B169" s="157" t="str">
        <f t="shared" si="7"/>
        <v>40GbE</v>
      </c>
      <c r="C169" s="158" t="str">
        <f t="shared" si="7"/>
        <v>10 km</v>
      </c>
      <c r="D169" s="159" t="str">
        <f t="shared" si="7"/>
        <v>CFP</v>
      </c>
      <c r="E169" s="439"/>
      <c r="F169" s="439"/>
      <c r="G169" s="439"/>
      <c r="H169" s="439"/>
      <c r="I169" s="439"/>
      <c r="J169" s="439"/>
      <c r="K169" s="439"/>
      <c r="L169" s="439"/>
      <c r="M169" s="439"/>
      <c r="N169" s="439"/>
      <c r="O169" s="439"/>
    </row>
    <row r="170" spans="2:15">
      <c r="B170" s="157" t="str">
        <f t="shared" si="7"/>
        <v>40GbE</v>
      </c>
      <c r="C170" s="158" t="str">
        <f t="shared" si="7"/>
        <v>10 km</v>
      </c>
      <c r="D170" s="159" t="str">
        <f t="shared" si="7"/>
        <v>QSFP+</v>
      </c>
      <c r="E170" s="439"/>
      <c r="F170" s="439"/>
      <c r="G170" s="439"/>
      <c r="H170" s="439"/>
      <c r="I170" s="439"/>
      <c r="J170" s="439"/>
      <c r="K170" s="439"/>
      <c r="L170" s="439"/>
      <c r="M170" s="439"/>
      <c r="N170" s="439"/>
      <c r="O170" s="439"/>
    </row>
    <row r="171" spans="2:15">
      <c r="B171" s="157" t="str">
        <f t="shared" si="7"/>
        <v>40GbE</v>
      </c>
      <c r="C171" s="158" t="str">
        <f t="shared" si="7"/>
        <v>40 km</v>
      </c>
      <c r="D171" s="159" t="str">
        <f t="shared" si="7"/>
        <v>all</v>
      </c>
      <c r="E171" s="439"/>
      <c r="F171" s="439"/>
      <c r="G171" s="439"/>
      <c r="H171" s="439"/>
      <c r="I171" s="439"/>
      <c r="J171" s="439"/>
      <c r="K171" s="439"/>
      <c r="L171" s="439"/>
      <c r="M171" s="439"/>
      <c r="N171" s="439"/>
      <c r="O171" s="439"/>
    </row>
    <row r="172" spans="2:15">
      <c r="B172" s="154" t="str">
        <f t="shared" si="7"/>
        <v xml:space="preserve">50G </v>
      </c>
      <c r="C172" s="155" t="str">
        <f t="shared" si="7"/>
        <v>100 m</v>
      </c>
      <c r="D172" s="156" t="str">
        <f t="shared" si="7"/>
        <v>all</v>
      </c>
      <c r="E172" s="438"/>
      <c r="F172" s="438"/>
      <c r="G172" s="438"/>
      <c r="H172" s="438"/>
      <c r="I172" s="438"/>
      <c r="J172" s="438"/>
      <c r="K172" s="438"/>
      <c r="L172" s="438"/>
      <c r="M172" s="438"/>
      <c r="N172" s="438"/>
      <c r="O172" s="438"/>
    </row>
    <row r="173" spans="2:15">
      <c r="B173" s="157" t="str">
        <f t="shared" si="7"/>
        <v xml:space="preserve">50G </v>
      </c>
      <c r="C173" s="158" t="str">
        <f t="shared" si="7"/>
        <v>2 km</v>
      </c>
      <c r="D173" s="159" t="str">
        <f t="shared" si="7"/>
        <v>all</v>
      </c>
      <c r="E173" s="439"/>
      <c r="F173" s="439"/>
      <c r="G173" s="439"/>
      <c r="H173" s="439"/>
      <c r="I173" s="439"/>
      <c r="J173" s="439"/>
      <c r="K173" s="439"/>
      <c r="L173" s="439"/>
      <c r="M173" s="439"/>
      <c r="N173" s="439"/>
      <c r="O173" s="439"/>
    </row>
    <row r="174" spans="2:15">
      <c r="B174" s="157" t="str">
        <f t="shared" si="7"/>
        <v xml:space="preserve">50G </v>
      </c>
      <c r="C174" s="158" t="str">
        <f t="shared" si="7"/>
        <v>10 km</v>
      </c>
      <c r="D174" s="159" t="str">
        <f t="shared" si="7"/>
        <v>all</v>
      </c>
      <c r="E174" s="439"/>
      <c r="F174" s="439"/>
      <c r="G174" s="439"/>
      <c r="H174" s="439"/>
      <c r="I174" s="439"/>
      <c r="J174" s="439"/>
      <c r="K174" s="439"/>
      <c r="L174" s="439"/>
      <c r="M174" s="439"/>
      <c r="N174" s="439"/>
      <c r="O174" s="439"/>
    </row>
    <row r="175" spans="2:15">
      <c r="B175" s="157" t="str">
        <f t="shared" si="7"/>
        <v xml:space="preserve">50G </v>
      </c>
      <c r="C175" s="158" t="str">
        <f t="shared" si="7"/>
        <v>40 km</v>
      </c>
      <c r="D175" s="159" t="str">
        <f t="shared" si="7"/>
        <v>all</v>
      </c>
      <c r="E175" s="439"/>
      <c r="F175" s="439"/>
      <c r="G175" s="439"/>
      <c r="H175" s="439"/>
      <c r="I175" s="439"/>
      <c r="J175" s="439"/>
      <c r="K175" s="439"/>
      <c r="L175" s="439"/>
      <c r="M175" s="439"/>
      <c r="N175" s="439"/>
      <c r="O175" s="439"/>
    </row>
    <row r="176" spans="2:15">
      <c r="B176" s="157" t="str">
        <f t="shared" si="7"/>
        <v xml:space="preserve">50G </v>
      </c>
      <c r="C176" s="158" t="str">
        <f t="shared" si="7"/>
        <v>80 km</v>
      </c>
      <c r="D176" s="159" t="str">
        <f t="shared" si="7"/>
        <v>all</v>
      </c>
      <c r="E176" s="439"/>
      <c r="F176" s="439"/>
      <c r="G176" s="439"/>
      <c r="H176" s="439"/>
      <c r="I176" s="439"/>
      <c r="J176" s="439"/>
      <c r="K176" s="439"/>
      <c r="L176" s="439"/>
      <c r="M176" s="439"/>
      <c r="N176" s="439"/>
      <c r="O176" s="439"/>
    </row>
    <row r="177" spans="2:15">
      <c r="B177" s="154" t="str">
        <f t="shared" si="7"/>
        <v>100G</v>
      </c>
      <c r="C177" s="155" t="str">
        <f t="shared" si="7"/>
        <v>100 m</v>
      </c>
      <c r="D177" s="156" t="str">
        <f t="shared" si="7"/>
        <v>CFP</v>
      </c>
      <c r="E177" s="438"/>
      <c r="F177" s="438"/>
      <c r="G177" s="438"/>
      <c r="H177" s="438"/>
      <c r="I177" s="438"/>
      <c r="J177" s="438"/>
      <c r="K177" s="438"/>
      <c r="L177" s="438"/>
      <c r="M177" s="438"/>
      <c r="N177" s="438"/>
      <c r="O177" s="438"/>
    </row>
    <row r="178" spans="2:15">
      <c r="B178" s="157" t="str">
        <f t="shared" si="7"/>
        <v>100G</v>
      </c>
      <c r="C178" s="158" t="str">
        <f t="shared" si="7"/>
        <v>100 m</v>
      </c>
      <c r="D178" s="159" t="str">
        <f t="shared" si="7"/>
        <v>CFP2/4</v>
      </c>
      <c r="E178" s="439"/>
      <c r="F178" s="439"/>
      <c r="G178" s="439"/>
      <c r="H178" s="439"/>
      <c r="I178" s="439"/>
      <c r="J178" s="439"/>
      <c r="K178" s="439"/>
      <c r="L178" s="439"/>
      <c r="M178" s="439"/>
      <c r="N178" s="439"/>
      <c r="O178" s="439"/>
    </row>
    <row r="179" spans="2:15">
      <c r="B179" s="157" t="str">
        <f t="shared" si="7"/>
        <v>100G SR4</v>
      </c>
      <c r="C179" s="158" t="str">
        <f t="shared" si="7"/>
        <v>100 m</v>
      </c>
      <c r="D179" s="159" t="str">
        <f t="shared" si="7"/>
        <v>QSFP28</v>
      </c>
      <c r="E179" s="439"/>
      <c r="F179" s="439"/>
      <c r="G179" s="439"/>
      <c r="H179" s="439"/>
      <c r="I179" s="439"/>
      <c r="J179" s="439"/>
      <c r="K179" s="439"/>
      <c r="L179" s="439"/>
      <c r="M179" s="439"/>
      <c r="N179" s="439"/>
      <c r="O179" s="439"/>
    </row>
    <row r="180" spans="2:15">
      <c r="B180" s="157" t="str">
        <f t="shared" si="7"/>
        <v>100G SR2</v>
      </c>
      <c r="C180" s="158" t="str">
        <f t="shared" si="7"/>
        <v>100 m</v>
      </c>
      <c r="D180" s="159" t="str">
        <f t="shared" si="7"/>
        <v>SFP-DD, DSFP</v>
      </c>
      <c r="E180" s="439"/>
      <c r="F180" s="439"/>
      <c r="G180" s="439"/>
      <c r="H180" s="439"/>
      <c r="I180" s="439"/>
      <c r="J180" s="439"/>
      <c r="K180" s="439"/>
      <c r="L180" s="439"/>
      <c r="M180" s="439"/>
      <c r="N180" s="439"/>
      <c r="O180" s="439"/>
    </row>
    <row r="181" spans="2:15">
      <c r="B181" s="157" t="str">
        <f t="shared" si="7"/>
        <v>100G MM Duplex</v>
      </c>
      <c r="C181" s="158" t="str">
        <f t="shared" si="7"/>
        <v>100 m</v>
      </c>
      <c r="D181" s="159" t="str">
        <f t="shared" si="7"/>
        <v>QSFP28</v>
      </c>
      <c r="E181" s="439"/>
      <c r="F181" s="439"/>
      <c r="G181" s="439"/>
      <c r="H181" s="439"/>
      <c r="I181" s="439"/>
      <c r="J181" s="439"/>
      <c r="K181" s="439"/>
      <c r="L181" s="439"/>
      <c r="M181" s="439"/>
      <c r="N181" s="439"/>
      <c r="O181" s="439"/>
    </row>
    <row r="182" spans="2:15">
      <c r="B182" s="157" t="str">
        <f t="shared" si="7"/>
        <v>100G eSR</v>
      </c>
      <c r="C182" s="158" t="str">
        <f t="shared" si="7"/>
        <v>300 m</v>
      </c>
      <c r="D182" s="159" t="str">
        <f t="shared" si="7"/>
        <v>QSFP28</v>
      </c>
      <c r="E182" s="439"/>
      <c r="F182" s="439"/>
      <c r="G182" s="439"/>
      <c r="H182" s="439"/>
      <c r="I182" s="439"/>
      <c r="J182" s="439"/>
      <c r="K182" s="439"/>
      <c r="L182" s="439"/>
      <c r="M182" s="439"/>
      <c r="N182" s="439"/>
      <c r="O182" s="439"/>
    </row>
    <row r="183" spans="2:15">
      <c r="B183" s="157" t="str">
        <f t="shared" si="7"/>
        <v>100G PSM4</v>
      </c>
      <c r="C183" s="158" t="str">
        <f t="shared" si="7"/>
        <v>500 m</v>
      </c>
      <c r="D183" s="159" t="str">
        <f t="shared" si="7"/>
        <v>QSFP28</v>
      </c>
      <c r="E183" s="439"/>
      <c r="F183" s="439"/>
      <c r="G183" s="439"/>
      <c r="H183" s="439"/>
      <c r="I183" s="439"/>
      <c r="J183" s="439"/>
      <c r="K183" s="439"/>
      <c r="L183" s="439"/>
      <c r="M183" s="439"/>
      <c r="N183" s="439"/>
      <c r="O183" s="439"/>
    </row>
    <row r="184" spans="2:15">
      <c r="B184" s="157" t="str">
        <f t="shared" si="7"/>
        <v>100G DR</v>
      </c>
      <c r="C184" s="158" t="str">
        <f t="shared" si="7"/>
        <v>500 m</v>
      </c>
      <c r="D184" s="159" t="str">
        <f t="shared" si="7"/>
        <v>QSFP28</v>
      </c>
      <c r="E184" s="439"/>
      <c r="F184" s="439"/>
      <c r="G184" s="439"/>
      <c r="H184" s="439"/>
      <c r="I184" s="439"/>
      <c r="J184" s="439"/>
      <c r="K184" s="439"/>
      <c r="L184" s="439"/>
      <c r="M184" s="439"/>
      <c r="N184" s="439"/>
      <c r="O184" s="439"/>
    </row>
    <row r="185" spans="2:15">
      <c r="B185" s="157" t="str">
        <f t="shared" ref="B185:D193" si="8">B49</f>
        <v>100G CWDM4-Subspec</v>
      </c>
      <c r="C185" s="158" t="str">
        <f t="shared" si="8"/>
        <v>500 m</v>
      </c>
      <c r="D185" s="159" t="str">
        <f t="shared" si="8"/>
        <v>QSFP28</v>
      </c>
      <c r="E185" s="439"/>
      <c r="F185" s="439"/>
      <c r="G185" s="439"/>
      <c r="H185" s="439"/>
      <c r="I185" s="439"/>
      <c r="J185" s="439"/>
      <c r="K185" s="439"/>
      <c r="L185" s="439"/>
      <c r="M185" s="439"/>
      <c r="N185" s="439"/>
      <c r="O185" s="439"/>
    </row>
    <row r="186" spans="2:15">
      <c r="B186" s="157" t="str">
        <f t="shared" si="8"/>
        <v>100G CWDM4</v>
      </c>
      <c r="C186" s="158" t="str">
        <f t="shared" si="8"/>
        <v>2 km</v>
      </c>
      <c r="D186" s="159" t="str">
        <f t="shared" si="8"/>
        <v>QSFP28</v>
      </c>
      <c r="E186" s="439"/>
      <c r="F186" s="439"/>
      <c r="G186" s="439"/>
      <c r="H186" s="439"/>
      <c r="I186" s="439"/>
      <c r="J186" s="439"/>
      <c r="K186" s="439"/>
      <c r="L186" s="439"/>
      <c r="M186" s="439"/>
      <c r="N186" s="439"/>
      <c r="O186" s="439"/>
    </row>
    <row r="187" spans="2:15">
      <c r="B187" s="157" t="str">
        <f t="shared" si="8"/>
        <v>100G FR</v>
      </c>
      <c r="C187" s="158" t="str">
        <f t="shared" si="8"/>
        <v>2 km</v>
      </c>
      <c r="D187" s="159" t="str">
        <f t="shared" si="8"/>
        <v>QSFP28</v>
      </c>
      <c r="E187" s="439"/>
      <c r="F187" s="439"/>
      <c r="G187" s="439"/>
      <c r="H187" s="439"/>
      <c r="I187" s="439"/>
      <c r="J187" s="439"/>
      <c r="K187" s="439"/>
      <c r="L187" s="439"/>
      <c r="M187" s="439"/>
      <c r="N187" s="439"/>
      <c r="O187" s="439"/>
    </row>
    <row r="188" spans="2:15">
      <c r="B188" s="157" t="str">
        <f t="shared" si="8"/>
        <v>100G</v>
      </c>
      <c r="C188" s="158" t="str">
        <f t="shared" si="8"/>
        <v>10 km</v>
      </c>
      <c r="D188" s="159" t="str">
        <f t="shared" si="8"/>
        <v>CFP</v>
      </c>
      <c r="E188" s="439"/>
      <c r="F188" s="439"/>
      <c r="G188" s="439"/>
      <c r="H188" s="439"/>
      <c r="I188" s="439"/>
      <c r="J188" s="439"/>
      <c r="K188" s="439"/>
      <c r="L188" s="439"/>
      <c r="M188" s="439"/>
      <c r="N188" s="439"/>
      <c r="O188" s="439"/>
    </row>
    <row r="189" spans="2:15">
      <c r="B189" s="157" t="str">
        <f t="shared" si="8"/>
        <v>100G</v>
      </c>
      <c r="C189" s="158" t="str">
        <f t="shared" si="8"/>
        <v>10 km</v>
      </c>
      <c r="D189" s="159" t="str">
        <f t="shared" si="8"/>
        <v>CFP2/4</v>
      </c>
      <c r="E189" s="439"/>
      <c r="F189" s="439"/>
      <c r="G189" s="439"/>
      <c r="H189" s="439"/>
      <c r="I189" s="439"/>
      <c r="J189" s="439"/>
      <c r="K189" s="439"/>
      <c r="L189" s="439"/>
      <c r="M189" s="439"/>
      <c r="N189" s="439"/>
      <c r="O189" s="439"/>
    </row>
    <row r="190" spans="2:15">
      <c r="B190" s="157" t="str">
        <f t="shared" si="8"/>
        <v>100G LR4</v>
      </c>
      <c r="C190" s="158" t="str">
        <f t="shared" si="8"/>
        <v>10 km</v>
      </c>
      <c r="D190" s="159" t="str">
        <f t="shared" si="8"/>
        <v>QSFP28</v>
      </c>
      <c r="E190" s="439"/>
      <c r="F190" s="439"/>
      <c r="G190" s="439"/>
      <c r="H190" s="439"/>
      <c r="I190" s="439"/>
      <c r="J190" s="439"/>
      <c r="K190" s="439"/>
      <c r="L190" s="439"/>
      <c r="M190" s="439"/>
      <c r="N190" s="439"/>
      <c r="O190" s="439"/>
    </row>
    <row r="191" spans="2:15">
      <c r="B191" s="157" t="str">
        <f t="shared" si="8"/>
        <v>100G 4WDM10</v>
      </c>
      <c r="C191" s="158" t="str">
        <f t="shared" si="8"/>
        <v>10 km</v>
      </c>
      <c r="D191" s="159" t="str">
        <f t="shared" si="8"/>
        <v>QSFP28</v>
      </c>
      <c r="E191" s="439"/>
      <c r="F191" s="439"/>
      <c r="G191" s="439"/>
      <c r="H191" s="439"/>
      <c r="I191" s="439"/>
      <c r="J191" s="439"/>
      <c r="K191" s="439"/>
      <c r="L191" s="439"/>
      <c r="M191" s="439"/>
      <c r="N191" s="439"/>
      <c r="O191" s="439"/>
    </row>
    <row r="192" spans="2:15">
      <c r="B192" s="157" t="str">
        <f t="shared" si="8"/>
        <v>100G 4WDM20</v>
      </c>
      <c r="C192" s="158" t="str">
        <f t="shared" si="8"/>
        <v>20 km</v>
      </c>
      <c r="D192" s="159" t="str">
        <f t="shared" si="8"/>
        <v>QSFP28</v>
      </c>
      <c r="E192" s="439"/>
      <c r="F192" s="439"/>
      <c r="G192" s="439"/>
      <c r="H192" s="439"/>
      <c r="I192" s="439"/>
      <c r="J192" s="439"/>
      <c r="K192" s="439"/>
      <c r="L192" s="439"/>
      <c r="M192" s="439"/>
      <c r="N192" s="439"/>
      <c r="O192" s="439"/>
    </row>
    <row r="193" spans="2:15">
      <c r="B193" s="157" t="str">
        <f t="shared" si="8"/>
        <v>100G ER4-Lite</v>
      </c>
      <c r="C193" s="158" t="str">
        <f t="shared" si="8"/>
        <v>30 km</v>
      </c>
      <c r="D193" s="159" t="str">
        <f t="shared" si="8"/>
        <v>QSFP28</v>
      </c>
      <c r="E193" s="439"/>
      <c r="F193" s="439"/>
      <c r="G193" s="439"/>
      <c r="H193" s="439"/>
      <c r="I193" s="439"/>
      <c r="J193" s="439"/>
      <c r="K193" s="439"/>
      <c r="L193" s="439"/>
      <c r="M193" s="439"/>
      <c r="N193" s="439"/>
      <c r="O193" s="439"/>
    </row>
    <row r="194" spans="2:15">
      <c r="B194" s="157" t="str">
        <f t="shared" ref="B194:D195" si="9">B58</f>
        <v>100G ER4</v>
      </c>
      <c r="C194" s="158" t="str">
        <f t="shared" si="9"/>
        <v>40 km</v>
      </c>
      <c r="D194" s="159" t="str">
        <f t="shared" si="9"/>
        <v>QSFP28</v>
      </c>
      <c r="E194" s="439"/>
      <c r="F194" s="439"/>
      <c r="G194" s="439"/>
      <c r="H194" s="439"/>
      <c r="I194" s="439"/>
      <c r="J194" s="439"/>
      <c r="K194" s="439"/>
      <c r="L194" s="439"/>
      <c r="M194" s="439"/>
      <c r="N194" s="439"/>
      <c r="O194" s="439"/>
    </row>
    <row r="195" spans="2:15">
      <c r="B195" s="160" t="str">
        <f t="shared" si="9"/>
        <v>100G ZR4</v>
      </c>
      <c r="C195" s="161" t="str">
        <f t="shared" si="9"/>
        <v>80 km</v>
      </c>
      <c r="D195" s="162" t="str">
        <f t="shared" si="9"/>
        <v>QSFP28</v>
      </c>
      <c r="E195" s="440"/>
      <c r="F195" s="440"/>
      <c r="G195" s="440"/>
      <c r="H195" s="440"/>
      <c r="I195" s="440"/>
      <c r="J195" s="440"/>
      <c r="K195" s="440"/>
      <c r="L195" s="440"/>
      <c r="M195" s="440"/>
      <c r="N195" s="440"/>
      <c r="O195" s="440"/>
    </row>
    <row r="196" spans="2:15">
      <c r="B196" s="154" t="str">
        <f t="shared" ref="B196:D206" si="10">B60</f>
        <v>200G</v>
      </c>
      <c r="C196" s="155" t="str">
        <f t="shared" si="10"/>
        <v>100 m</v>
      </c>
      <c r="D196" s="156" t="str">
        <f t="shared" si="10"/>
        <v>QSFP56</v>
      </c>
      <c r="E196" s="438"/>
      <c r="F196" s="438"/>
      <c r="G196" s="438"/>
      <c r="H196" s="438"/>
      <c r="I196" s="438"/>
      <c r="J196" s="438"/>
      <c r="K196" s="438"/>
      <c r="L196" s="438"/>
      <c r="M196" s="438"/>
      <c r="N196" s="438"/>
      <c r="O196" s="438"/>
    </row>
    <row r="197" spans="2:15">
      <c r="B197" s="157" t="str">
        <f t="shared" si="10"/>
        <v>2x200G</v>
      </c>
      <c r="C197" s="158" t="str">
        <f t="shared" si="10"/>
        <v>100 m</v>
      </c>
      <c r="D197" s="159" t="str">
        <f t="shared" si="10"/>
        <v>OSFP</v>
      </c>
      <c r="E197" s="439"/>
      <c r="F197" s="439"/>
      <c r="G197" s="439"/>
      <c r="H197" s="439"/>
      <c r="I197" s="439"/>
      <c r="J197" s="439"/>
      <c r="K197" s="439"/>
      <c r="L197" s="439"/>
      <c r="M197" s="439"/>
      <c r="N197" s="439"/>
      <c r="O197" s="439"/>
    </row>
    <row r="198" spans="2:15">
      <c r="B198" s="157" t="str">
        <f t="shared" si="10"/>
        <v>200G</v>
      </c>
      <c r="C198" s="158" t="str">
        <f t="shared" si="10"/>
        <v>2 km</v>
      </c>
      <c r="D198" s="159" t="str">
        <f t="shared" si="10"/>
        <v>QSFP56</v>
      </c>
      <c r="E198" s="439"/>
      <c r="F198" s="439"/>
      <c r="G198" s="439"/>
      <c r="H198" s="439"/>
      <c r="I198" s="439"/>
      <c r="J198" s="439"/>
      <c r="K198" s="439"/>
      <c r="L198" s="439"/>
      <c r="M198" s="439"/>
      <c r="N198" s="439"/>
      <c r="O198" s="439"/>
    </row>
    <row r="199" spans="2:15">
      <c r="B199" s="160" t="str">
        <f t="shared" si="10"/>
        <v>2x200G</v>
      </c>
      <c r="C199" s="161" t="str">
        <f t="shared" si="10"/>
        <v>2 km</v>
      </c>
      <c r="D199" s="162" t="str">
        <f t="shared" si="10"/>
        <v>OSFP</v>
      </c>
      <c r="E199" s="440"/>
      <c r="F199" s="440"/>
      <c r="G199" s="440"/>
      <c r="H199" s="440"/>
      <c r="I199" s="440"/>
      <c r="J199" s="440"/>
      <c r="K199" s="440"/>
      <c r="L199" s="440"/>
      <c r="M199" s="440"/>
      <c r="N199" s="440"/>
      <c r="O199" s="440"/>
    </row>
    <row r="200" spans="2:15">
      <c r="B200" s="154" t="str">
        <f t="shared" si="10"/>
        <v>400G</v>
      </c>
      <c r="C200" s="155" t="str">
        <f t="shared" si="10"/>
        <v>100 m</v>
      </c>
      <c r="D200" s="156" t="str">
        <f t="shared" si="10"/>
        <v>all</v>
      </c>
      <c r="E200" s="438"/>
      <c r="F200" s="438"/>
      <c r="G200" s="438"/>
      <c r="H200" s="438"/>
      <c r="I200" s="438"/>
      <c r="J200" s="438"/>
      <c r="K200" s="438"/>
      <c r="L200" s="438"/>
      <c r="M200" s="438"/>
      <c r="N200" s="438"/>
      <c r="O200" s="438"/>
    </row>
    <row r="201" spans="2:15">
      <c r="B201" s="157" t="str">
        <f t="shared" si="10"/>
        <v>400G</v>
      </c>
      <c r="C201" s="158" t="str">
        <f t="shared" si="10"/>
        <v>500 m</v>
      </c>
      <c r="D201" s="159" t="str">
        <f t="shared" si="10"/>
        <v>all</v>
      </c>
      <c r="E201" s="439"/>
      <c r="F201" s="439"/>
      <c r="G201" s="439"/>
      <c r="H201" s="439"/>
      <c r="I201" s="439"/>
      <c r="J201" s="439"/>
      <c r="K201" s="439"/>
      <c r="L201" s="439"/>
      <c r="M201" s="439"/>
      <c r="N201" s="439"/>
      <c r="O201" s="439"/>
    </row>
    <row r="202" spans="2:15">
      <c r="B202" s="157" t="str">
        <f t="shared" si="10"/>
        <v>400G</v>
      </c>
      <c r="C202" s="158" t="str">
        <f t="shared" si="10"/>
        <v>2 km</v>
      </c>
      <c r="D202" s="159" t="str">
        <f t="shared" si="10"/>
        <v>all</v>
      </c>
      <c r="E202" s="439"/>
      <c r="F202" s="439"/>
      <c r="G202" s="439"/>
      <c r="H202" s="439"/>
      <c r="I202" s="439"/>
      <c r="J202" s="439"/>
      <c r="K202" s="439"/>
      <c r="L202" s="439"/>
      <c r="M202" s="439"/>
      <c r="N202" s="439"/>
      <c r="O202" s="439"/>
    </row>
    <row r="203" spans="2:15">
      <c r="B203" s="160" t="str">
        <f t="shared" si="10"/>
        <v>400G</v>
      </c>
      <c r="C203" s="161" t="str">
        <f t="shared" si="10"/>
        <v>10 km</v>
      </c>
      <c r="D203" s="162" t="str">
        <f t="shared" si="10"/>
        <v>all</v>
      </c>
      <c r="E203" s="440"/>
      <c r="F203" s="440"/>
      <c r="G203" s="440"/>
      <c r="H203" s="440"/>
      <c r="I203" s="440"/>
      <c r="J203" s="440"/>
      <c r="K203" s="440"/>
      <c r="L203" s="440"/>
      <c r="M203" s="440"/>
      <c r="N203" s="440"/>
      <c r="O203" s="440"/>
    </row>
    <row r="204" spans="2:15">
      <c r="B204" s="154" t="str">
        <f t="shared" si="10"/>
        <v>2x400G SR8</v>
      </c>
      <c r="C204" s="155" t="str">
        <f t="shared" si="10"/>
        <v>50 m</v>
      </c>
      <c r="D204" s="156" t="str">
        <f t="shared" si="10"/>
        <v>OSFP, QSFP-DD</v>
      </c>
      <c r="E204" s="438"/>
      <c r="F204" s="438"/>
      <c r="G204" s="438"/>
      <c r="H204" s="438"/>
      <c r="I204" s="438"/>
      <c r="J204" s="438"/>
      <c r="K204" s="438"/>
      <c r="L204" s="438"/>
      <c r="M204" s="438"/>
      <c r="N204" s="438"/>
      <c r="O204" s="438"/>
    </row>
    <row r="205" spans="2:15">
      <c r="B205" s="157" t="str">
        <f t="shared" si="10"/>
        <v>800G DR4</v>
      </c>
      <c r="C205" s="158" t="str">
        <f t="shared" si="10"/>
        <v>500 m</v>
      </c>
      <c r="D205" s="159" t="str">
        <f t="shared" si="10"/>
        <v>OSFP, QSFP-DD</v>
      </c>
      <c r="E205" s="439"/>
      <c r="F205" s="439"/>
      <c r="G205" s="439"/>
      <c r="H205" s="439"/>
      <c r="I205" s="439"/>
      <c r="J205" s="439"/>
      <c r="K205" s="439"/>
      <c r="L205" s="439"/>
      <c r="M205" s="439"/>
      <c r="N205" s="439"/>
      <c r="O205" s="439"/>
    </row>
    <row r="206" spans="2:15">
      <c r="B206" s="157" t="str">
        <f t="shared" si="10"/>
        <v>2x400G FR8</v>
      </c>
      <c r="C206" s="158" t="str">
        <f t="shared" si="10"/>
        <v>2 km</v>
      </c>
      <c r="D206" s="159" t="str">
        <f t="shared" si="10"/>
        <v>OSFP, QSFP-DD</v>
      </c>
      <c r="E206" s="439"/>
      <c r="F206" s="439"/>
      <c r="G206" s="439"/>
      <c r="H206" s="439"/>
      <c r="I206" s="439"/>
      <c r="J206" s="439"/>
      <c r="K206" s="439"/>
      <c r="L206" s="439"/>
      <c r="M206" s="439"/>
      <c r="N206" s="439"/>
      <c r="O206" s="439"/>
    </row>
    <row r="207" spans="2:15">
      <c r="B207" s="160"/>
      <c r="C207" s="161"/>
      <c r="D207" s="162"/>
      <c r="E207" s="440"/>
      <c r="F207" s="440"/>
      <c r="G207" s="440"/>
      <c r="H207" s="440"/>
      <c r="I207" s="440"/>
      <c r="J207" s="440"/>
      <c r="K207" s="440"/>
      <c r="L207" s="440"/>
      <c r="M207" s="440"/>
      <c r="N207" s="440"/>
      <c r="O207" s="440"/>
    </row>
    <row r="208" spans="2:15">
      <c r="B208" s="407" t="s">
        <v>19</v>
      </c>
      <c r="C208" s="408"/>
      <c r="D208" s="409"/>
      <c r="E208" s="77">
        <f t="shared" ref="E208:N208" si="11">SUM(E145:E207)</f>
        <v>0</v>
      </c>
      <c r="F208" s="77">
        <f t="shared" si="11"/>
        <v>0</v>
      </c>
      <c r="G208" s="77">
        <f t="shared" si="11"/>
        <v>0</v>
      </c>
      <c r="H208" s="77">
        <f t="shared" si="11"/>
        <v>0</v>
      </c>
      <c r="I208" s="77">
        <f t="shared" si="11"/>
        <v>0</v>
      </c>
      <c r="J208" s="77">
        <f t="shared" si="11"/>
        <v>0</v>
      </c>
      <c r="K208" s="77">
        <f t="shared" si="11"/>
        <v>0</v>
      </c>
      <c r="L208" s="77">
        <f t="shared" si="11"/>
        <v>0</v>
      </c>
      <c r="M208" s="77">
        <f t="shared" si="11"/>
        <v>0</v>
      </c>
      <c r="N208" s="77">
        <f t="shared" si="11"/>
        <v>0</v>
      </c>
      <c r="O208" s="77">
        <f>SUM(O145:O207)</f>
        <v>0</v>
      </c>
    </row>
    <row r="209" spans="3:4">
      <c r="C209" s="68"/>
      <c r="D209" s="68"/>
    </row>
    <row r="227" spans="5:15">
      <c r="E227" s="404"/>
      <c r="F227" s="404"/>
      <c r="G227" s="404"/>
      <c r="H227" s="404"/>
      <c r="I227" s="404"/>
      <c r="J227" s="404"/>
      <c r="K227" s="404"/>
      <c r="L227" s="404"/>
      <c r="M227" s="404"/>
      <c r="N227" s="404"/>
      <c r="O227" s="404"/>
    </row>
  </sheetData>
  <conditionalFormatting sqref="E9:O71">
    <cfRule type="expression" dxfId="7" priority="2">
      <formula>E9&lt;0</formula>
    </cfRule>
  </conditionalFormatting>
  <pageMargins left="0.7" right="0.7" top="0.75" bottom="0.75" header="0.3" footer="0.3"/>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2:AG388"/>
  <sheetViews>
    <sheetView showGridLines="0" zoomScale="70" zoomScaleNormal="70" zoomScalePageLayoutView="92" workbookViewId="0">
      <selection activeCell="P385" sqref="P385"/>
    </sheetView>
  </sheetViews>
  <sheetFormatPr defaultColWidth="8.81640625" defaultRowHeight="13"/>
  <cols>
    <col min="1" max="1" width="4.453125" style="181" customWidth="1"/>
    <col min="2" max="2" width="17.81640625" style="181" customWidth="1"/>
    <col min="3" max="3" width="26.1796875" style="181" customWidth="1"/>
    <col min="4" max="5" width="11.1796875" style="181" bestFit="1" customWidth="1"/>
    <col min="6" max="6" width="11.1796875" style="181" customWidth="1"/>
    <col min="7" max="11" width="11.1796875" style="181" bestFit="1" customWidth="1"/>
    <col min="12" max="14" width="10.453125" style="181" customWidth="1"/>
    <col min="15" max="15" width="11" style="181" bestFit="1" customWidth="1"/>
    <col min="16" max="16" width="10.81640625" style="181" customWidth="1"/>
    <col min="17" max="17" width="12.1796875" style="181" bestFit="1" customWidth="1"/>
    <col min="18" max="21" width="10.1796875" style="181" bestFit="1" customWidth="1"/>
    <col min="22" max="28" width="9.1796875" style="181" bestFit="1" customWidth="1"/>
    <col min="29" max="16384" width="8.81640625" style="181"/>
  </cols>
  <sheetData>
    <row r="2" spans="2:14" ht="18.5">
      <c r="B2" s="333" t="str">
        <f>'Ethernet Dashboard'!$B$2</f>
        <v>LightCounting Mega Datacenter Report Database</v>
      </c>
    </row>
    <row r="3" spans="2:14" ht="15.5">
      <c r="B3" s="322" t="str">
        <f>Introduction!$B$3</f>
        <v>Sample template for Mega DC report spreadsheet published 20 July 2021</v>
      </c>
    </row>
    <row r="4" spans="2:14" ht="21">
      <c r="B4" s="334" t="s">
        <v>133</v>
      </c>
    </row>
    <row r="6" spans="2:14" ht="23.25" customHeight="1">
      <c r="B6" s="122"/>
    </row>
    <row r="7" spans="2:14" ht="23.25" customHeight="1">
      <c r="B7" s="122"/>
    </row>
    <row r="8" spans="2:14" ht="23.25" customHeight="1">
      <c r="B8" s="122"/>
    </row>
    <row r="9" spans="2:14" ht="23.25" customHeight="1">
      <c r="B9" s="122"/>
    </row>
    <row r="10" spans="2:14" ht="23.25" customHeight="1"/>
    <row r="11" spans="2:14" s="3" customFormat="1" ht="12.5"/>
    <row r="12" spans="2:14" ht="21">
      <c r="B12" s="580" t="s">
        <v>132</v>
      </c>
      <c r="C12" s="198"/>
      <c r="D12" s="221"/>
      <c r="F12" s="94" t="s">
        <v>214</v>
      </c>
    </row>
    <row r="13" spans="2:14" ht="18.5">
      <c r="L13" s="94" t="s">
        <v>189</v>
      </c>
      <c r="M13" s="94"/>
      <c r="N13" s="94"/>
    </row>
    <row r="56" spans="2:20" ht="18.5" customHeight="1">
      <c r="B56" s="221" t="s">
        <v>245</v>
      </c>
      <c r="E56" s="221"/>
      <c r="J56" s="221" t="s">
        <v>246</v>
      </c>
      <c r="Q56" s="551" t="s">
        <v>215</v>
      </c>
      <c r="T56" s="94"/>
    </row>
    <row r="57" spans="2:20">
      <c r="H57" s="45"/>
      <c r="I57" s="128"/>
      <c r="J57" s="128"/>
      <c r="K57" s="128"/>
      <c r="L57" s="128"/>
      <c r="M57" s="128"/>
      <c r="N57" s="128"/>
      <c r="O57" s="128"/>
      <c r="P57" s="128"/>
    </row>
    <row r="58" spans="2:20">
      <c r="H58" s="45"/>
      <c r="I58" s="128"/>
      <c r="J58" s="128"/>
      <c r="K58" s="128"/>
      <c r="L58" s="128"/>
      <c r="M58" s="128"/>
      <c r="N58" s="128"/>
      <c r="O58" s="128"/>
      <c r="P58" s="128"/>
      <c r="Q58" s="128"/>
    </row>
    <row r="59" spans="2:20">
      <c r="H59" s="45"/>
      <c r="I59" s="128"/>
      <c r="J59" s="128"/>
      <c r="K59" s="128"/>
      <c r="L59" s="128"/>
      <c r="M59" s="128"/>
      <c r="N59" s="128"/>
      <c r="O59" s="128"/>
      <c r="P59" s="128"/>
      <c r="Q59" s="128"/>
    </row>
    <row r="60" spans="2:20">
      <c r="H60" s="45"/>
      <c r="I60" s="128"/>
      <c r="J60" s="128"/>
      <c r="K60" s="128"/>
      <c r="L60" s="128"/>
      <c r="M60" s="128"/>
      <c r="N60" s="128"/>
      <c r="O60" s="128"/>
      <c r="P60" s="128"/>
      <c r="Q60" s="128"/>
    </row>
    <row r="61" spans="2:20">
      <c r="H61" s="45"/>
      <c r="I61" s="128"/>
      <c r="J61" s="128"/>
      <c r="K61" s="128"/>
      <c r="L61" s="128"/>
      <c r="M61" s="128"/>
      <c r="N61" s="128"/>
      <c r="O61" s="128"/>
      <c r="P61" s="128"/>
      <c r="Q61" s="128"/>
    </row>
    <row r="62" spans="2:20">
      <c r="H62" s="45"/>
      <c r="I62" s="128"/>
      <c r="J62" s="128"/>
      <c r="K62" s="128"/>
      <c r="L62" s="128"/>
      <c r="M62" s="128"/>
      <c r="N62" s="128"/>
      <c r="O62" s="128"/>
      <c r="P62" s="128"/>
      <c r="Q62" s="128"/>
    </row>
    <row r="63" spans="2:20">
      <c r="H63" s="45"/>
      <c r="I63" s="128"/>
      <c r="J63" s="128"/>
      <c r="K63" s="128"/>
      <c r="L63" s="128"/>
      <c r="M63" s="128"/>
      <c r="N63" s="128"/>
      <c r="O63" s="128"/>
      <c r="P63" s="128"/>
      <c r="Q63" s="128"/>
    </row>
    <row r="64" spans="2:20">
      <c r="H64" s="45"/>
      <c r="I64" s="128"/>
      <c r="J64" s="128"/>
      <c r="K64" s="128"/>
      <c r="L64" s="128"/>
      <c r="M64" s="128"/>
      <c r="N64" s="128"/>
      <c r="O64" s="128"/>
      <c r="P64" s="128"/>
      <c r="Q64" s="128"/>
    </row>
    <row r="65" spans="2:17">
      <c r="H65" s="45"/>
      <c r="I65" s="128"/>
      <c r="J65" s="128"/>
      <c r="K65" s="128"/>
      <c r="L65" s="128"/>
      <c r="M65" s="128"/>
      <c r="N65" s="128"/>
      <c r="O65" s="128"/>
      <c r="P65" s="128"/>
      <c r="Q65" s="128"/>
    </row>
    <row r="66" spans="2:17">
      <c r="H66" s="45"/>
      <c r="I66" s="128"/>
      <c r="J66" s="128"/>
      <c r="K66" s="128"/>
      <c r="L66" s="128"/>
      <c r="M66" s="128"/>
      <c r="N66" s="128"/>
      <c r="O66" s="128"/>
      <c r="P66" s="128"/>
      <c r="Q66" s="128"/>
    </row>
    <row r="67" spans="2:17">
      <c r="H67" s="45"/>
      <c r="I67" s="128"/>
      <c r="J67" s="128"/>
      <c r="K67" s="128"/>
      <c r="L67" s="128"/>
      <c r="M67" s="128"/>
      <c r="N67" s="128"/>
      <c r="O67" s="128"/>
      <c r="P67" s="128"/>
      <c r="Q67" s="128"/>
    </row>
    <row r="68" spans="2:17">
      <c r="H68" s="45"/>
      <c r="I68" s="128"/>
      <c r="J68" s="128"/>
      <c r="K68" s="128"/>
      <c r="L68" s="128"/>
      <c r="M68" s="128"/>
      <c r="N68" s="128"/>
      <c r="O68" s="128"/>
      <c r="P68" s="128"/>
      <c r="Q68" s="128"/>
    </row>
    <row r="69" spans="2:17">
      <c r="H69" s="45"/>
      <c r="I69" s="128"/>
      <c r="J69" s="128"/>
      <c r="K69" s="128"/>
      <c r="L69" s="128"/>
      <c r="M69" s="128"/>
      <c r="N69" s="128"/>
      <c r="O69" s="128"/>
      <c r="P69" s="128"/>
      <c r="Q69" s="128"/>
    </row>
    <row r="70" spans="2:17">
      <c r="H70" s="45"/>
      <c r="I70" s="128"/>
      <c r="J70" s="128"/>
      <c r="K70" s="128"/>
      <c r="L70" s="128"/>
      <c r="M70" s="128"/>
      <c r="N70" s="128"/>
      <c r="O70" s="128"/>
      <c r="P70" s="128"/>
      <c r="Q70" s="128"/>
    </row>
    <row r="71" spans="2:17">
      <c r="H71" s="45"/>
      <c r="I71" s="128"/>
      <c r="J71" s="128"/>
      <c r="K71" s="128"/>
      <c r="L71" s="128"/>
      <c r="M71" s="128"/>
      <c r="N71" s="128"/>
      <c r="O71" s="128"/>
      <c r="P71" s="128"/>
      <c r="Q71" s="128"/>
    </row>
    <row r="72" spans="2:17">
      <c r="H72" s="45"/>
      <c r="I72" s="128"/>
      <c r="J72" s="128"/>
      <c r="K72" s="128"/>
      <c r="L72" s="128"/>
      <c r="M72" s="128"/>
      <c r="N72" s="128"/>
      <c r="O72" s="128"/>
      <c r="P72" s="128"/>
      <c r="Q72" s="128"/>
    </row>
    <row r="76" spans="2:17" ht="21">
      <c r="B76" s="221" t="s">
        <v>305</v>
      </c>
    </row>
    <row r="78" spans="2:17" ht="26">
      <c r="B78" s="196" t="s">
        <v>131</v>
      </c>
      <c r="F78" s="94" t="s">
        <v>241</v>
      </c>
    </row>
    <row r="79" spans="2:17" ht="15.5">
      <c r="B79" s="220" t="s">
        <v>361</v>
      </c>
      <c r="C79" s="274"/>
      <c r="D79" s="275">
        <v>2016</v>
      </c>
      <c r="E79" s="275">
        <v>2017</v>
      </c>
      <c r="F79" s="275">
        <v>2018</v>
      </c>
      <c r="G79" s="275">
        <v>2019</v>
      </c>
      <c r="H79" s="275">
        <v>2020</v>
      </c>
      <c r="I79" s="276">
        <v>2021</v>
      </c>
      <c r="J79" s="276">
        <v>2022</v>
      </c>
      <c r="K79" s="276">
        <v>2023</v>
      </c>
      <c r="L79" s="276">
        <v>2024</v>
      </c>
      <c r="M79" s="276">
        <v>2025</v>
      </c>
      <c r="N79" s="277">
        <v>2026</v>
      </c>
    </row>
    <row r="80" spans="2:17" ht="15.5">
      <c r="B80" s="296"/>
      <c r="C80" s="214" t="s">
        <v>129</v>
      </c>
      <c r="D80" s="199">
        <f>SUM(D174:D179)</f>
        <v>15096.521746430493</v>
      </c>
      <c r="E80" s="199">
        <f t="shared" ref="E80:N80" si="0">SUM(E174:E179)</f>
        <v>54558.070420916629</v>
      </c>
      <c r="F80" s="199"/>
      <c r="G80" s="199"/>
      <c r="H80" s="199"/>
      <c r="I80" s="199"/>
      <c r="J80" s="199"/>
      <c r="K80" s="199"/>
      <c r="L80" s="199"/>
      <c r="M80" s="199"/>
      <c r="N80" s="199"/>
    </row>
    <row r="81" spans="2:14" ht="15.5">
      <c r="B81" s="297"/>
      <c r="C81" s="213" t="s">
        <v>62</v>
      </c>
      <c r="D81" s="199">
        <f>SUM(D204:D209)</f>
        <v>52720.80928840585</v>
      </c>
      <c r="E81" s="199">
        <f t="shared" ref="E81:N81" si="1">SUM(E204:E209)</f>
        <v>57967.178818665445</v>
      </c>
      <c r="F81" s="199"/>
      <c r="G81" s="199"/>
      <c r="H81" s="199"/>
      <c r="I81" s="199"/>
      <c r="J81" s="199"/>
      <c r="K81" s="199"/>
      <c r="L81" s="199"/>
      <c r="M81" s="199"/>
      <c r="N81" s="199"/>
    </row>
    <row r="82" spans="2:14" ht="15.5">
      <c r="B82" s="298"/>
      <c r="C82" s="211" t="s">
        <v>75</v>
      </c>
      <c r="D82" s="219">
        <f>SUM(D234:D239)</f>
        <v>2798.6689651636584</v>
      </c>
      <c r="E82" s="219">
        <f t="shared" ref="E82:N82" si="2">SUM(E234:E239)</f>
        <v>7798.7507604179264</v>
      </c>
      <c r="F82" s="219"/>
      <c r="G82" s="219"/>
      <c r="H82" s="219"/>
      <c r="I82" s="219"/>
      <c r="J82" s="219"/>
      <c r="K82" s="219"/>
      <c r="L82" s="219"/>
      <c r="M82" s="219"/>
      <c r="N82" s="219"/>
    </row>
    <row r="83" spans="2:14">
      <c r="B83" s="185" t="s">
        <v>130</v>
      </c>
      <c r="C83" s="218"/>
      <c r="D83" s="57">
        <v>0</v>
      </c>
      <c r="E83" s="57">
        <v>0</v>
      </c>
      <c r="F83" s="57"/>
      <c r="G83" s="57"/>
      <c r="H83" s="57"/>
      <c r="I83" s="57"/>
      <c r="J83" s="57"/>
      <c r="K83" s="57"/>
      <c r="L83" s="57"/>
      <c r="M83" s="57"/>
      <c r="N83" s="57"/>
    </row>
    <row r="84" spans="2:14" ht="15.5">
      <c r="B84" s="185"/>
      <c r="C84" s="213" t="str">
        <f>C80</f>
        <v>Cloud (DCI)</v>
      </c>
      <c r="D84" s="217">
        <f t="shared" ref="D84:J84" si="3">D183</f>
        <v>0.65271573116098747</v>
      </c>
      <c r="E84" s="217">
        <f t="shared" si="3"/>
        <v>1.2856646899316373</v>
      </c>
      <c r="F84" s="217"/>
      <c r="G84" s="217"/>
      <c r="H84" s="217"/>
      <c r="I84" s="217"/>
      <c r="J84" s="217"/>
      <c r="K84" s="217"/>
      <c r="L84" s="217"/>
      <c r="M84" s="217"/>
      <c r="N84" s="217"/>
    </row>
    <row r="85" spans="2:14" ht="15.5">
      <c r="B85" s="185"/>
      <c r="C85" s="213" t="str">
        <f>C81</f>
        <v>Telecom</v>
      </c>
      <c r="D85" s="217">
        <f t="shared" ref="D85:J85" si="4">D213</f>
        <v>0.55157911239291479</v>
      </c>
      <c r="E85" s="217">
        <f t="shared" si="4"/>
        <v>0.53849372360456571</v>
      </c>
      <c r="F85" s="217"/>
      <c r="G85" s="217"/>
      <c r="H85" s="217"/>
      <c r="I85" s="217"/>
      <c r="J85" s="217"/>
      <c r="K85" s="217"/>
      <c r="L85" s="217"/>
      <c r="M85" s="217"/>
      <c r="N85" s="217"/>
    </row>
    <row r="86" spans="2:14" ht="15.5">
      <c r="B86" s="212"/>
      <c r="C86" s="211" t="str">
        <f>C82</f>
        <v>Enterprise</v>
      </c>
      <c r="D86" s="215">
        <f t="shared" ref="D86:J86" si="5">D243</f>
        <v>0.63427244825818319</v>
      </c>
      <c r="E86" s="215">
        <f t="shared" si="5"/>
        <v>0.63882523453575946</v>
      </c>
      <c r="F86" s="215"/>
      <c r="G86" s="215"/>
      <c r="H86" s="215"/>
      <c r="I86" s="215"/>
      <c r="J86" s="215"/>
      <c r="K86" s="215"/>
      <c r="L86" s="215"/>
      <c r="M86" s="215"/>
      <c r="N86" s="215"/>
    </row>
    <row r="88" spans="2:14" ht="15.5">
      <c r="B88" s="220" t="s">
        <v>362</v>
      </c>
      <c r="C88" s="201"/>
      <c r="D88" s="275">
        <v>2016</v>
      </c>
      <c r="E88" s="275">
        <v>2017</v>
      </c>
      <c r="F88" s="275">
        <v>2018</v>
      </c>
      <c r="G88" s="275">
        <v>2019</v>
      </c>
      <c r="H88" s="275">
        <v>2020</v>
      </c>
      <c r="I88" s="276">
        <v>2021</v>
      </c>
      <c r="J88" s="276">
        <v>2022</v>
      </c>
      <c r="K88" s="276">
        <v>2023</v>
      </c>
      <c r="L88" s="276">
        <v>2024</v>
      </c>
      <c r="M88" s="276">
        <v>2025</v>
      </c>
      <c r="N88" s="277">
        <v>2026</v>
      </c>
    </row>
    <row r="89" spans="2:14" ht="15.5">
      <c r="B89" s="184"/>
      <c r="C89" s="214" t="s">
        <v>129</v>
      </c>
      <c r="D89" s="271">
        <f>SUM(D190:D195)</f>
        <v>142.40790098788366</v>
      </c>
      <c r="E89" s="271">
        <f t="shared" ref="E89:M89" si="6">SUM(E190:E195)</f>
        <v>337.40291696505653</v>
      </c>
      <c r="F89" s="271"/>
      <c r="G89" s="271"/>
      <c r="H89" s="271"/>
      <c r="I89" s="271"/>
      <c r="J89" s="271"/>
      <c r="K89" s="271"/>
      <c r="L89" s="271"/>
      <c r="M89" s="271"/>
      <c r="N89" s="271"/>
    </row>
    <row r="90" spans="2:14" ht="15.5">
      <c r="B90" s="185"/>
      <c r="C90" s="213" t="s">
        <v>62</v>
      </c>
      <c r="D90" s="270">
        <f>SUM(D220:D225)</f>
        <v>497.32381506485746</v>
      </c>
      <c r="E90" s="270">
        <f t="shared" ref="E90:M90" si="7">SUM(E220:E225)</f>
        <v>364.79269999962992</v>
      </c>
      <c r="F90" s="270"/>
      <c r="G90" s="270"/>
      <c r="H90" s="270"/>
      <c r="I90" s="270"/>
      <c r="J90" s="270"/>
      <c r="K90" s="270"/>
      <c r="L90" s="270"/>
      <c r="M90" s="270"/>
      <c r="N90" s="270"/>
    </row>
    <row r="91" spans="2:14" ht="15.5">
      <c r="B91" s="212"/>
      <c r="C91" s="211" t="s">
        <v>75</v>
      </c>
      <c r="D91" s="273">
        <f>SUM(D250:D255)</f>
        <v>26.400291377258814</v>
      </c>
      <c r="E91" s="273">
        <f t="shared" ref="E91:M91" si="8">SUM(E250:E255)</f>
        <v>48.69205421178421</v>
      </c>
      <c r="F91" s="273"/>
      <c r="G91" s="273"/>
      <c r="H91" s="273"/>
      <c r="I91" s="273"/>
      <c r="J91" s="273"/>
      <c r="K91" s="273"/>
      <c r="L91" s="273"/>
      <c r="M91" s="273"/>
      <c r="N91" s="273"/>
    </row>
    <row r="92" spans="2:14">
      <c r="D92" s="326">
        <f t="shared" ref="D92:N92" si="9">SUM(D89:D91)</f>
        <v>666.13200742999993</v>
      </c>
      <c r="E92" s="326">
        <f t="shared" si="9"/>
        <v>750.88767117647069</v>
      </c>
      <c r="F92" s="326"/>
      <c r="G92" s="326"/>
      <c r="H92" s="326"/>
      <c r="I92" s="326"/>
      <c r="J92" s="326"/>
      <c r="K92" s="326"/>
      <c r="L92" s="326"/>
      <c r="M92" s="326"/>
      <c r="N92" s="326"/>
    </row>
    <row r="93" spans="2:14">
      <c r="D93" s="182">
        <f>D91/(SUM(D89:D91))</f>
        <v>3.9632221665963217E-2</v>
      </c>
      <c r="E93" s="182">
        <f>E91/(SUM(E89:E91))</f>
        <v>6.4845989727724263E-2</v>
      </c>
      <c r="F93" s="182"/>
      <c r="G93" s="182"/>
      <c r="H93" s="182"/>
      <c r="I93" s="182"/>
      <c r="J93" s="182"/>
      <c r="K93" s="182"/>
      <c r="L93" s="182"/>
      <c r="M93" s="182"/>
      <c r="N93" s="182"/>
    </row>
    <row r="94" spans="2:14">
      <c r="D94" s="182"/>
      <c r="E94" s="182"/>
      <c r="F94" s="182"/>
      <c r="G94" s="182"/>
      <c r="H94" s="586">
        <f>SUM(H89:H91)</f>
        <v>0</v>
      </c>
      <c r="I94" s="182"/>
      <c r="J94" s="182"/>
      <c r="K94" s="182"/>
      <c r="L94" s="182"/>
      <c r="M94" s="182"/>
      <c r="N94" s="182"/>
    </row>
    <row r="95" spans="2:14">
      <c r="D95" s="182"/>
      <c r="E95" s="182"/>
      <c r="F95" s="182"/>
      <c r="G95" s="182"/>
      <c r="H95" s="182"/>
      <c r="I95" s="182"/>
      <c r="J95" s="182"/>
      <c r="K95" s="182"/>
      <c r="L95" s="182"/>
      <c r="M95" s="182"/>
      <c r="N95" s="182"/>
    </row>
    <row r="96" spans="2:14">
      <c r="D96" s="182"/>
      <c r="E96" s="182"/>
      <c r="F96" s="182"/>
      <c r="G96" s="182"/>
      <c r="H96" s="182"/>
      <c r="I96" s="182"/>
      <c r="J96" s="182"/>
      <c r="K96" s="182"/>
      <c r="L96" s="182"/>
      <c r="M96" s="182"/>
      <c r="N96" s="182"/>
    </row>
    <row r="97" spans="4:14">
      <c r="D97" s="182"/>
      <c r="E97" s="182"/>
      <c r="F97" s="182"/>
      <c r="G97" s="182"/>
      <c r="H97" s="182"/>
      <c r="I97" s="182"/>
      <c r="J97" s="182"/>
      <c r="K97" s="182"/>
      <c r="L97" s="182"/>
      <c r="M97" s="182"/>
      <c r="N97" s="182"/>
    </row>
    <row r="98" spans="4:14">
      <c r="D98" s="182"/>
      <c r="E98" s="182"/>
      <c r="F98" s="182"/>
      <c r="G98" s="182"/>
      <c r="H98" s="182"/>
      <c r="I98" s="182"/>
      <c r="J98" s="182"/>
      <c r="K98" s="182"/>
      <c r="L98" s="182"/>
      <c r="M98" s="182"/>
      <c r="N98" s="182"/>
    </row>
    <row r="99" spans="4:14">
      <c r="D99" s="182"/>
      <c r="E99" s="182"/>
      <c r="F99" s="182"/>
      <c r="G99" s="182"/>
      <c r="H99" s="182"/>
      <c r="I99" s="182"/>
      <c r="J99" s="182"/>
      <c r="K99" s="182"/>
      <c r="L99" s="182"/>
      <c r="M99" s="182"/>
      <c r="N99" s="182"/>
    </row>
    <row r="100" spans="4:14">
      <c r="D100" s="182"/>
      <c r="E100" s="182"/>
      <c r="F100" s="182"/>
      <c r="G100" s="182"/>
      <c r="H100" s="182"/>
      <c r="I100" s="182"/>
      <c r="J100" s="182"/>
      <c r="K100" s="182"/>
      <c r="L100" s="182"/>
      <c r="M100" s="182"/>
      <c r="N100" s="182"/>
    </row>
    <row r="101" spans="4:14">
      <c r="D101" s="182"/>
      <c r="E101" s="182"/>
      <c r="F101" s="182"/>
      <c r="G101" s="182"/>
      <c r="H101" s="182"/>
      <c r="I101" s="182"/>
      <c r="J101" s="182"/>
      <c r="K101" s="182"/>
      <c r="L101" s="182"/>
      <c r="M101" s="182"/>
      <c r="N101" s="182"/>
    </row>
    <row r="102" spans="4:14">
      <c r="D102" s="182"/>
      <c r="E102" s="182"/>
      <c r="F102" s="182"/>
      <c r="G102" s="182"/>
      <c r="H102" s="182"/>
      <c r="I102" s="182"/>
      <c r="J102" s="182"/>
      <c r="K102" s="182"/>
      <c r="L102" s="182"/>
      <c r="M102" s="182"/>
      <c r="N102" s="182"/>
    </row>
    <row r="103" spans="4:14">
      <c r="D103" s="182"/>
      <c r="E103" s="182"/>
      <c r="F103" s="182"/>
      <c r="G103" s="182"/>
      <c r="H103" s="182"/>
      <c r="I103" s="182"/>
      <c r="J103" s="182"/>
      <c r="K103" s="182"/>
      <c r="L103" s="182"/>
      <c r="M103" s="182"/>
      <c r="N103" s="182"/>
    </row>
    <row r="104" spans="4:14">
      <c r="D104" s="182"/>
      <c r="E104" s="182"/>
      <c r="F104" s="182"/>
      <c r="G104" s="182"/>
      <c r="H104" s="182"/>
      <c r="I104" s="182"/>
      <c r="J104" s="182"/>
      <c r="K104" s="182"/>
      <c r="L104" s="182"/>
      <c r="M104" s="182"/>
      <c r="N104" s="182"/>
    </row>
    <row r="105" spans="4:14">
      <c r="D105" s="182"/>
      <c r="E105" s="182"/>
      <c r="F105" s="182"/>
      <c r="G105" s="182"/>
      <c r="H105" s="182"/>
      <c r="I105" s="182"/>
      <c r="J105" s="182"/>
      <c r="K105" s="182"/>
      <c r="L105" s="182"/>
      <c r="M105" s="182"/>
      <c r="N105" s="182"/>
    </row>
    <row r="106" spans="4:14">
      <c r="D106" s="182"/>
      <c r="E106" s="182"/>
      <c r="F106" s="182"/>
      <c r="G106" s="182"/>
      <c r="H106" s="182"/>
      <c r="I106" s="182"/>
      <c r="J106" s="182"/>
      <c r="K106" s="182"/>
      <c r="L106" s="182"/>
      <c r="M106" s="182"/>
      <c r="N106" s="182"/>
    </row>
    <row r="107" spans="4:14">
      <c r="D107" s="182"/>
      <c r="E107" s="182"/>
      <c r="F107" s="182"/>
      <c r="G107" s="182"/>
      <c r="H107" s="182"/>
      <c r="I107" s="182"/>
      <c r="J107" s="182"/>
      <c r="K107" s="182"/>
      <c r="L107" s="182"/>
      <c r="M107" s="182"/>
      <c r="N107" s="182"/>
    </row>
    <row r="108" spans="4:14">
      <c r="D108" s="182"/>
      <c r="E108" s="182"/>
      <c r="F108" s="182"/>
      <c r="G108" s="182"/>
      <c r="H108" s="182"/>
      <c r="I108" s="182"/>
      <c r="J108" s="182"/>
      <c r="K108" s="182"/>
      <c r="L108" s="182"/>
      <c r="M108" s="182"/>
      <c r="N108" s="182"/>
    </row>
    <row r="109" spans="4:14">
      <c r="D109" s="182"/>
      <c r="E109" s="182"/>
      <c r="F109" s="182"/>
      <c r="G109" s="182"/>
      <c r="H109" s="182"/>
      <c r="I109" s="182"/>
      <c r="J109" s="182"/>
      <c r="K109" s="182"/>
      <c r="L109" s="182"/>
      <c r="M109" s="182"/>
      <c r="N109" s="182"/>
    </row>
    <row r="110" spans="4:14">
      <c r="D110" s="182"/>
      <c r="E110" s="182"/>
      <c r="F110" s="182"/>
      <c r="G110" s="182"/>
      <c r="H110" s="182"/>
      <c r="I110" s="182"/>
      <c r="J110" s="182"/>
      <c r="K110" s="182"/>
      <c r="L110" s="182"/>
      <c r="M110" s="182"/>
      <c r="N110" s="182"/>
    </row>
    <row r="111" spans="4:14">
      <c r="D111" s="182"/>
      <c r="E111" s="182"/>
      <c r="F111" s="182"/>
      <c r="G111" s="182"/>
      <c r="H111" s="182"/>
      <c r="I111" s="182"/>
      <c r="J111" s="182"/>
      <c r="K111" s="182"/>
      <c r="L111" s="182"/>
      <c r="M111" s="182"/>
      <c r="N111" s="182"/>
    </row>
    <row r="112" spans="4:14">
      <c r="D112" s="182"/>
      <c r="E112" s="182"/>
      <c r="F112" s="182"/>
      <c r="G112" s="182"/>
      <c r="H112" s="182"/>
      <c r="I112" s="182"/>
      <c r="J112" s="182"/>
      <c r="K112" s="182"/>
      <c r="L112" s="182"/>
      <c r="M112" s="182"/>
      <c r="N112" s="182"/>
    </row>
    <row r="113" spans="2:15">
      <c r="D113" s="182"/>
      <c r="E113" s="182"/>
      <c r="F113" s="182"/>
      <c r="G113" s="182"/>
      <c r="H113" s="182"/>
      <c r="I113" s="182"/>
      <c r="J113" s="182"/>
      <c r="K113" s="182"/>
      <c r="L113" s="182"/>
      <c r="M113" s="182"/>
      <c r="N113" s="182"/>
    </row>
    <row r="114" spans="2:15">
      <c r="B114" s="181" t="s">
        <v>380</v>
      </c>
      <c r="D114" s="182">
        <f t="shared" ref="D114:N114" si="10">SUM(D126:D131)/SUM(D279:D282)</f>
        <v>0.22626951372689755</v>
      </c>
      <c r="E114" s="182">
        <f t="shared" si="10"/>
        <v>0.3028016780372903</v>
      </c>
      <c r="F114" s="182" t="e">
        <f t="shared" si="10"/>
        <v>#DIV/0!</v>
      </c>
      <c r="G114" s="182" t="e">
        <f t="shared" si="10"/>
        <v>#DIV/0!</v>
      </c>
      <c r="H114" s="182" t="e">
        <f t="shared" si="10"/>
        <v>#DIV/0!</v>
      </c>
      <c r="I114" s="182" t="e">
        <f t="shared" si="10"/>
        <v>#DIV/0!</v>
      </c>
      <c r="J114" s="182" t="e">
        <f t="shared" si="10"/>
        <v>#DIV/0!</v>
      </c>
      <c r="K114" s="182" t="e">
        <f t="shared" si="10"/>
        <v>#DIV/0!</v>
      </c>
      <c r="L114" s="182" t="e">
        <f t="shared" si="10"/>
        <v>#DIV/0!</v>
      </c>
      <c r="M114" s="182" t="e">
        <f t="shared" si="10"/>
        <v>#DIV/0!</v>
      </c>
      <c r="N114" s="182" t="e">
        <f t="shared" si="10"/>
        <v>#DIV/0!</v>
      </c>
    </row>
    <row r="115" spans="2:15">
      <c r="B115" s="181" t="s">
        <v>379</v>
      </c>
      <c r="D115" s="182">
        <f t="shared" ref="D115:N115" si="11">SUM(D174:D179)/SUM(D290:D293)</f>
        <v>0.39118267377773874</v>
      </c>
      <c r="E115" s="182">
        <f t="shared" si="11"/>
        <v>0.65051533249372984</v>
      </c>
      <c r="F115" s="182" t="e">
        <f t="shared" si="11"/>
        <v>#DIV/0!</v>
      </c>
      <c r="G115" s="182" t="e">
        <f t="shared" si="11"/>
        <v>#DIV/0!</v>
      </c>
      <c r="H115" s="182" t="e">
        <f t="shared" si="11"/>
        <v>#DIV/0!</v>
      </c>
      <c r="I115" s="182" t="e">
        <f t="shared" si="11"/>
        <v>#DIV/0!</v>
      </c>
      <c r="J115" s="182" t="e">
        <f t="shared" si="11"/>
        <v>#DIV/0!</v>
      </c>
      <c r="K115" s="182" t="e">
        <f t="shared" si="11"/>
        <v>#DIV/0!</v>
      </c>
      <c r="L115" s="182" t="e">
        <f t="shared" si="11"/>
        <v>#DIV/0!</v>
      </c>
      <c r="M115" s="182" t="e">
        <f t="shared" si="11"/>
        <v>#DIV/0!</v>
      </c>
      <c r="N115" s="182" t="e">
        <f t="shared" si="11"/>
        <v>#DIV/0!</v>
      </c>
    </row>
    <row r="116" spans="2:15">
      <c r="D116" s="182"/>
      <c r="E116" s="182"/>
      <c r="F116" s="182"/>
      <c r="G116" s="182"/>
      <c r="H116" s="182"/>
      <c r="I116" s="182"/>
      <c r="J116" s="182"/>
      <c r="K116" s="182"/>
      <c r="L116" s="182"/>
      <c r="M116" s="182"/>
      <c r="N116" s="182"/>
    </row>
    <row r="117" spans="2:15">
      <c r="D117" s="182"/>
      <c r="E117" s="182"/>
      <c r="F117" s="182"/>
      <c r="G117" s="182"/>
      <c r="H117" s="182"/>
      <c r="I117" s="182"/>
      <c r="J117" s="182"/>
      <c r="K117" s="182"/>
      <c r="L117" s="182"/>
      <c r="M117" s="182"/>
      <c r="N117" s="182"/>
    </row>
    <row r="118" spans="2:15" ht="26">
      <c r="B118" s="196" t="s">
        <v>242</v>
      </c>
      <c r="O118" s="181" t="s">
        <v>326</v>
      </c>
    </row>
    <row r="120" spans="2:15" ht="15.5">
      <c r="B120" s="210" t="s">
        <v>236</v>
      </c>
    </row>
    <row r="121" spans="2:15">
      <c r="B121" s="209" t="s">
        <v>50</v>
      </c>
      <c r="C121" s="201" t="s">
        <v>30</v>
      </c>
      <c r="D121" s="195">
        <v>2016</v>
      </c>
      <c r="E121" s="195">
        <v>2017</v>
      </c>
      <c r="F121" s="195">
        <v>2018</v>
      </c>
      <c r="G121" s="195">
        <v>2019</v>
      </c>
      <c r="H121" s="195">
        <v>2020</v>
      </c>
      <c r="I121" s="195">
        <v>2021</v>
      </c>
      <c r="J121" s="195">
        <v>2022</v>
      </c>
      <c r="K121" s="195">
        <v>2023</v>
      </c>
      <c r="L121" s="195">
        <v>2024</v>
      </c>
      <c r="M121" s="195">
        <v>2025</v>
      </c>
      <c r="N121" s="195">
        <v>2026</v>
      </c>
    </row>
    <row r="122" spans="2:15">
      <c r="B122" s="268" t="s">
        <v>121</v>
      </c>
      <c r="C122" s="269" t="s">
        <v>122</v>
      </c>
      <c r="D122" s="502">
        <v>471337</v>
      </c>
      <c r="E122" s="502">
        <v>276574</v>
      </c>
      <c r="F122" s="502"/>
      <c r="G122" s="502"/>
      <c r="H122" s="502"/>
      <c r="I122" s="502"/>
      <c r="J122" s="502"/>
      <c r="K122" s="502"/>
      <c r="L122" s="502"/>
      <c r="M122" s="502"/>
      <c r="N122" s="502"/>
    </row>
    <row r="123" spans="2:15">
      <c r="B123" s="667" t="s">
        <v>120</v>
      </c>
      <c r="C123" s="267" t="s">
        <v>147</v>
      </c>
      <c r="D123" s="502">
        <v>93240</v>
      </c>
      <c r="E123" s="502">
        <v>55198</v>
      </c>
      <c r="F123" s="502"/>
      <c r="G123" s="502"/>
      <c r="H123" s="502"/>
      <c r="I123" s="502"/>
      <c r="J123" s="502"/>
      <c r="K123" s="502"/>
      <c r="L123" s="502"/>
      <c r="M123" s="502"/>
      <c r="N123" s="502"/>
    </row>
    <row r="124" spans="2:15">
      <c r="B124" s="668"/>
      <c r="C124" s="40" t="s">
        <v>148</v>
      </c>
      <c r="D124" s="502">
        <v>380025</v>
      </c>
      <c r="E124" s="502">
        <v>450781</v>
      </c>
      <c r="F124" s="502"/>
      <c r="G124" s="502"/>
      <c r="H124" s="502"/>
      <c r="I124" s="502"/>
      <c r="J124" s="502"/>
      <c r="K124" s="502"/>
      <c r="L124" s="502"/>
      <c r="M124" s="502"/>
      <c r="N124" s="502"/>
    </row>
    <row r="125" spans="2:15">
      <c r="B125" s="668"/>
      <c r="C125" s="267" t="s">
        <v>149</v>
      </c>
      <c r="D125" s="502">
        <v>2952</v>
      </c>
      <c r="E125" s="502">
        <v>334</v>
      </c>
      <c r="F125" s="502"/>
      <c r="G125" s="502"/>
      <c r="H125" s="502"/>
      <c r="I125" s="502"/>
      <c r="J125" s="502"/>
      <c r="K125" s="502"/>
      <c r="L125" s="502"/>
      <c r="M125" s="502"/>
      <c r="N125" s="502"/>
    </row>
    <row r="126" spans="2:15">
      <c r="B126" s="668"/>
      <c r="C126" s="40" t="s">
        <v>76</v>
      </c>
      <c r="D126" s="502">
        <v>70616</v>
      </c>
      <c r="E126" s="502">
        <v>104207</v>
      </c>
      <c r="F126" s="502"/>
      <c r="G126" s="502"/>
      <c r="H126" s="502"/>
      <c r="I126" s="502"/>
      <c r="J126" s="502"/>
      <c r="K126" s="502"/>
      <c r="L126" s="502"/>
      <c r="M126" s="502"/>
      <c r="N126" s="502"/>
    </row>
    <row r="127" spans="2:15">
      <c r="B127" s="668"/>
      <c r="C127" s="40" t="s">
        <v>101</v>
      </c>
      <c r="D127" s="502">
        <v>0</v>
      </c>
      <c r="E127" s="502">
        <v>16117</v>
      </c>
      <c r="F127" s="502"/>
      <c r="G127" s="502"/>
      <c r="H127" s="502"/>
      <c r="I127" s="502"/>
      <c r="J127" s="502"/>
      <c r="K127" s="502"/>
      <c r="L127" s="502"/>
      <c r="M127" s="502"/>
      <c r="N127" s="502"/>
    </row>
    <row r="128" spans="2:15">
      <c r="B128" s="668"/>
      <c r="C128" s="40" t="s">
        <v>370</v>
      </c>
      <c r="D128" s="502">
        <v>0</v>
      </c>
      <c r="E128" s="502">
        <v>0</v>
      </c>
      <c r="F128" s="502"/>
      <c r="G128" s="502"/>
      <c r="H128" s="502"/>
      <c r="I128" s="502"/>
      <c r="J128" s="502"/>
      <c r="K128" s="502"/>
      <c r="L128" s="502"/>
      <c r="M128" s="502"/>
      <c r="N128" s="502"/>
    </row>
    <row r="129" spans="1:14">
      <c r="B129" s="668"/>
      <c r="C129" s="40" t="s">
        <v>371</v>
      </c>
      <c r="D129" s="502">
        <v>0</v>
      </c>
      <c r="E129" s="502">
        <v>0</v>
      </c>
      <c r="F129" s="502"/>
      <c r="G129" s="502"/>
      <c r="H129" s="502"/>
      <c r="I129" s="502"/>
      <c r="J129" s="502"/>
      <c r="K129" s="502"/>
      <c r="L129" s="502"/>
      <c r="M129" s="502"/>
      <c r="N129" s="502"/>
    </row>
    <row r="130" spans="1:14">
      <c r="B130" s="668"/>
      <c r="C130" s="40" t="s">
        <v>393</v>
      </c>
      <c r="D130" s="502">
        <v>0</v>
      </c>
      <c r="E130" s="502">
        <v>0</v>
      </c>
      <c r="F130" s="502"/>
      <c r="G130" s="502"/>
      <c r="H130" s="502"/>
      <c r="I130" s="502"/>
      <c r="J130" s="502"/>
      <c r="K130" s="502"/>
      <c r="L130" s="502"/>
      <c r="M130" s="502"/>
      <c r="N130" s="502"/>
    </row>
    <row r="131" spans="1:14">
      <c r="B131" s="669"/>
      <c r="C131" s="40" t="s">
        <v>394</v>
      </c>
      <c r="D131" s="502">
        <v>0</v>
      </c>
      <c r="E131" s="502">
        <v>0</v>
      </c>
      <c r="F131" s="502"/>
      <c r="G131" s="502"/>
      <c r="H131" s="502"/>
      <c r="I131" s="502"/>
      <c r="J131" s="502"/>
      <c r="K131" s="502"/>
      <c r="L131" s="502"/>
      <c r="M131" s="502"/>
      <c r="N131" s="502"/>
    </row>
    <row r="132" spans="1:14">
      <c r="A132" s="200"/>
      <c r="B132" s="194" t="s">
        <v>372</v>
      </c>
      <c r="C132" s="194" t="s">
        <v>13</v>
      </c>
      <c r="D132" s="507">
        <f>SUM(D122:D131)</f>
        <v>1018170</v>
      </c>
      <c r="E132" s="507">
        <f t="shared" ref="E132:J132" si="12">SUM(E122:E131)</f>
        <v>903211</v>
      </c>
      <c r="F132" s="507">
        <f t="shared" si="12"/>
        <v>0</v>
      </c>
      <c r="G132" s="507">
        <f t="shared" si="12"/>
        <v>0</v>
      </c>
      <c r="H132" s="507">
        <f t="shared" si="12"/>
        <v>0</v>
      </c>
      <c r="I132" s="507">
        <f t="shared" si="12"/>
        <v>0</v>
      </c>
      <c r="J132" s="507">
        <f t="shared" si="12"/>
        <v>0</v>
      </c>
      <c r="K132" s="507">
        <f t="shared" ref="K132:N132" si="13">SUM(K122:K131)</f>
        <v>0</v>
      </c>
      <c r="L132" s="507">
        <f t="shared" si="13"/>
        <v>0</v>
      </c>
      <c r="M132" s="507">
        <f t="shared" si="13"/>
        <v>0</v>
      </c>
      <c r="N132" s="507">
        <f t="shared" si="13"/>
        <v>0</v>
      </c>
    </row>
    <row r="134" spans="1:14">
      <c r="B134" s="181" t="s">
        <v>20</v>
      </c>
    </row>
    <row r="135" spans="1:14" ht="14.5">
      <c r="B135" s="208" t="s">
        <v>128</v>
      </c>
      <c r="C135" s="206"/>
      <c r="D135" s="197">
        <v>2016</v>
      </c>
      <c r="E135" s="197">
        <v>2017</v>
      </c>
      <c r="F135" s="197">
        <v>2018</v>
      </c>
      <c r="G135" s="197">
        <v>2019</v>
      </c>
      <c r="H135" s="197">
        <v>2020</v>
      </c>
      <c r="I135" s="195">
        <v>2021</v>
      </c>
      <c r="J135" s="195">
        <v>2022</v>
      </c>
      <c r="K135" s="195">
        <v>2023</v>
      </c>
      <c r="L135" s="195">
        <v>2024</v>
      </c>
      <c r="M135" s="195">
        <v>2025</v>
      </c>
      <c r="N135" s="195">
        <v>2026</v>
      </c>
    </row>
    <row r="136" spans="1:14">
      <c r="B136" s="268" t="s">
        <v>121</v>
      </c>
      <c r="C136" s="269" t="str">
        <f t="shared" ref="C136:C144" si="14">C122</f>
        <v xml:space="preserve">up to 10 Gbps </v>
      </c>
      <c r="D136" s="503">
        <v>160.64458025949554</v>
      </c>
      <c r="E136" s="503">
        <v>167.5486886159575</v>
      </c>
      <c r="F136" s="503"/>
      <c r="G136" s="503"/>
      <c r="H136" s="503"/>
      <c r="I136" s="503"/>
      <c r="J136" s="503"/>
      <c r="K136" s="503"/>
      <c r="L136" s="503"/>
      <c r="M136" s="503"/>
      <c r="N136" s="503"/>
    </row>
    <row r="137" spans="1:14">
      <c r="B137" s="667" t="s">
        <v>120</v>
      </c>
      <c r="C137" s="267" t="str">
        <f t="shared" si="14"/>
        <v>OC-48 (2.5 G)</v>
      </c>
      <c r="D137" s="503">
        <v>268.71489725439727</v>
      </c>
      <c r="E137" s="503">
        <v>262.99268089423526</v>
      </c>
      <c r="F137" s="503"/>
      <c r="G137" s="503"/>
      <c r="H137" s="503"/>
      <c r="I137" s="503"/>
      <c r="J137" s="503"/>
      <c r="K137" s="503"/>
      <c r="L137" s="503"/>
      <c r="M137" s="503"/>
      <c r="N137" s="503"/>
    </row>
    <row r="138" spans="1:14">
      <c r="B138" s="668"/>
      <c r="C138" s="40" t="str">
        <f t="shared" si="14"/>
        <v>OC-192 (10G)</v>
      </c>
      <c r="D138" s="503">
        <v>583.05115030054333</v>
      </c>
      <c r="E138" s="503">
        <v>514.26755322650411</v>
      </c>
      <c r="F138" s="503"/>
      <c r="G138" s="503"/>
      <c r="H138" s="503"/>
      <c r="I138" s="503"/>
      <c r="J138" s="503"/>
      <c r="K138" s="503"/>
      <c r="L138" s="503"/>
      <c r="M138" s="503"/>
      <c r="N138" s="503"/>
    </row>
    <row r="139" spans="1:14">
      <c r="B139" s="668"/>
      <c r="C139" s="267" t="str">
        <f t="shared" si="14"/>
        <v>OC-768 (40G)</v>
      </c>
      <c r="D139" s="503">
        <v>9064.4821883468849</v>
      </c>
      <c r="E139" s="503">
        <v>6724.5508982035926</v>
      </c>
      <c r="F139" s="503"/>
      <c r="G139" s="503"/>
      <c r="H139" s="503"/>
      <c r="I139" s="503"/>
      <c r="J139" s="503"/>
      <c r="K139" s="503"/>
      <c r="L139" s="503"/>
      <c r="M139" s="503"/>
      <c r="N139" s="503"/>
    </row>
    <row r="140" spans="1:14">
      <c r="B140" s="668"/>
      <c r="C140" s="40" t="str">
        <f t="shared" si="14"/>
        <v>100 Gbps</v>
      </c>
      <c r="D140" s="503">
        <v>9433.1597290982209</v>
      </c>
      <c r="E140" s="503">
        <v>6065.5106775597669</v>
      </c>
      <c r="F140" s="503"/>
      <c r="G140" s="503"/>
      <c r="H140" s="503"/>
      <c r="I140" s="503"/>
      <c r="J140" s="503"/>
      <c r="K140" s="503"/>
      <c r="L140" s="503"/>
      <c r="M140" s="503"/>
      <c r="N140" s="503"/>
    </row>
    <row r="141" spans="1:14">
      <c r="B141" s="668"/>
      <c r="C141" s="40" t="str">
        <f t="shared" si="14"/>
        <v>200 Gbps</v>
      </c>
      <c r="D141" s="503">
        <v>0</v>
      </c>
      <c r="E141" s="503">
        <v>7372.2777191785071</v>
      </c>
      <c r="F141" s="503"/>
      <c r="G141" s="503"/>
      <c r="H141" s="503"/>
      <c r="I141" s="503"/>
      <c r="J141" s="503"/>
      <c r="K141" s="503"/>
      <c r="L141" s="503"/>
      <c r="M141" s="503"/>
      <c r="N141" s="503"/>
    </row>
    <row r="142" spans="1:14">
      <c r="B142" s="668"/>
      <c r="C142" s="40" t="str">
        <f t="shared" si="14"/>
        <v>400G ZR</v>
      </c>
      <c r="D142" s="503">
        <v>0</v>
      </c>
      <c r="E142" s="503">
        <v>0</v>
      </c>
      <c r="F142" s="503"/>
      <c r="G142" s="503"/>
      <c r="H142" s="503"/>
      <c r="I142" s="503"/>
      <c r="J142" s="503"/>
      <c r="K142" s="503"/>
      <c r="L142" s="503"/>
      <c r="M142" s="503"/>
      <c r="N142" s="503"/>
    </row>
    <row r="143" spans="1:14">
      <c r="B143" s="668"/>
      <c r="C143" s="40" t="str">
        <f t="shared" si="14"/>
        <v>400G ZR+</v>
      </c>
      <c r="D143" s="503">
        <v>0</v>
      </c>
      <c r="E143" s="503">
        <v>0</v>
      </c>
      <c r="F143" s="503"/>
      <c r="G143" s="503"/>
      <c r="H143" s="503"/>
      <c r="I143" s="503"/>
      <c r="J143" s="503"/>
      <c r="K143" s="503"/>
      <c r="L143" s="503"/>
      <c r="M143" s="503"/>
      <c r="N143" s="503"/>
    </row>
    <row r="144" spans="1:14">
      <c r="B144" s="668"/>
      <c r="C144" s="40" t="str">
        <f t="shared" si="14"/>
        <v>400G Open ROADM</v>
      </c>
      <c r="D144" s="503">
        <v>0</v>
      </c>
      <c r="E144" s="503">
        <v>0</v>
      </c>
      <c r="F144" s="503"/>
      <c r="G144" s="503"/>
      <c r="H144" s="503"/>
      <c r="I144" s="503"/>
      <c r="J144" s="503"/>
      <c r="K144" s="503"/>
      <c r="L144" s="503"/>
      <c r="M144" s="503"/>
      <c r="N144" s="503"/>
    </row>
    <row r="145" spans="2:14">
      <c r="B145" s="669"/>
      <c r="C145" s="40" t="str">
        <f>C131</f>
        <v>600/800G on-board &amp; new</v>
      </c>
      <c r="D145" s="503">
        <v>0</v>
      </c>
      <c r="E145" s="503">
        <v>0</v>
      </c>
      <c r="F145" s="503"/>
      <c r="G145" s="503"/>
      <c r="H145" s="503"/>
      <c r="I145" s="503"/>
      <c r="J145" s="503"/>
      <c r="K145" s="503"/>
      <c r="L145" s="503"/>
      <c r="M145" s="503"/>
      <c r="N145" s="503"/>
    </row>
    <row r="146" spans="2:14">
      <c r="B146" s="299"/>
      <c r="C146" s="300"/>
      <c r="D146" s="300"/>
      <c r="E146" s="300"/>
      <c r="F146" s="300"/>
      <c r="G146" s="300"/>
      <c r="H146" s="300"/>
      <c r="I146" s="300"/>
      <c r="J146" s="300"/>
      <c r="K146" s="300"/>
      <c r="L146" s="300"/>
      <c r="M146" s="300"/>
      <c r="N146" s="300"/>
    </row>
    <row r="147" spans="2:14" ht="15.5">
      <c r="B147" s="620" t="s">
        <v>412</v>
      </c>
      <c r="C147" s="300"/>
      <c r="D147" s="300"/>
      <c r="E147" s="300"/>
      <c r="F147" s="300"/>
      <c r="G147" s="300"/>
      <c r="H147" s="300"/>
      <c r="I147" s="300"/>
      <c r="J147" s="300"/>
      <c r="K147" s="300"/>
      <c r="L147" s="300"/>
      <c r="M147" s="300"/>
      <c r="N147" s="300"/>
    </row>
    <row r="148" spans="2:14">
      <c r="B148" s="299"/>
      <c r="C148" s="300"/>
      <c r="D148" s="300"/>
      <c r="E148" s="300"/>
      <c r="F148" s="300"/>
      <c r="G148" s="300"/>
      <c r="H148" s="300"/>
      <c r="I148" s="300"/>
      <c r="J148" s="300"/>
      <c r="K148" s="300"/>
      <c r="L148" s="300"/>
      <c r="M148" s="300"/>
      <c r="N148" s="300"/>
    </row>
    <row r="149" spans="2:14">
      <c r="B149" s="299"/>
      <c r="C149" s="300"/>
      <c r="D149" s="300"/>
      <c r="E149" s="300"/>
      <c r="F149" s="300"/>
      <c r="G149" s="300"/>
      <c r="H149" s="300"/>
      <c r="I149" s="300"/>
      <c r="J149" s="300"/>
      <c r="K149" s="300"/>
      <c r="L149" s="300"/>
      <c r="M149" s="300"/>
      <c r="N149" s="300"/>
    </row>
    <row r="150" spans="2:14">
      <c r="B150" s="299"/>
      <c r="C150" s="300"/>
      <c r="D150" s="300"/>
      <c r="E150" s="300"/>
      <c r="F150" s="300"/>
      <c r="G150" s="300"/>
      <c r="H150" s="300"/>
      <c r="I150" s="300"/>
      <c r="J150" s="300"/>
      <c r="K150" s="300"/>
      <c r="L150" s="300"/>
      <c r="M150" s="300"/>
      <c r="N150" s="300"/>
    </row>
    <row r="151" spans="2:14">
      <c r="B151" s="299"/>
      <c r="C151" s="300"/>
      <c r="D151" s="300"/>
      <c r="E151" s="300"/>
      <c r="F151" s="300"/>
      <c r="G151" s="300"/>
      <c r="H151" s="300"/>
      <c r="I151" s="300"/>
      <c r="J151" s="300"/>
      <c r="K151" s="300"/>
      <c r="L151" s="300"/>
      <c r="M151" s="300"/>
      <c r="N151" s="300"/>
    </row>
    <row r="152" spans="2:14">
      <c r="B152" s="299"/>
      <c r="C152" s="300"/>
      <c r="D152" s="300"/>
      <c r="E152" s="300"/>
      <c r="F152" s="300"/>
      <c r="G152" s="300"/>
      <c r="H152" s="300"/>
      <c r="I152" s="300"/>
      <c r="J152" s="300"/>
      <c r="K152" s="300"/>
      <c r="L152" s="300"/>
      <c r="M152" s="300"/>
      <c r="N152" s="300"/>
    </row>
    <row r="153" spans="2:14">
      <c r="B153" s="299"/>
      <c r="C153" s="300"/>
      <c r="D153" s="300"/>
      <c r="E153" s="300"/>
      <c r="F153" s="300"/>
      <c r="G153" s="300"/>
      <c r="H153" s="300"/>
      <c r="I153" s="300"/>
      <c r="J153" s="300"/>
      <c r="K153" s="300"/>
      <c r="L153" s="300"/>
      <c r="M153" s="300"/>
      <c r="N153" s="300"/>
    </row>
    <row r="154" spans="2:14">
      <c r="B154" s="299"/>
      <c r="C154" s="300"/>
      <c r="D154" s="300"/>
      <c r="E154" s="300"/>
      <c r="F154" s="300"/>
      <c r="G154" s="300"/>
      <c r="H154" s="300"/>
      <c r="I154" s="300"/>
      <c r="J154" s="300"/>
      <c r="K154" s="300"/>
      <c r="L154" s="300"/>
      <c r="M154" s="300"/>
      <c r="N154" s="300"/>
    </row>
    <row r="155" spans="2:14">
      <c r="B155" s="299"/>
      <c r="C155" s="300"/>
      <c r="D155" s="300"/>
      <c r="E155" s="300"/>
      <c r="F155" s="300"/>
      <c r="G155" s="300"/>
      <c r="H155" s="300"/>
      <c r="I155" s="300"/>
      <c r="J155" s="300"/>
      <c r="K155" s="300"/>
      <c r="L155" s="300"/>
      <c r="M155" s="300"/>
      <c r="N155" s="300"/>
    </row>
    <row r="156" spans="2:14">
      <c r="B156" s="299"/>
      <c r="C156" s="300"/>
      <c r="D156" s="300"/>
      <c r="E156" s="300"/>
      <c r="F156" s="300"/>
      <c r="G156" s="300"/>
      <c r="H156" s="300"/>
      <c r="I156" s="300"/>
      <c r="J156" s="300"/>
      <c r="K156" s="300"/>
      <c r="L156" s="300"/>
      <c r="M156" s="300"/>
      <c r="N156" s="300"/>
    </row>
    <row r="157" spans="2:14">
      <c r="B157" s="299"/>
      <c r="C157" s="300"/>
      <c r="D157" s="300"/>
      <c r="E157" s="300"/>
      <c r="F157" s="300"/>
      <c r="G157" s="300"/>
      <c r="H157" s="300"/>
      <c r="I157" s="300"/>
      <c r="J157" s="300"/>
      <c r="K157" s="300"/>
      <c r="L157" s="300"/>
      <c r="M157" s="300"/>
      <c r="N157" s="300"/>
    </row>
    <row r="158" spans="2:14">
      <c r="B158" s="299"/>
      <c r="C158" s="300"/>
      <c r="D158" s="300"/>
      <c r="E158" s="300"/>
      <c r="F158" s="300"/>
      <c r="G158" s="300"/>
      <c r="H158" s="300"/>
      <c r="I158" s="300"/>
      <c r="J158" s="300"/>
      <c r="K158" s="300"/>
      <c r="L158" s="300"/>
      <c r="M158" s="300"/>
      <c r="N158" s="300"/>
    </row>
    <row r="159" spans="2:14">
      <c r="B159" s="299"/>
      <c r="C159" s="300"/>
      <c r="D159" s="300"/>
      <c r="E159" s="300"/>
      <c r="F159" s="300"/>
      <c r="G159" s="300"/>
      <c r="H159" s="300"/>
      <c r="I159" s="300"/>
      <c r="J159" s="300"/>
      <c r="K159" s="300"/>
      <c r="L159" s="300"/>
      <c r="M159" s="300"/>
      <c r="N159" s="300"/>
    </row>
    <row r="160" spans="2:14">
      <c r="B160" s="299"/>
      <c r="C160" s="300"/>
      <c r="D160" s="300"/>
      <c r="E160" s="300"/>
      <c r="F160" s="300"/>
      <c r="G160" s="300"/>
      <c r="H160" s="300"/>
      <c r="I160" s="300"/>
      <c r="J160" s="300"/>
      <c r="K160" s="300"/>
      <c r="L160" s="300"/>
      <c r="M160" s="300"/>
      <c r="N160" s="300"/>
    </row>
    <row r="161" spans="1:14">
      <c r="B161" s="299"/>
      <c r="C161" s="300"/>
      <c r="D161" s="300"/>
      <c r="E161" s="300"/>
      <c r="F161" s="300"/>
      <c r="G161" s="300"/>
      <c r="H161" s="300"/>
      <c r="I161" s="300"/>
      <c r="J161" s="300"/>
      <c r="K161" s="300"/>
      <c r="L161" s="300"/>
      <c r="M161" s="300"/>
      <c r="N161" s="300"/>
    </row>
    <row r="162" spans="1:14">
      <c r="B162" s="299"/>
      <c r="C162" s="300"/>
      <c r="D162" s="300"/>
      <c r="E162" s="300"/>
      <c r="F162" s="300"/>
      <c r="G162" s="300"/>
      <c r="H162" s="300"/>
      <c r="I162" s="300"/>
      <c r="J162" s="300"/>
      <c r="K162" s="300"/>
      <c r="L162" s="300"/>
      <c r="M162" s="300"/>
      <c r="N162" s="300"/>
    </row>
    <row r="163" spans="1:14">
      <c r="B163" s="299"/>
      <c r="C163" s="300"/>
      <c r="D163" s="300"/>
      <c r="E163" s="300"/>
      <c r="F163" s="300"/>
      <c r="G163" s="300"/>
      <c r="H163" s="300"/>
      <c r="I163" s="300"/>
      <c r="J163" s="300"/>
      <c r="K163" s="300"/>
      <c r="L163" s="300"/>
      <c r="M163" s="300"/>
      <c r="N163" s="300"/>
    </row>
    <row r="164" spans="1:14">
      <c r="B164" s="299"/>
      <c r="C164" s="300"/>
      <c r="D164" s="300"/>
      <c r="E164" s="300"/>
      <c r="F164" s="300"/>
      <c r="G164" s="300"/>
      <c r="H164" s="300"/>
      <c r="I164" s="300"/>
      <c r="J164" s="300"/>
      <c r="K164" s="300"/>
      <c r="L164" s="300"/>
      <c r="M164" s="300"/>
      <c r="N164" s="300"/>
    </row>
    <row r="165" spans="1:14">
      <c r="B165" s="299"/>
      <c r="C165" s="300"/>
      <c r="D165" s="300"/>
      <c r="E165" s="300"/>
      <c r="F165" s="300"/>
      <c r="G165" s="300"/>
      <c r="H165" s="300"/>
      <c r="I165" s="300"/>
      <c r="J165" s="300"/>
      <c r="K165" s="300"/>
      <c r="L165" s="300"/>
      <c r="M165" s="300"/>
      <c r="N165" s="300"/>
    </row>
    <row r="166" spans="1:14">
      <c r="B166" s="299"/>
      <c r="C166" s="300"/>
      <c r="D166" s="300"/>
      <c r="E166" s="300"/>
      <c r="F166" s="300"/>
      <c r="G166" s="300"/>
      <c r="H166" s="300"/>
      <c r="I166" s="300"/>
      <c r="J166" s="300"/>
      <c r="K166" s="300"/>
      <c r="L166" s="300"/>
      <c r="M166" s="300"/>
      <c r="N166" s="300"/>
    </row>
    <row r="167" spans="1:14">
      <c r="B167" s="299"/>
      <c r="C167" s="300"/>
      <c r="D167" s="300"/>
      <c r="E167" s="300"/>
      <c r="F167" s="300"/>
      <c r="G167" s="300"/>
      <c r="H167" s="300"/>
      <c r="I167" s="300"/>
      <c r="J167" s="300"/>
      <c r="K167" s="300"/>
      <c r="L167" s="300"/>
      <c r="M167" s="300"/>
      <c r="N167" s="300"/>
    </row>
    <row r="169" spans="1:14" ht="14.5">
      <c r="A169" s="200"/>
      <c r="B169" s="202" t="s">
        <v>237</v>
      </c>
      <c r="C169" s="206"/>
      <c r="D169" s="197">
        <v>2016</v>
      </c>
      <c r="E169" s="197">
        <v>2017</v>
      </c>
      <c r="F169" s="197">
        <v>2018</v>
      </c>
      <c r="G169" s="197">
        <v>2019</v>
      </c>
      <c r="H169" s="197">
        <v>2020</v>
      </c>
      <c r="I169" s="195">
        <v>2021</v>
      </c>
      <c r="J169" s="195">
        <v>2022</v>
      </c>
      <c r="K169" s="195">
        <v>2023</v>
      </c>
      <c r="L169" s="195">
        <v>2024</v>
      </c>
      <c r="M169" s="195">
        <v>2025</v>
      </c>
      <c r="N169" s="195">
        <v>2026</v>
      </c>
    </row>
    <row r="170" spans="1:14">
      <c r="A170" s="200"/>
      <c r="B170" s="268" t="s">
        <v>121</v>
      </c>
      <c r="C170" s="269" t="str">
        <f t="shared" ref="C170:C178" si="15">C122</f>
        <v xml:space="preserve">up to 10 Gbps </v>
      </c>
      <c r="D170" s="502">
        <v>0</v>
      </c>
      <c r="E170" s="502">
        <v>0</v>
      </c>
      <c r="F170" s="502"/>
      <c r="G170" s="502"/>
      <c r="H170" s="502"/>
      <c r="I170" s="502"/>
      <c r="J170" s="502"/>
      <c r="K170" s="502"/>
      <c r="L170" s="502"/>
      <c r="M170" s="502"/>
      <c r="N170" s="502"/>
    </row>
    <row r="171" spans="1:14">
      <c r="A171" s="200"/>
      <c r="B171" s="667" t="s">
        <v>120</v>
      </c>
      <c r="C171" s="267" t="str">
        <f t="shared" si="15"/>
        <v>OC-48 (2.5 G)</v>
      </c>
      <c r="D171" s="502">
        <v>0</v>
      </c>
      <c r="E171" s="502">
        <v>0</v>
      </c>
      <c r="F171" s="502"/>
      <c r="G171" s="502"/>
      <c r="H171" s="502"/>
      <c r="I171" s="502"/>
      <c r="J171" s="502"/>
      <c r="K171" s="502"/>
      <c r="L171" s="502"/>
      <c r="M171" s="502"/>
      <c r="N171" s="502"/>
    </row>
    <row r="172" spans="1:14">
      <c r="A172" s="200"/>
      <c r="B172" s="668"/>
      <c r="C172" s="40" t="str">
        <f t="shared" si="15"/>
        <v>OC-192 (10G)</v>
      </c>
      <c r="D172" s="502">
        <v>49403.25</v>
      </c>
      <c r="E172" s="502">
        <v>49585.91</v>
      </c>
      <c r="F172" s="502"/>
      <c r="G172" s="502"/>
      <c r="H172" s="502"/>
      <c r="I172" s="502"/>
      <c r="J172" s="502"/>
      <c r="K172" s="502"/>
      <c r="L172" s="502"/>
      <c r="M172" s="502"/>
      <c r="N172" s="502"/>
    </row>
    <row r="173" spans="1:14">
      <c r="A173" s="200"/>
      <c r="B173" s="668"/>
      <c r="C173" s="267" t="str">
        <f t="shared" si="15"/>
        <v>OC-768 (40G)</v>
      </c>
      <c r="D173" s="502">
        <v>295.2</v>
      </c>
      <c r="E173" s="502">
        <v>16.699999999999996</v>
      </c>
      <c r="F173" s="502"/>
      <c r="G173" s="502"/>
      <c r="H173" s="502"/>
      <c r="I173" s="502"/>
      <c r="J173" s="502"/>
      <c r="K173" s="502"/>
      <c r="L173" s="502"/>
      <c r="M173" s="502"/>
      <c r="N173" s="502"/>
    </row>
    <row r="174" spans="1:14">
      <c r="A174" s="200"/>
      <c r="B174" s="668"/>
      <c r="C174" s="40" t="str">
        <f t="shared" si="15"/>
        <v>100 Gbps</v>
      </c>
      <c r="D174" s="502">
        <v>15096.521746430493</v>
      </c>
      <c r="E174" s="502">
        <v>49598.993497839707</v>
      </c>
      <c r="F174" s="502"/>
      <c r="G174" s="502"/>
      <c r="H174" s="502"/>
      <c r="I174" s="502"/>
      <c r="J174" s="502"/>
      <c r="K174" s="502"/>
      <c r="L174" s="502"/>
      <c r="M174" s="502"/>
      <c r="N174" s="502"/>
    </row>
    <row r="175" spans="1:14">
      <c r="A175" s="200"/>
      <c r="B175" s="668"/>
      <c r="C175" s="40" t="str">
        <f t="shared" si="15"/>
        <v>200 Gbps</v>
      </c>
      <c r="D175" s="502">
        <v>0</v>
      </c>
      <c r="E175" s="502">
        <v>4959.0769230769238</v>
      </c>
      <c r="F175" s="502"/>
      <c r="G175" s="502"/>
      <c r="H175" s="502"/>
      <c r="I175" s="502"/>
      <c r="J175" s="502"/>
      <c r="K175" s="502"/>
      <c r="L175" s="502"/>
      <c r="M175" s="502"/>
      <c r="N175" s="502"/>
    </row>
    <row r="176" spans="1:14">
      <c r="A176" s="200"/>
      <c r="B176" s="668"/>
      <c r="C176" s="40" t="str">
        <f t="shared" si="15"/>
        <v>400G ZR</v>
      </c>
      <c r="D176" s="502">
        <v>0</v>
      </c>
      <c r="E176" s="502">
        <v>0</v>
      </c>
      <c r="F176" s="502"/>
      <c r="G176" s="502"/>
      <c r="H176" s="502"/>
      <c r="I176" s="502"/>
      <c r="J176" s="502"/>
      <c r="K176" s="502"/>
      <c r="L176" s="502"/>
      <c r="M176" s="502"/>
      <c r="N176" s="502"/>
    </row>
    <row r="177" spans="1:33">
      <c r="A177" s="200"/>
      <c r="B177" s="668"/>
      <c r="C177" s="40" t="str">
        <f t="shared" si="15"/>
        <v>400G ZR+</v>
      </c>
      <c r="D177" s="502">
        <v>0</v>
      </c>
      <c r="E177" s="502">
        <v>0</v>
      </c>
      <c r="F177" s="502"/>
      <c r="G177" s="502"/>
      <c r="H177" s="502"/>
      <c r="I177" s="502"/>
      <c r="J177" s="502"/>
      <c r="K177" s="502"/>
      <c r="L177" s="502"/>
      <c r="M177" s="502"/>
      <c r="N177" s="502"/>
    </row>
    <row r="178" spans="1:33">
      <c r="A178" s="200"/>
      <c r="B178" s="668"/>
      <c r="C178" s="40" t="str">
        <f t="shared" si="15"/>
        <v>400G Open ROADM</v>
      </c>
      <c r="D178" s="502">
        <v>0</v>
      </c>
      <c r="E178" s="502">
        <v>0</v>
      </c>
      <c r="F178" s="502"/>
      <c r="G178" s="502"/>
      <c r="H178" s="502"/>
      <c r="I178" s="502"/>
      <c r="J178" s="502"/>
      <c r="K178" s="502"/>
      <c r="L178" s="502"/>
      <c r="M178" s="502"/>
      <c r="N178" s="502"/>
    </row>
    <row r="179" spans="1:33">
      <c r="A179" s="200"/>
      <c r="B179" s="669"/>
      <c r="C179" s="40" t="str">
        <f>C131</f>
        <v>600/800G on-board &amp; new</v>
      </c>
      <c r="D179" s="502">
        <v>0</v>
      </c>
      <c r="E179" s="502">
        <v>0</v>
      </c>
      <c r="F179" s="502"/>
      <c r="G179" s="502"/>
      <c r="H179" s="502"/>
      <c r="I179" s="502"/>
      <c r="J179" s="502"/>
      <c r="K179" s="502"/>
      <c r="L179" s="502"/>
      <c r="M179" s="502"/>
      <c r="N179" s="502"/>
    </row>
    <row r="180" spans="1:33">
      <c r="A180" s="200"/>
      <c r="B180" s="194" t="s">
        <v>372</v>
      </c>
      <c r="C180" s="194" t="s">
        <v>13</v>
      </c>
      <c r="D180" s="507">
        <f t="shared" ref="D180:N180" si="16">SUM(D170:D179)</f>
        <v>64794.971746430492</v>
      </c>
      <c r="E180" s="507">
        <f t="shared" si="16"/>
        <v>104160.68042091663</v>
      </c>
      <c r="F180" s="507"/>
      <c r="G180" s="507"/>
      <c r="H180" s="507"/>
      <c r="I180" s="507"/>
      <c r="J180" s="507"/>
      <c r="K180" s="507"/>
      <c r="L180" s="507"/>
      <c r="M180" s="507"/>
      <c r="N180" s="507"/>
      <c r="O180" s="199"/>
      <c r="P180" s="199"/>
      <c r="Q180" s="199"/>
      <c r="R180" s="199"/>
      <c r="S180" s="199"/>
      <c r="T180" s="199"/>
      <c r="U180" s="199"/>
      <c r="V180" s="199"/>
      <c r="W180" s="199"/>
      <c r="X180" s="199"/>
      <c r="Y180" s="199"/>
      <c r="Z180" s="199"/>
      <c r="AA180" s="199"/>
      <c r="AB180" s="199"/>
      <c r="AC180" s="199"/>
      <c r="AD180" s="199"/>
      <c r="AE180" s="199"/>
      <c r="AF180" s="199"/>
      <c r="AG180" s="199"/>
    </row>
    <row r="181" spans="1:33">
      <c r="A181" s="200"/>
      <c r="B181" s="186" t="s">
        <v>125</v>
      </c>
      <c r="D181" s="204">
        <f>(D172*10+D173*40+D174*100+D175*200+SUM(D176:D178)*400+D179*600)/10^6</f>
        <v>2.015492674643049</v>
      </c>
      <c r="E181" s="204">
        <f t="shared" ref="E181:N181" si="17">(E172*10+E173*40+E174*100+E175*200+SUM(E176:E178)*400+E179*600)/10^6</f>
        <v>6.4482418343993553</v>
      </c>
      <c r="F181" s="204"/>
      <c r="G181" s="204"/>
      <c r="H181" s="204"/>
      <c r="I181" s="204"/>
      <c r="J181" s="204"/>
      <c r="K181" s="204"/>
      <c r="L181" s="204"/>
      <c r="M181" s="204"/>
      <c r="N181" s="204"/>
    </row>
    <row r="182" spans="1:33">
      <c r="A182" s="200"/>
      <c r="B182" s="186" t="s">
        <v>124</v>
      </c>
      <c r="D182" s="555">
        <v>5.015492674643049</v>
      </c>
      <c r="E182" s="204">
        <f t="shared" ref="E182:M182" si="18">D182+E181</f>
        <v>11.463734509042403</v>
      </c>
      <c r="F182" s="204"/>
      <c r="G182" s="204"/>
      <c r="H182" s="204"/>
      <c r="I182" s="204"/>
      <c r="J182" s="204"/>
      <c r="K182" s="204"/>
      <c r="L182" s="204"/>
      <c r="M182" s="204"/>
      <c r="N182" s="204"/>
    </row>
    <row r="183" spans="1:33">
      <c r="A183" s="200"/>
      <c r="B183" s="186" t="s">
        <v>77</v>
      </c>
      <c r="D183" s="556">
        <v>0.65271573116098747</v>
      </c>
      <c r="E183" s="203">
        <f t="shared" ref="E183:M183" si="19">E182/D182-1</f>
        <v>1.2856646899316373</v>
      </c>
      <c r="F183" s="182"/>
      <c r="G183" s="182"/>
      <c r="H183" s="182"/>
      <c r="I183" s="182"/>
      <c r="J183" s="182"/>
      <c r="K183" s="182"/>
      <c r="L183" s="182"/>
      <c r="M183" s="182"/>
      <c r="N183" s="182"/>
    </row>
    <row r="184" spans="1:33">
      <c r="A184" s="200"/>
      <c r="B184" s="186"/>
      <c r="D184" s="576" t="s">
        <v>240</v>
      </c>
    </row>
    <row r="185" spans="1:33" ht="14.5">
      <c r="A185" s="200"/>
      <c r="B185" s="202" t="s">
        <v>127</v>
      </c>
      <c r="C185" s="206"/>
      <c r="D185" s="197">
        <v>2016</v>
      </c>
      <c r="E185" s="197">
        <v>2017</v>
      </c>
      <c r="F185" s="197">
        <v>2018</v>
      </c>
      <c r="G185" s="197">
        <v>2019</v>
      </c>
      <c r="H185" s="197">
        <v>2020</v>
      </c>
      <c r="I185" s="195">
        <v>2021</v>
      </c>
      <c r="J185" s="195">
        <v>2022</v>
      </c>
      <c r="K185" s="195">
        <v>2023</v>
      </c>
      <c r="L185" s="195">
        <v>2024</v>
      </c>
      <c r="M185" s="195">
        <v>2025</v>
      </c>
      <c r="N185" s="195">
        <v>2026</v>
      </c>
    </row>
    <row r="186" spans="1:33">
      <c r="A186" s="200"/>
      <c r="B186" s="205" t="s">
        <v>121</v>
      </c>
      <c r="C186" s="194" t="str">
        <f>C122</f>
        <v xml:space="preserve">up to 10 Gbps </v>
      </c>
      <c r="D186" s="504">
        <f t="shared" ref="D186:D194" si="20">D170*D136/10^6</f>
        <v>0</v>
      </c>
      <c r="E186" s="504">
        <f t="shared" ref="E186:M186" si="21">E170*E136/10^6</f>
        <v>0</v>
      </c>
      <c r="F186" s="504"/>
      <c r="G186" s="504"/>
      <c r="H186" s="504"/>
      <c r="I186" s="504"/>
      <c r="J186" s="504"/>
      <c r="K186" s="504"/>
      <c r="L186" s="504"/>
      <c r="M186" s="504"/>
      <c r="N186" s="504"/>
    </row>
    <row r="187" spans="1:33" ht="15" customHeight="1">
      <c r="A187" s="200"/>
      <c r="B187" s="667" t="s">
        <v>120</v>
      </c>
      <c r="C187" s="267" t="str">
        <f t="shared" ref="C187:C194" si="22">C171</f>
        <v>OC-48 (2.5 G)</v>
      </c>
      <c r="D187" s="504">
        <f t="shared" si="20"/>
        <v>0</v>
      </c>
      <c r="E187" s="504">
        <f t="shared" ref="E187:M187" si="23">E171*E137/10^6</f>
        <v>0</v>
      </c>
      <c r="F187" s="504"/>
      <c r="G187" s="504"/>
      <c r="H187" s="504"/>
      <c r="I187" s="504"/>
      <c r="J187" s="504"/>
      <c r="K187" s="504"/>
      <c r="L187" s="504"/>
      <c r="M187" s="504"/>
      <c r="N187" s="504"/>
    </row>
    <row r="188" spans="1:33" ht="15" customHeight="1">
      <c r="A188" s="200"/>
      <c r="B188" s="668"/>
      <c r="C188" s="40" t="str">
        <f t="shared" si="22"/>
        <v>OC-192 (10G)</v>
      </c>
      <c r="D188" s="504">
        <f t="shared" si="20"/>
        <v>28.804621741085317</v>
      </c>
      <c r="E188" s="504">
        <f t="shared" ref="E188:M188" si="24">E172*E138/10^6</f>
        <v>25.500424610209645</v>
      </c>
      <c r="F188" s="504"/>
      <c r="G188" s="504"/>
      <c r="H188" s="504"/>
      <c r="I188" s="504"/>
      <c r="J188" s="504"/>
      <c r="K188" s="504"/>
      <c r="L188" s="504"/>
      <c r="M188" s="504"/>
      <c r="N188" s="504"/>
    </row>
    <row r="189" spans="1:33">
      <c r="A189" s="200"/>
      <c r="B189" s="668"/>
      <c r="C189" s="267" t="str">
        <f t="shared" si="22"/>
        <v>OC-768 (40G)</v>
      </c>
      <c r="D189" s="504">
        <f t="shared" si="20"/>
        <v>2.6758351420000004</v>
      </c>
      <c r="E189" s="504">
        <f t="shared" ref="E189:M189" si="25">E173*E139/10^6</f>
        <v>0.11229999999999997</v>
      </c>
      <c r="F189" s="504"/>
      <c r="G189" s="504"/>
      <c r="H189" s="504"/>
      <c r="I189" s="504"/>
      <c r="J189" s="504"/>
      <c r="K189" s="504"/>
      <c r="L189" s="504"/>
      <c r="M189" s="504"/>
      <c r="N189" s="504"/>
    </row>
    <row r="190" spans="1:33">
      <c r="A190" s="200"/>
      <c r="B190" s="668"/>
      <c r="C190" s="40" t="str">
        <f t="shared" si="22"/>
        <v>100 Gbps</v>
      </c>
      <c r="D190" s="504">
        <f t="shared" si="20"/>
        <v>142.40790098788366</v>
      </c>
      <c r="E190" s="504">
        <f t="shared" ref="E190:M190" si="26">E174*E140/10^6</f>
        <v>300.8432246573642</v>
      </c>
      <c r="F190" s="504"/>
      <c r="G190" s="504"/>
      <c r="H190" s="504"/>
      <c r="I190" s="504"/>
      <c r="J190" s="504"/>
      <c r="K190" s="504"/>
      <c r="L190" s="504"/>
      <c r="M190" s="504"/>
      <c r="N190" s="504"/>
    </row>
    <row r="191" spans="1:33">
      <c r="A191" s="200"/>
      <c r="B191" s="668"/>
      <c r="C191" s="40" t="str">
        <f t="shared" si="22"/>
        <v>200 Gbps</v>
      </c>
      <c r="D191" s="504">
        <f t="shared" si="20"/>
        <v>0</v>
      </c>
      <c r="E191" s="504">
        <f t="shared" ref="E191:M191" si="27">E175*E141/10^6</f>
        <v>36.559692307692309</v>
      </c>
      <c r="F191" s="504"/>
      <c r="G191" s="504"/>
      <c r="H191" s="504"/>
      <c r="I191" s="504"/>
      <c r="J191" s="504"/>
      <c r="K191" s="504"/>
      <c r="L191" s="504"/>
      <c r="M191" s="504"/>
      <c r="N191" s="504"/>
    </row>
    <row r="192" spans="1:33">
      <c r="A192" s="200"/>
      <c r="B192" s="668"/>
      <c r="C192" s="40" t="str">
        <f t="shared" si="22"/>
        <v>400G ZR</v>
      </c>
      <c r="D192" s="504">
        <f t="shared" si="20"/>
        <v>0</v>
      </c>
      <c r="E192" s="504">
        <f t="shared" ref="E192:M192" si="28">E176*E142/10^6</f>
        <v>0</v>
      </c>
      <c r="F192" s="504"/>
      <c r="G192" s="504"/>
      <c r="H192" s="504"/>
      <c r="I192" s="504"/>
      <c r="J192" s="504"/>
      <c r="K192" s="504"/>
      <c r="L192" s="504"/>
      <c r="M192" s="504"/>
      <c r="N192" s="504"/>
    </row>
    <row r="193" spans="1:20">
      <c r="A193" s="200"/>
      <c r="B193" s="668"/>
      <c r="C193" s="40" t="str">
        <f t="shared" si="22"/>
        <v>400G ZR+</v>
      </c>
      <c r="D193" s="504">
        <f t="shared" si="20"/>
        <v>0</v>
      </c>
      <c r="E193" s="504">
        <f t="shared" ref="E193:M193" si="29">E177*E143/10^6</f>
        <v>0</v>
      </c>
      <c r="F193" s="504"/>
      <c r="G193" s="504"/>
      <c r="H193" s="504"/>
      <c r="I193" s="504"/>
      <c r="J193" s="504"/>
      <c r="K193" s="504"/>
      <c r="L193" s="504"/>
      <c r="M193" s="504"/>
      <c r="N193" s="504"/>
    </row>
    <row r="194" spans="1:20">
      <c r="A194" s="200"/>
      <c r="B194" s="668"/>
      <c r="C194" s="40" t="str">
        <f t="shared" si="22"/>
        <v>400G Open ROADM</v>
      </c>
      <c r="D194" s="504">
        <f t="shared" si="20"/>
        <v>0</v>
      </c>
      <c r="E194" s="504">
        <f t="shared" ref="E194:N194" si="30">E178*E144/10^6</f>
        <v>0</v>
      </c>
      <c r="F194" s="504"/>
      <c r="G194" s="504"/>
      <c r="H194" s="504"/>
      <c r="I194" s="504"/>
      <c r="J194" s="504"/>
      <c r="K194" s="504"/>
      <c r="L194" s="504"/>
      <c r="M194" s="504"/>
      <c r="N194" s="504"/>
    </row>
    <row r="195" spans="1:20">
      <c r="A195" s="200"/>
      <c r="B195" s="669"/>
      <c r="C195" s="40" t="str">
        <f>C179</f>
        <v>600/800G on-board &amp; new</v>
      </c>
      <c r="D195" s="504">
        <f>D179*D145/10^6</f>
        <v>0</v>
      </c>
      <c r="E195" s="504">
        <f t="shared" ref="E195:M195" si="31">E179*E145/10^6</f>
        <v>0</v>
      </c>
      <c r="F195" s="504"/>
      <c r="G195" s="504"/>
      <c r="H195" s="504"/>
      <c r="I195" s="504"/>
      <c r="J195" s="504"/>
      <c r="K195" s="504"/>
      <c r="L195" s="504"/>
      <c r="M195" s="504"/>
      <c r="N195" s="504"/>
    </row>
    <row r="196" spans="1:20">
      <c r="A196" s="200"/>
      <c r="B196" s="194" t="s">
        <v>372</v>
      </c>
      <c r="C196" s="194" t="s">
        <v>13</v>
      </c>
      <c r="D196" s="504">
        <f t="shared" ref="D196:J196" si="32">SUM(D186:D195)</f>
        <v>173.88835787096897</v>
      </c>
      <c r="E196" s="504">
        <f t="shared" si="32"/>
        <v>363.01564157526616</v>
      </c>
      <c r="F196" s="504"/>
      <c r="G196" s="504"/>
      <c r="H196" s="504"/>
      <c r="I196" s="504"/>
      <c r="J196" s="504"/>
      <c r="K196" s="504"/>
      <c r="L196" s="504"/>
      <c r="M196" s="504"/>
      <c r="N196" s="504"/>
    </row>
    <row r="198" spans="1:20">
      <c r="C198" s="198"/>
      <c r="D198" s="576" t="s">
        <v>304</v>
      </c>
    </row>
    <row r="199" spans="1:20" ht="14.5">
      <c r="A199" s="200"/>
      <c r="B199" s="202" t="s">
        <v>238</v>
      </c>
      <c r="C199" s="206"/>
      <c r="D199" s="197">
        <v>2016</v>
      </c>
      <c r="E199" s="197">
        <v>2017</v>
      </c>
      <c r="F199" s="197">
        <v>2018</v>
      </c>
      <c r="G199" s="197">
        <v>2019</v>
      </c>
      <c r="H199" s="197">
        <v>2020</v>
      </c>
      <c r="I199" s="195">
        <v>2021</v>
      </c>
      <c r="J199" s="195">
        <v>2022</v>
      </c>
      <c r="K199" s="195">
        <v>2023</v>
      </c>
      <c r="L199" s="195">
        <v>2024</v>
      </c>
      <c r="M199" s="195">
        <v>2025</v>
      </c>
      <c r="N199" s="195">
        <v>2026</v>
      </c>
    </row>
    <row r="200" spans="1:20">
      <c r="A200" s="200"/>
      <c r="B200" s="205" t="s">
        <v>121</v>
      </c>
      <c r="C200" s="194" t="str">
        <f t="shared" ref="C200:C208" si="33">C122</f>
        <v xml:space="preserve">up to 10 Gbps </v>
      </c>
      <c r="D200" s="560">
        <f t="shared" ref="D200:D208" si="34">D122-D170-D230</f>
        <v>424203.45</v>
      </c>
      <c r="E200" s="560">
        <f t="shared" ref="E200:M200" si="35">E122-E170-E230</f>
        <v>235087.9</v>
      </c>
      <c r="F200" s="560"/>
      <c r="G200" s="560"/>
      <c r="H200" s="560"/>
      <c r="I200" s="560"/>
      <c r="J200" s="560"/>
      <c r="K200" s="560"/>
      <c r="L200" s="560"/>
      <c r="M200" s="560"/>
      <c r="N200" s="560"/>
      <c r="T200" s="199">
        <v>0</v>
      </c>
    </row>
    <row r="201" spans="1:20">
      <c r="A201" s="200"/>
      <c r="B201" s="667" t="s">
        <v>120</v>
      </c>
      <c r="C201" s="267" t="str">
        <f t="shared" si="33"/>
        <v>OC-48 (2.5 G)</v>
      </c>
      <c r="D201" s="560">
        <f t="shared" si="34"/>
        <v>83916</v>
      </c>
      <c r="E201" s="560">
        <f t="shared" ref="E201:M201" si="36">E123-E171-E231</f>
        <v>46918.3</v>
      </c>
      <c r="F201" s="560"/>
      <c r="G201" s="560"/>
      <c r="H201" s="560"/>
      <c r="I201" s="560"/>
      <c r="J201" s="560"/>
      <c r="K201" s="560"/>
      <c r="L201" s="560"/>
      <c r="M201" s="560"/>
      <c r="N201" s="560"/>
      <c r="T201" s="199">
        <v>0</v>
      </c>
    </row>
    <row r="202" spans="1:20" ht="15" customHeight="1">
      <c r="A202" s="200"/>
      <c r="B202" s="668"/>
      <c r="C202" s="40" t="str">
        <f t="shared" si="33"/>
        <v>OC-192 (10G)</v>
      </c>
      <c r="D202" s="560">
        <f t="shared" si="34"/>
        <v>281218.49999999994</v>
      </c>
      <c r="E202" s="560">
        <f t="shared" ref="E202:M202" si="37">E124-E172-E232</f>
        <v>324562.31999999989</v>
      </c>
      <c r="F202" s="560"/>
      <c r="G202" s="560"/>
      <c r="H202" s="560"/>
      <c r="I202" s="560"/>
      <c r="J202" s="560"/>
      <c r="K202" s="560"/>
      <c r="L202" s="560"/>
      <c r="M202" s="560"/>
      <c r="N202" s="560"/>
      <c r="T202" s="199">
        <v>0</v>
      </c>
    </row>
    <row r="203" spans="1:20" ht="15" customHeight="1">
      <c r="A203" s="200"/>
      <c r="B203" s="668"/>
      <c r="C203" s="267" t="str">
        <f t="shared" si="33"/>
        <v>OC-768 (40G)</v>
      </c>
      <c r="D203" s="560">
        <f t="shared" si="34"/>
        <v>2656.8</v>
      </c>
      <c r="E203" s="560">
        <f t="shared" ref="E203:M203" si="38">E125-E173-E233</f>
        <v>317.3</v>
      </c>
      <c r="F203" s="560"/>
      <c r="G203" s="560"/>
      <c r="H203" s="560"/>
      <c r="I203" s="560"/>
      <c r="J203" s="560"/>
      <c r="K203" s="560"/>
      <c r="L203" s="560"/>
      <c r="M203" s="560"/>
      <c r="N203" s="560"/>
      <c r="T203" s="199">
        <v>0</v>
      </c>
    </row>
    <row r="204" spans="1:20">
      <c r="A204" s="200"/>
      <c r="B204" s="668"/>
      <c r="C204" s="40" t="str">
        <f t="shared" si="33"/>
        <v>100 Gbps</v>
      </c>
      <c r="D204" s="560">
        <f t="shared" si="34"/>
        <v>52720.80928840585</v>
      </c>
      <c r="E204" s="560">
        <f t="shared" ref="E204:M204" si="39">E126-E174-E234</f>
        <v>47871.915082401705</v>
      </c>
      <c r="F204" s="560"/>
      <c r="G204" s="560"/>
      <c r="H204" s="560"/>
      <c r="I204" s="560"/>
      <c r="J204" s="560"/>
      <c r="K204" s="560"/>
      <c r="L204" s="560"/>
      <c r="M204" s="560"/>
      <c r="N204" s="560"/>
      <c r="T204" s="199">
        <v>0</v>
      </c>
    </row>
    <row r="205" spans="1:20">
      <c r="A205" s="200"/>
      <c r="B205" s="668"/>
      <c r="C205" s="40" t="str">
        <f t="shared" si="33"/>
        <v>200 Gbps</v>
      </c>
      <c r="D205" s="560">
        <f t="shared" si="34"/>
        <v>0</v>
      </c>
      <c r="E205" s="560">
        <f t="shared" ref="E205:M205" si="40">E127-E175-E235</f>
        <v>10095.263736263736</v>
      </c>
      <c r="F205" s="560"/>
      <c r="G205" s="560"/>
      <c r="H205" s="560"/>
      <c r="I205" s="560"/>
      <c r="J205" s="560"/>
      <c r="K205" s="560"/>
      <c r="L205" s="560"/>
      <c r="M205" s="560"/>
      <c r="N205" s="560"/>
      <c r="T205" s="199">
        <v>0</v>
      </c>
    </row>
    <row r="206" spans="1:20">
      <c r="A206" s="200"/>
      <c r="B206" s="668"/>
      <c r="C206" s="40" t="str">
        <f t="shared" si="33"/>
        <v>400G ZR</v>
      </c>
      <c r="D206" s="560">
        <f t="shared" si="34"/>
        <v>0</v>
      </c>
      <c r="E206" s="560">
        <f t="shared" ref="E206:M206" si="41">E128-E176-E236</f>
        <v>0</v>
      </c>
      <c r="F206" s="560"/>
      <c r="G206" s="560"/>
      <c r="H206" s="560"/>
      <c r="I206" s="560"/>
      <c r="J206" s="560"/>
      <c r="K206" s="560"/>
      <c r="L206" s="560"/>
      <c r="M206" s="560"/>
      <c r="N206" s="560"/>
      <c r="T206" s="199">
        <v>-1.3642420526593924E-12</v>
      </c>
    </row>
    <row r="207" spans="1:20">
      <c r="A207" s="200"/>
      <c r="B207" s="668"/>
      <c r="C207" s="40" t="str">
        <f t="shared" si="33"/>
        <v>400G ZR+</v>
      </c>
      <c r="D207" s="560">
        <f t="shared" si="34"/>
        <v>0</v>
      </c>
      <c r="E207" s="560">
        <f t="shared" ref="E207:M208" si="42">E129-E177-E237</f>
        <v>0</v>
      </c>
      <c r="F207" s="560"/>
      <c r="G207" s="560"/>
      <c r="H207" s="560"/>
      <c r="I207" s="560"/>
      <c r="J207" s="560"/>
      <c r="K207" s="560"/>
      <c r="L207" s="560"/>
      <c r="M207" s="560"/>
      <c r="N207" s="560"/>
      <c r="T207" s="199">
        <v>0</v>
      </c>
    </row>
    <row r="208" spans="1:20">
      <c r="A208" s="200"/>
      <c r="B208" s="668"/>
      <c r="C208" s="40" t="str">
        <f t="shared" si="33"/>
        <v>400G Open ROADM</v>
      </c>
      <c r="D208" s="560">
        <f t="shared" si="34"/>
        <v>0</v>
      </c>
      <c r="E208" s="560">
        <f t="shared" si="42"/>
        <v>0</v>
      </c>
      <c r="F208" s="560"/>
      <c r="G208" s="560"/>
      <c r="H208" s="560"/>
      <c r="I208" s="560"/>
      <c r="J208" s="560"/>
      <c r="K208" s="560"/>
      <c r="L208" s="560"/>
      <c r="M208" s="560"/>
      <c r="N208" s="560"/>
      <c r="T208" s="199">
        <v>0</v>
      </c>
    </row>
    <row r="209" spans="1:31">
      <c r="A209" s="200"/>
      <c r="B209" s="669"/>
      <c r="C209" s="40" t="str">
        <f>C131</f>
        <v>600/800G on-board &amp; new</v>
      </c>
      <c r="D209" s="560">
        <f>D131-D179-D239</f>
        <v>0</v>
      </c>
      <c r="E209" s="560">
        <f t="shared" ref="E209:M209" si="43">E131-E179-E239</f>
        <v>0</v>
      </c>
      <c r="F209" s="560"/>
      <c r="G209" s="560"/>
      <c r="H209" s="560"/>
      <c r="I209" s="560"/>
      <c r="J209" s="560"/>
      <c r="K209" s="560"/>
      <c r="L209" s="560"/>
      <c r="M209" s="560"/>
      <c r="N209" s="560"/>
      <c r="T209" s="199">
        <v>3.637978807091713E-12</v>
      </c>
    </row>
    <row r="210" spans="1:31">
      <c r="A210" s="200"/>
      <c r="B210" s="194" t="s">
        <v>372</v>
      </c>
      <c r="C210" s="194" t="s">
        <v>13</v>
      </c>
      <c r="D210" s="507">
        <f t="shared" ref="D210:J210" si="44">SUM(D200:D209)</f>
        <v>844715.55928840581</v>
      </c>
      <c r="E210" s="507">
        <f t="shared" si="44"/>
        <v>664852.99881866539</v>
      </c>
      <c r="F210" s="507"/>
      <c r="G210" s="507"/>
      <c r="H210" s="507"/>
      <c r="I210" s="507"/>
      <c r="J210" s="507"/>
      <c r="K210" s="507"/>
      <c r="L210" s="507"/>
      <c r="M210" s="507"/>
      <c r="N210" s="507"/>
      <c r="O210" s="199">
        <v>0</v>
      </c>
      <c r="P210" s="199">
        <v>0</v>
      </c>
      <c r="Q210" s="199">
        <v>0</v>
      </c>
      <c r="R210" s="199">
        <v>0</v>
      </c>
      <c r="S210" s="199">
        <v>0</v>
      </c>
      <c r="T210" s="199">
        <v>0</v>
      </c>
      <c r="U210" s="199">
        <v>0</v>
      </c>
      <c r="V210" s="199">
        <v>0</v>
      </c>
      <c r="W210" s="199">
        <v>0</v>
      </c>
      <c r="X210" s="199">
        <v>0</v>
      </c>
      <c r="Y210" s="199">
        <v>0</v>
      </c>
      <c r="Z210" s="199">
        <v>0</v>
      </c>
      <c r="AA210" s="199">
        <v>0</v>
      </c>
      <c r="AB210" s="199">
        <v>0</v>
      </c>
      <c r="AC210" s="199">
        <v>0</v>
      </c>
      <c r="AD210" s="199">
        <v>0</v>
      </c>
      <c r="AE210" s="199">
        <v>0</v>
      </c>
    </row>
    <row r="211" spans="1:31">
      <c r="A211" s="200"/>
      <c r="B211" s="181" t="s">
        <v>125</v>
      </c>
      <c r="D211" s="204">
        <f>(D200*10+D201*2.5+D202*10+D203*40+D204*100+D205*200+SUM(D206:D208)*400+D209*600)/10^6</f>
        <v>12.642362428840585</v>
      </c>
      <c r="E211" s="204">
        <f t="shared" ref="E211:N211" si="45">(E200*10+E201*2.5+E202*10+E203*40+E204*100+E205*200+SUM(E206:E208)*400+E209*600)/10^6</f>
        <v>12.532734205492918</v>
      </c>
      <c r="F211" s="204"/>
      <c r="G211" s="204"/>
      <c r="H211" s="204"/>
      <c r="I211" s="204"/>
      <c r="J211" s="204"/>
      <c r="K211" s="204"/>
      <c r="L211" s="204"/>
      <c r="M211" s="204"/>
      <c r="N211" s="204"/>
    </row>
    <row r="212" spans="1:31">
      <c r="A212" s="200"/>
      <c r="B212" s="181" t="s">
        <v>124</v>
      </c>
      <c r="D212" s="555">
        <v>23.273686685893722</v>
      </c>
      <c r="E212" s="204">
        <f t="shared" ref="E212:M212" si="46">D212+E211</f>
        <v>35.806420891386637</v>
      </c>
      <c r="F212" s="204"/>
      <c r="G212" s="204"/>
      <c r="H212" s="204"/>
      <c r="I212" s="204"/>
      <c r="J212" s="204"/>
      <c r="K212" s="204"/>
      <c r="L212" s="204"/>
      <c r="M212" s="204"/>
      <c r="N212" s="204"/>
    </row>
    <row r="213" spans="1:31">
      <c r="A213" s="200"/>
      <c r="B213" s="181" t="s">
        <v>77</v>
      </c>
      <c r="D213" s="556">
        <v>0.55157911239291479</v>
      </c>
      <c r="E213" s="182">
        <f t="shared" ref="E213:M213" si="47">E212/D212-1</f>
        <v>0.53849372360456571</v>
      </c>
      <c r="F213" s="182"/>
      <c r="G213" s="182"/>
      <c r="H213" s="182"/>
      <c r="I213" s="182"/>
      <c r="J213" s="182"/>
      <c r="K213" s="182"/>
      <c r="L213" s="182"/>
      <c r="M213" s="182"/>
      <c r="N213" s="182"/>
    </row>
    <row r="214" spans="1:31">
      <c r="A214" s="200"/>
      <c r="C214" s="576" t="s">
        <v>240</v>
      </c>
      <c r="D214" s="204">
        <v>4.3686757429468628</v>
      </c>
    </row>
    <row r="215" spans="1:31" ht="14.5">
      <c r="A215" s="200"/>
      <c r="B215" s="202" t="s">
        <v>126</v>
      </c>
      <c r="C215" s="206"/>
      <c r="D215" s="197">
        <v>2016</v>
      </c>
      <c r="E215" s="197">
        <v>2017</v>
      </c>
      <c r="F215" s="197">
        <v>2018</v>
      </c>
      <c r="G215" s="197">
        <v>2019</v>
      </c>
      <c r="H215" s="197">
        <v>2020</v>
      </c>
      <c r="I215" s="195">
        <v>2021</v>
      </c>
      <c r="J215" s="195">
        <v>2022</v>
      </c>
      <c r="K215" s="195">
        <v>2023</v>
      </c>
      <c r="L215" s="195">
        <v>2024</v>
      </c>
      <c r="M215" s="195">
        <v>2025</v>
      </c>
      <c r="N215" s="195">
        <v>2026</v>
      </c>
    </row>
    <row r="216" spans="1:31">
      <c r="A216" s="200"/>
      <c r="B216" s="205" t="s">
        <v>121</v>
      </c>
      <c r="C216" s="194" t="str">
        <f t="shared" ref="C216:C224" si="48">C122</f>
        <v xml:space="preserve">up to 10 Gbps </v>
      </c>
      <c r="D216" s="561">
        <f t="shared" ref="D216:L216" si="49">D200*D136/10^6</f>
        <v>68.145985169879893</v>
      </c>
      <c r="E216" s="561">
        <f t="shared" si="49"/>
        <v>39.388669354479354</v>
      </c>
      <c r="F216" s="561"/>
      <c r="G216" s="561"/>
      <c r="H216" s="561"/>
      <c r="I216" s="561"/>
      <c r="J216" s="561"/>
      <c r="K216" s="561"/>
      <c r="L216" s="561"/>
      <c r="M216" s="561"/>
      <c r="N216" s="561"/>
    </row>
    <row r="217" spans="1:31">
      <c r="A217" s="200"/>
      <c r="B217" s="667" t="s">
        <v>120</v>
      </c>
      <c r="C217" s="267" t="str">
        <f t="shared" si="48"/>
        <v>OC-48 (2.5 G)</v>
      </c>
      <c r="D217" s="561">
        <f t="shared" ref="D217:L217" si="50">D201*D137/10^6</f>
        <v>22.549479317999999</v>
      </c>
      <c r="E217" s="561">
        <f t="shared" si="50"/>
        <v>12.339169500000001</v>
      </c>
      <c r="F217" s="561"/>
      <c r="G217" s="561"/>
      <c r="H217" s="561"/>
      <c r="I217" s="561"/>
      <c r="J217" s="561"/>
      <c r="K217" s="561"/>
      <c r="L217" s="561"/>
      <c r="M217" s="561"/>
      <c r="N217" s="561"/>
    </row>
    <row r="218" spans="1:31">
      <c r="A218" s="200"/>
      <c r="B218" s="668"/>
      <c r="C218" s="40" t="str">
        <f t="shared" si="48"/>
        <v>OC-192 (10G)</v>
      </c>
      <c r="D218" s="561">
        <f t="shared" ref="D218:L218" si="51">D202*D138/10^6</f>
        <v>163.96476991079331</v>
      </c>
      <c r="E218" s="561">
        <f t="shared" si="51"/>
        <v>166.91187017591758</v>
      </c>
      <c r="F218" s="561"/>
      <c r="G218" s="561"/>
      <c r="H218" s="561"/>
      <c r="I218" s="561"/>
      <c r="J218" s="561"/>
      <c r="K218" s="561"/>
      <c r="L218" s="561"/>
      <c r="M218" s="561"/>
      <c r="N218" s="561"/>
    </row>
    <row r="219" spans="1:31">
      <c r="A219" s="200"/>
      <c r="B219" s="668"/>
      <c r="C219" s="267" t="str">
        <f t="shared" si="48"/>
        <v>OC-768 (40G)</v>
      </c>
      <c r="D219" s="561">
        <f>IF(D203=0,0,D203*D139/10^6)</f>
        <v>24.082516278000003</v>
      </c>
      <c r="E219" s="561">
        <f>IF(E203=0,0,E203*E139/10^6)</f>
        <v>2.1337000000000002</v>
      </c>
      <c r="F219" s="561"/>
      <c r="G219" s="561"/>
      <c r="H219" s="561"/>
      <c r="I219" s="561"/>
      <c r="J219" s="561"/>
      <c r="K219" s="561"/>
      <c r="L219" s="561"/>
      <c r="M219" s="561"/>
      <c r="N219" s="561"/>
    </row>
    <row r="220" spans="1:31">
      <c r="A220" s="200"/>
      <c r="B220" s="668"/>
      <c r="C220" s="40" t="str">
        <f t="shared" si="48"/>
        <v>100 Gbps</v>
      </c>
      <c r="D220" s="561">
        <f t="shared" ref="D220:F222" si="52">IF(D204=0,0,D204*D140/10^6)</f>
        <v>497.32381506485746</v>
      </c>
      <c r="E220" s="561">
        <f t="shared" si="52"/>
        <v>290.367612087542</v>
      </c>
      <c r="F220" s="561"/>
      <c r="G220" s="561"/>
      <c r="H220" s="561"/>
      <c r="I220" s="561"/>
      <c r="J220" s="561"/>
      <c r="K220" s="561"/>
      <c r="L220" s="561"/>
      <c r="M220" s="561"/>
      <c r="N220" s="561"/>
    </row>
    <row r="221" spans="1:31">
      <c r="A221" s="200"/>
      <c r="B221" s="668"/>
      <c r="C221" s="40" t="str">
        <f t="shared" si="48"/>
        <v>200 Gbps</v>
      </c>
      <c r="D221" s="561">
        <f t="shared" si="52"/>
        <v>0</v>
      </c>
      <c r="E221" s="561">
        <f t="shared" si="52"/>
        <v>74.425087912087918</v>
      </c>
      <c r="F221" s="561"/>
      <c r="G221" s="561"/>
      <c r="H221" s="561"/>
      <c r="I221" s="561"/>
      <c r="J221" s="561"/>
      <c r="K221" s="561"/>
      <c r="L221" s="561"/>
      <c r="M221" s="561"/>
      <c r="N221" s="561"/>
    </row>
    <row r="222" spans="1:31">
      <c r="A222" s="200"/>
      <c r="B222" s="668"/>
      <c r="C222" s="40" t="str">
        <f t="shared" si="48"/>
        <v>400G ZR</v>
      </c>
      <c r="D222" s="561">
        <f t="shared" si="52"/>
        <v>0</v>
      </c>
      <c r="E222" s="561">
        <f t="shared" si="52"/>
        <v>0</v>
      </c>
      <c r="F222" s="561"/>
      <c r="G222" s="561"/>
      <c r="H222" s="561"/>
      <c r="I222" s="561"/>
      <c r="J222" s="561"/>
      <c r="K222" s="561"/>
      <c r="L222" s="561"/>
      <c r="M222" s="561"/>
      <c r="N222" s="561"/>
    </row>
    <row r="223" spans="1:31">
      <c r="A223" s="200"/>
      <c r="B223" s="668"/>
      <c r="C223" s="40" t="str">
        <f t="shared" si="48"/>
        <v>400G ZR+</v>
      </c>
      <c r="D223" s="561">
        <f t="shared" ref="D223:F224" si="53">IF(D207=0,0,D207*D143/10^6)</f>
        <v>0</v>
      </c>
      <c r="E223" s="561">
        <f t="shared" si="53"/>
        <v>0</v>
      </c>
      <c r="F223" s="561"/>
      <c r="G223" s="561"/>
      <c r="H223" s="561"/>
      <c r="I223" s="561"/>
      <c r="J223" s="561"/>
      <c r="K223" s="561"/>
      <c r="L223" s="561"/>
      <c r="M223" s="561"/>
      <c r="N223" s="561"/>
    </row>
    <row r="224" spans="1:31">
      <c r="A224" s="200"/>
      <c r="B224" s="668"/>
      <c r="C224" s="40" t="str">
        <f t="shared" si="48"/>
        <v>400G Open ROADM</v>
      </c>
      <c r="D224" s="561">
        <f t="shared" si="53"/>
        <v>0</v>
      </c>
      <c r="E224" s="561">
        <f t="shared" si="53"/>
        <v>0</v>
      </c>
      <c r="F224" s="561"/>
      <c r="G224" s="561"/>
      <c r="H224" s="561"/>
      <c r="I224" s="561"/>
      <c r="J224" s="561"/>
      <c r="K224" s="561"/>
      <c r="L224" s="561"/>
      <c r="M224" s="561"/>
      <c r="N224" s="561"/>
    </row>
    <row r="225" spans="1:14">
      <c r="A225" s="200"/>
      <c r="B225" s="669"/>
      <c r="C225" s="40" t="str">
        <f>C131</f>
        <v>600/800G on-board &amp; new</v>
      </c>
      <c r="D225" s="561">
        <f>IF(D209=0,0,D209*D145/10^6)</f>
        <v>0</v>
      </c>
      <c r="E225" s="561">
        <f>IF(E209=0,0,E209*E145/10^6)</f>
        <v>0</v>
      </c>
      <c r="F225" s="561"/>
      <c r="G225" s="561"/>
      <c r="H225" s="561"/>
      <c r="I225" s="561"/>
      <c r="J225" s="561"/>
      <c r="K225" s="561"/>
      <c r="L225" s="561"/>
      <c r="M225" s="561"/>
      <c r="N225" s="561"/>
    </row>
    <row r="226" spans="1:14">
      <c r="A226" s="200"/>
      <c r="B226" s="194" t="s">
        <v>372</v>
      </c>
      <c r="C226" s="194" t="s">
        <v>13</v>
      </c>
      <c r="D226" s="553">
        <f>SUM(D216:D225)</f>
        <v>776.06656574153067</v>
      </c>
      <c r="E226" s="553">
        <f t="shared" ref="E226:J226" si="54">SUM(E216:E225)</f>
        <v>585.56610903002684</v>
      </c>
      <c r="F226" s="553"/>
      <c r="G226" s="553"/>
      <c r="H226" s="553"/>
      <c r="I226" s="553"/>
      <c r="J226" s="553"/>
      <c r="K226" s="553"/>
      <c r="L226" s="553"/>
      <c r="M226" s="554"/>
      <c r="N226" s="554"/>
    </row>
    <row r="227" spans="1:14">
      <c r="A227" s="186"/>
    </row>
    <row r="228" spans="1:14">
      <c r="A228" s="186"/>
    </row>
    <row r="229" spans="1:14" ht="14.5">
      <c r="A229" s="200"/>
      <c r="B229" s="202" t="s">
        <v>239</v>
      </c>
      <c r="C229" s="201"/>
      <c r="D229" s="197">
        <v>2016</v>
      </c>
      <c r="E229" s="197">
        <v>2017</v>
      </c>
      <c r="F229" s="197">
        <v>2018</v>
      </c>
      <c r="G229" s="197">
        <v>2019</v>
      </c>
      <c r="H229" s="197">
        <v>2020</v>
      </c>
      <c r="I229" s="195">
        <v>2021</v>
      </c>
      <c r="J229" s="195">
        <v>2022</v>
      </c>
      <c r="K229" s="195">
        <v>2023</v>
      </c>
      <c r="L229" s="195">
        <v>2024</v>
      </c>
      <c r="M229" s="195">
        <v>2025</v>
      </c>
      <c r="N229" s="195">
        <v>2026</v>
      </c>
    </row>
    <row r="230" spans="1:14">
      <c r="A230" s="200"/>
      <c r="B230" s="205" t="s">
        <v>121</v>
      </c>
      <c r="C230" s="194" t="str">
        <f t="shared" ref="C230:C238" si="55">C122</f>
        <v xml:space="preserve">up to 10 Gbps </v>
      </c>
      <c r="D230" s="502">
        <v>47133.549999999988</v>
      </c>
      <c r="E230" s="502">
        <v>41486.100000000006</v>
      </c>
      <c r="F230" s="502"/>
      <c r="G230" s="502"/>
      <c r="H230" s="502"/>
      <c r="I230" s="502"/>
      <c r="J230" s="502"/>
      <c r="K230" s="502"/>
      <c r="L230" s="502"/>
      <c r="M230" s="502"/>
      <c r="N230" s="502"/>
    </row>
    <row r="231" spans="1:14">
      <c r="A231" s="200"/>
      <c r="B231" s="667" t="s">
        <v>120</v>
      </c>
      <c r="C231" s="267" t="str">
        <f t="shared" si="55"/>
        <v>OC-48 (2.5 G)</v>
      </c>
      <c r="D231" s="502">
        <v>9323.9999999999982</v>
      </c>
      <c r="E231" s="502">
        <v>8279.7000000000007</v>
      </c>
      <c r="F231" s="502"/>
      <c r="G231" s="502"/>
      <c r="H231" s="502"/>
      <c r="I231" s="502"/>
      <c r="J231" s="502"/>
      <c r="K231" s="502"/>
      <c r="L231" s="502"/>
      <c r="M231" s="502"/>
      <c r="N231" s="502"/>
    </row>
    <row r="232" spans="1:14">
      <c r="A232" s="200"/>
      <c r="B232" s="668"/>
      <c r="C232" s="40" t="str">
        <f t="shared" si="55"/>
        <v>OC-192 (10G)</v>
      </c>
      <c r="D232" s="502">
        <v>49403.250000000044</v>
      </c>
      <c r="E232" s="502">
        <v>76632.770000000062</v>
      </c>
      <c r="F232" s="502"/>
      <c r="G232" s="502"/>
      <c r="H232" s="502"/>
      <c r="I232" s="502"/>
      <c r="J232" s="502"/>
      <c r="K232" s="502"/>
      <c r="L232" s="502"/>
      <c r="M232" s="502"/>
      <c r="N232" s="502"/>
    </row>
    <row r="233" spans="1:14">
      <c r="A233" s="200"/>
      <c r="B233" s="668"/>
      <c r="C233" s="267" t="str">
        <f t="shared" si="55"/>
        <v>OC-768 (40G)</v>
      </c>
      <c r="D233" s="502">
        <v>0</v>
      </c>
      <c r="E233" s="502">
        <v>0</v>
      </c>
      <c r="F233" s="502"/>
      <c r="G233" s="502"/>
      <c r="H233" s="502"/>
      <c r="I233" s="502"/>
      <c r="J233" s="502"/>
      <c r="K233" s="502"/>
      <c r="L233" s="502"/>
      <c r="M233" s="502"/>
      <c r="N233" s="502"/>
    </row>
    <row r="234" spans="1:14">
      <c r="A234" s="200"/>
      <c r="B234" s="668"/>
      <c r="C234" s="40" t="str">
        <f t="shared" si="55"/>
        <v>100 Gbps</v>
      </c>
      <c r="D234" s="502">
        <v>2798.6689651636584</v>
      </c>
      <c r="E234" s="502">
        <v>6736.0914197585862</v>
      </c>
      <c r="F234" s="502"/>
      <c r="G234" s="502"/>
      <c r="H234" s="502"/>
      <c r="I234" s="502"/>
      <c r="J234" s="502"/>
      <c r="K234" s="502"/>
      <c r="L234" s="502"/>
      <c r="M234" s="502"/>
      <c r="N234" s="502"/>
    </row>
    <row r="235" spans="1:14">
      <c r="A235" s="200"/>
      <c r="B235" s="668"/>
      <c r="C235" s="40" t="str">
        <f t="shared" si="55"/>
        <v>200 Gbps</v>
      </c>
      <c r="D235" s="502">
        <v>0</v>
      </c>
      <c r="E235" s="502">
        <v>1062.6593406593404</v>
      </c>
      <c r="F235" s="502"/>
      <c r="G235" s="502"/>
      <c r="H235" s="502"/>
      <c r="I235" s="502"/>
      <c r="J235" s="502"/>
      <c r="K235" s="502"/>
      <c r="L235" s="502"/>
      <c r="M235" s="502"/>
      <c r="N235" s="502"/>
    </row>
    <row r="236" spans="1:14">
      <c r="A236" s="200"/>
      <c r="B236" s="668"/>
      <c r="C236" s="40" t="str">
        <f t="shared" si="55"/>
        <v>400G ZR</v>
      </c>
      <c r="D236" s="502">
        <v>0</v>
      </c>
      <c r="E236" s="502">
        <v>0</v>
      </c>
      <c r="F236" s="502"/>
      <c r="G236" s="502"/>
      <c r="H236" s="502"/>
      <c r="I236" s="502"/>
      <c r="J236" s="502"/>
      <c r="K236" s="502"/>
      <c r="L236" s="502"/>
      <c r="M236" s="502"/>
      <c r="N236" s="502"/>
    </row>
    <row r="237" spans="1:14">
      <c r="A237" s="200"/>
      <c r="B237" s="668"/>
      <c r="C237" s="40" t="str">
        <f t="shared" si="55"/>
        <v>400G ZR+</v>
      </c>
      <c r="D237" s="502">
        <v>0</v>
      </c>
      <c r="E237" s="502">
        <v>0</v>
      </c>
      <c r="F237" s="502"/>
      <c r="G237" s="502"/>
      <c r="H237" s="502"/>
      <c r="I237" s="502"/>
      <c r="J237" s="502"/>
      <c r="K237" s="502"/>
      <c r="L237" s="502"/>
      <c r="M237" s="502"/>
      <c r="N237" s="502"/>
    </row>
    <row r="238" spans="1:14">
      <c r="A238" s="200"/>
      <c r="B238" s="668"/>
      <c r="C238" s="40" t="str">
        <f t="shared" si="55"/>
        <v>400G Open ROADM</v>
      </c>
      <c r="D238" s="502">
        <v>0</v>
      </c>
      <c r="E238" s="502">
        <v>0</v>
      </c>
      <c r="F238" s="502"/>
      <c r="G238" s="502"/>
      <c r="H238" s="502"/>
      <c r="I238" s="502"/>
      <c r="J238" s="502"/>
      <c r="K238" s="502"/>
      <c r="L238" s="502"/>
      <c r="M238" s="502"/>
      <c r="N238" s="502"/>
    </row>
    <row r="239" spans="1:14">
      <c r="A239" s="200"/>
      <c r="B239" s="669"/>
      <c r="C239" s="40" t="str">
        <f>C131</f>
        <v>600/800G on-board &amp; new</v>
      </c>
      <c r="D239" s="502">
        <v>0</v>
      </c>
      <c r="E239" s="502">
        <v>0</v>
      </c>
      <c r="F239" s="502"/>
      <c r="G239" s="502"/>
      <c r="H239" s="502"/>
      <c r="I239" s="502"/>
      <c r="J239" s="502"/>
      <c r="K239" s="502"/>
      <c r="L239" s="502"/>
      <c r="M239" s="502"/>
      <c r="N239" s="502"/>
    </row>
    <row r="240" spans="1:14">
      <c r="A240" s="200"/>
      <c r="B240" s="194" t="s">
        <v>372</v>
      </c>
      <c r="C240" s="194" t="s">
        <v>13</v>
      </c>
      <c r="D240" s="507">
        <f t="shared" ref="D240:J240" si="56">SUM(D230:D239)</f>
        <v>108659.46896516369</v>
      </c>
      <c r="E240" s="507">
        <f t="shared" si="56"/>
        <v>134197.32076041799</v>
      </c>
      <c r="F240" s="507"/>
      <c r="G240" s="507"/>
      <c r="H240" s="507"/>
      <c r="I240" s="507"/>
      <c r="J240" s="507"/>
      <c r="K240" s="507"/>
      <c r="L240" s="507"/>
      <c r="M240" s="507"/>
      <c r="N240" s="507"/>
    </row>
    <row r="241" spans="1:14">
      <c r="A241" s="200"/>
      <c r="B241" s="181" t="s">
        <v>125</v>
      </c>
      <c r="D241" s="204">
        <f>(D230*10+D231*2.5+D232*10+D233*40+D234*100+D235*200+SUM(D236:D238)*400+D239*600)/10^6</f>
        <v>1.2685448965163661</v>
      </c>
      <c r="E241" s="204">
        <f t="shared" ref="E241:N241" si="57">(E230*10+E231*2.5+E232*10+E233*40+E234*100+E235*200+SUM(E236:E238)*400+E239*600)/10^6</f>
        <v>2.0880289601077275</v>
      </c>
      <c r="F241" s="204"/>
      <c r="G241" s="204"/>
      <c r="H241" s="204"/>
      <c r="I241" s="204"/>
      <c r="J241" s="204"/>
      <c r="K241" s="204"/>
      <c r="L241" s="204"/>
      <c r="M241" s="204"/>
      <c r="N241" s="204"/>
    </row>
    <row r="242" spans="1:14">
      <c r="A242" s="200"/>
      <c r="B242" s="181" t="s">
        <v>124</v>
      </c>
      <c r="D242" s="555">
        <v>3.2685448965163664</v>
      </c>
      <c r="E242" s="204">
        <f t="shared" ref="E242:M242" si="58">D242+E241</f>
        <v>5.3565738566240935</v>
      </c>
      <c r="F242" s="204"/>
      <c r="G242" s="204"/>
      <c r="H242" s="204"/>
      <c r="I242" s="204"/>
      <c r="J242" s="204"/>
      <c r="K242" s="204"/>
      <c r="L242" s="204"/>
      <c r="M242" s="204"/>
      <c r="N242" s="204"/>
    </row>
    <row r="243" spans="1:14">
      <c r="A243" s="200"/>
      <c r="B243" s="181" t="s">
        <v>77</v>
      </c>
      <c r="D243" s="556">
        <v>0.63427244825818319</v>
      </c>
      <c r="E243" s="203">
        <f t="shared" ref="E243:M243" si="59">E242/D242-1</f>
        <v>0.63882523453575946</v>
      </c>
      <c r="F243" s="182"/>
      <c r="G243" s="203"/>
      <c r="H243" s="203"/>
      <c r="I243" s="203"/>
      <c r="J243" s="203"/>
      <c r="K243" s="203"/>
      <c r="L243" s="203"/>
      <c r="M243" s="203"/>
      <c r="N243" s="203"/>
    </row>
    <row r="244" spans="1:14">
      <c r="A244" s="200"/>
      <c r="D244" s="576" t="s">
        <v>240</v>
      </c>
    </row>
    <row r="245" spans="1:14" ht="14.5">
      <c r="A245" s="200"/>
      <c r="B245" s="202" t="s">
        <v>123</v>
      </c>
      <c r="C245" s="201"/>
      <c r="D245" s="197">
        <v>2016</v>
      </c>
      <c r="E245" s="197">
        <v>2017</v>
      </c>
      <c r="F245" s="197">
        <v>2018</v>
      </c>
      <c r="G245" s="197">
        <v>2019</v>
      </c>
      <c r="H245" s="197">
        <v>2020</v>
      </c>
      <c r="I245" s="195">
        <v>2021</v>
      </c>
      <c r="J245" s="195">
        <v>2022</v>
      </c>
      <c r="K245" s="195">
        <v>2023</v>
      </c>
      <c r="L245" s="195">
        <v>2024</v>
      </c>
      <c r="M245" s="195">
        <v>2025</v>
      </c>
      <c r="N245" s="195">
        <v>2026</v>
      </c>
    </row>
    <row r="246" spans="1:14">
      <c r="A246" s="200"/>
      <c r="B246" s="205" t="s">
        <v>121</v>
      </c>
      <c r="C246" s="194" t="str">
        <f t="shared" ref="C246:C254" si="60">C122</f>
        <v xml:space="preserve">up to 10 Gbps </v>
      </c>
      <c r="D246" s="599">
        <f>D136*D230/10^6</f>
        <v>7.5717493558899447</v>
      </c>
      <c r="E246" s="599">
        <f t="shared" ref="E246:N246" si="61">E136*E230/10^6</f>
        <v>6.9509416507904751</v>
      </c>
      <c r="F246" s="599"/>
      <c r="G246" s="599"/>
      <c r="H246" s="599"/>
      <c r="I246" s="599"/>
      <c r="J246" s="599"/>
      <c r="K246" s="599"/>
      <c r="L246" s="599"/>
      <c r="M246" s="599"/>
      <c r="N246" s="599"/>
    </row>
    <row r="247" spans="1:14">
      <c r="A247" s="200"/>
      <c r="B247" s="667" t="s">
        <v>120</v>
      </c>
      <c r="C247" s="267" t="str">
        <f t="shared" si="60"/>
        <v>OC-48 (2.5 G)</v>
      </c>
      <c r="D247" s="599">
        <f t="shared" ref="D247:N255" si="62">D137*D231/10^6</f>
        <v>2.5054977019999995</v>
      </c>
      <c r="E247" s="599">
        <f t="shared" si="62"/>
        <v>2.1775004999999998</v>
      </c>
      <c r="F247" s="599"/>
      <c r="G247" s="599"/>
      <c r="H247" s="599"/>
      <c r="I247" s="599"/>
      <c r="J247" s="599"/>
      <c r="K247" s="599"/>
      <c r="L247" s="599"/>
      <c r="M247" s="599"/>
      <c r="N247" s="599"/>
    </row>
    <row r="248" spans="1:14">
      <c r="A248" s="200"/>
      <c r="B248" s="668"/>
      <c r="C248" s="40" t="str">
        <f t="shared" si="60"/>
        <v>OC-192 (10G)</v>
      </c>
      <c r="D248" s="599">
        <f t="shared" si="62"/>
        <v>28.804621741085342</v>
      </c>
      <c r="E248" s="599">
        <f t="shared" si="62"/>
        <v>39.409747124869483</v>
      </c>
      <c r="F248" s="599"/>
      <c r="G248" s="599"/>
      <c r="H248" s="599"/>
      <c r="I248" s="599"/>
      <c r="J248" s="599"/>
      <c r="K248" s="599"/>
      <c r="L248" s="599"/>
      <c r="M248" s="599"/>
      <c r="N248" s="599"/>
    </row>
    <row r="249" spans="1:14">
      <c r="A249" s="200"/>
      <c r="B249" s="668"/>
      <c r="C249" s="267" t="str">
        <f t="shared" si="60"/>
        <v>OC-768 (40G)</v>
      </c>
      <c r="D249" s="599">
        <f t="shared" si="62"/>
        <v>0</v>
      </c>
      <c r="E249" s="599">
        <f t="shared" si="62"/>
        <v>0</v>
      </c>
      <c r="F249" s="599"/>
      <c r="G249" s="599"/>
      <c r="H249" s="599"/>
      <c r="I249" s="599"/>
      <c r="J249" s="599"/>
      <c r="K249" s="599"/>
      <c r="L249" s="599"/>
      <c r="M249" s="599"/>
      <c r="N249" s="599"/>
    </row>
    <row r="250" spans="1:14">
      <c r="A250" s="200"/>
      <c r="B250" s="668"/>
      <c r="C250" s="40" t="str">
        <f t="shared" si="60"/>
        <v>100 Gbps</v>
      </c>
      <c r="D250" s="599">
        <f t="shared" si="62"/>
        <v>26.400291377258814</v>
      </c>
      <c r="E250" s="599">
        <f t="shared" si="62"/>
        <v>40.857834431564434</v>
      </c>
      <c r="F250" s="599"/>
      <c r="G250" s="599"/>
      <c r="H250" s="599"/>
      <c r="I250" s="599"/>
      <c r="J250" s="599"/>
      <c r="K250" s="599"/>
      <c r="L250" s="599"/>
      <c r="M250" s="599"/>
      <c r="N250" s="599"/>
    </row>
    <row r="251" spans="1:14">
      <c r="A251" s="200"/>
      <c r="B251" s="668"/>
      <c r="C251" s="40" t="str">
        <f t="shared" si="60"/>
        <v>200 Gbps</v>
      </c>
      <c r="D251" s="599">
        <f t="shared" si="62"/>
        <v>0</v>
      </c>
      <c r="E251" s="599">
        <f t="shared" si="62"/>
        <v>7.8342197802197786</v>
      </c>
      <c r="F251" s="599"/>
      <c r="G251" s="599"/>
      <c r="H251" s="599"/>
      <c r="I251" s="599"/>
      <c r="J251" s="599"/>
      <c r="K251" s="599"/>
      <c r="L251" s="599"/>
      <c r="M251" s="599"/>
      <c r="N251" s="599"/>
    </row>
    <row r="252" spans="1:14">
      <c r="A252" s="200"/>
      <c r="B252" s="668"/>
      <c r="C252" s="40" t="str">
        <f t="shared" si="60"/>
        <v>400G ZR</v>
      </c>
      <c r="D252" s="599">
        <f t="shared" si="62"/>
        <v>0</v>
      </c>
      <c r="E252" s="599">
        <f t="shared" si="62"/>
        <v>0</v>
      </c>
      <c r="F252" s="599"/>
      <c r="G252" s="599"/>
      <c r="H252" s="599"/>
      <c r="I252" s="599"/>
      <c r="J252" s="599"/>
      <c r="K252" s="599"/>
      <c r="L252" s="599"/>
      <c r="M252" s="599"/>
      <c r="N252" s="599"/>
    </row>
    <row r="253" spans="1:14">
      <c r="A253" s="200"/>
      <c r="B253" s="668"/>
      <c r="C253" s="40" t="str">
        <f t="shared" si="60"/>
        <v>400G ZR+</v>
      </c>
      <c r="D253" s="599">
        <f t="shared" si="62"/>
        <v>0</v>
      </c>
      <c r="E253" s="599">
        <f t="shared" si="62"/>
        <v>0</v>
      </c>
      <c r="F253" s="599"/>
      <c r="G253" s="599"/>
      <c r="H253" s="599"/>
      <c r="I253" s="599"/>
      <c r="J253" s="599"/>
      <c r="K253" s="599"/>
      <c r="L253" s="599"/>
      <c r="M253" s="599"/>
      <c r="N253" s="599"/>
    </row>
    <row r="254" spans="1:14">
      <c r="A254" s="200"/>
      <c r="B254" s="668"/>
      <c r="C254" s="40" t="str">
        <f t="shared" si="60"/>
        <v>400G Open ROADM</v>
      </c>
      <c r="D254" s="599">
        <f t="shared" si="62"/>
        <v>0</v>
      </c>
      <c r="E254" s="599">
        <f t="shared" si="62"/>
        <v>0</v>
      </c>
      <c r="F254" s="599"/>
      <c r="G254" s="599"/>
      <c r="H254" s="599"/>
      <c r="I254" s="599"/>
      <c r="J254" s="599"/>
      <c r="K254" s="599"/>
      <c r="L254" s="599"/>
      <c r="M254" s="599"/>
      <c r="N254" s="599"/>
    </row>
    <row r="255" spans="1:14">
      <c r="A255" s="200"/>
      <c r="B255" s="669"/>
      <c r="C255" s="40" t="str">
        <f>C131</f>
        <v>600/800G on-board &amp; new</v>
      </c>
      <c r="D255" s="599">
        <f t="shared" si="62"/>
        <v>0</v>
      </c>
      <c r="E255" s="599">
        <f t="shared" si="62"/>
        <v>0</v>
      </c>
      <c r="F255" s="599"/>
      <c r="G255" s="599"/>
      <c r="H255" s="599"/>
      <c r="I255" s="599"/>
      <c r="J255" s="599"/>
      <c r="K255" s="599"/>
      <c r="L255" s="599"/>
      <c r="M255" s="599"/>
      <c r="N255" s="599"/>
    </row>
    <row r="256" spans="1:14">
      <c r="A256" s="200"/>
      <c r="B256" s="194" t="s">
        <v>372</v>
      </c>
      <c r="C256" s="194" t="s">
        <v>13</v>
      </c>
      <c r="D256" s="504">
        <f>SUM(D246:D255)</f>
        <v>65.2821601762341</v>
      </c>
      <c r="E256" s="504">
        <f t="shared" ref="E256:N256" si="63">SUM(E246:E255)</f>
        <v>97.230243487444184</v>
      </c>
      <c r="F256" s="504"/>
      <c r="G256" s="504"/>
      <c r="H256" s="504"/>
      <c r="I256" s="504"/>
      <c r="J256" s="504"/>
      <c r="K256" s="504"/>
      <c r="L256" s="504"/>
      <c r="M256" s="504"/>
      <c r="N256" s="504"/>
    </row>
    <row r="257" spans="2:14">
      <c r="F257" s="326"/>
      <c r="G257" s="326"/>
      <c r="H257" s="326"/>
      <c r="I257" s="326"/>
      <c r="J257" s="326"/>
      <c r="K257" s="326"/>
      <c r="L257" s="326"/>
      <c r="M257" s="326"/>
      <c r="N257" s="326"/>
    </row>
    <row r="259" spans="2:14" ht="21" customHeight="1">
      <c r="B259" s="196" t="s">
        <v>243</v>
      </c>
    </row>
    <row r="260" spans="2:14" ht="21" customHeight="1">
      <c r="B260" s="196"/>
    </row>
    <row r="261" spans="2:14" ht="21" customHeight="1">
      <c r="B261" s="196"/>
    </row>
    <row r="262" spans="2:14" ht="21" customHeight="1">
      <c r="B262" s="196"/>
    </row>
    <row r="263" spans="2:14" ht="21" customHeight="1">
      <c r="B263" s="196"/>
    </row>
    <row r="264" spans="2:14" ht="21" customHeight="1">
      <c r="B264" s="196"/>
    </row>
    <row r="265" spans="2:14" ht="21" customHeight="1">
      <c r="B265" s="196"/>
    </row>
    <row r="266" spans="2:14" ht="21" customHeight="1">
      <c r="B266" s="196"/>
    </row>
    <row r="267" spans="2:14" ht="21" customHeight="1">
      <c r="B267" s="196"/>
    </row>
    <row r="268" spans="2:14" ht="21" customHeight="1">
      <c r="B268" s="196"/>
    </row>
    <row r="269" spans="2:14" ht="21" customHeight="1">
      <c r="B269" s="196"/>
    </row>
    <row r="270" spans="2:14" ht="26">
      <c r="B270" s="196"/>
    </row>
    <row r="271" spans="2:14" ht="26">
      <c r="B271" s="196"/>
    </row>
    <row r="273" spans="1:14" ht="15.5">
      <c r="B273" s="210" t="s">
        <v>244</v>
      </c>
    </row>
    <row r="274" spans="1:14">
      <c r="B274" s="209" t="s">
        <v>50</v>
      </c>
      <c r="C274" s="201" t="s">
        <v>30</v>
      </c>
      <c r="D274" s="195">
        <v>2016</v>
      </c>
      <c r="E274" s="195">
        <v>2017</v>
      </c>
      <c r="F274" s="195">
        <v>2018</v>
      </c>
      <c r="G274" s="195">
        <v>2019</v>
      </c>
      <c r="H274" s="195">
        <v>2020</v>
      </c>
      <c r="I274" s="195">
        <v>2021</v>
      </c>
      <c r="J274" s="195">
        <v>2022</v>
      </c>
      <c r="K274" s="195">
        <v>2023</v>
      </c>
      <c r="L274" s="195">
        <v>2024</v>
      </c>
      <c r="M274" s="195">
        <v>2025</v>
      </c>
      <c r="N274" s="195">
        <v>2026</v>
      </c>
    </row>
    <row r="275" spans="1:14">
      <c r="B275" s="268" t="s">
        <v>121</v>
      </c>
      <c r="C275" s="269" t="s">
        <v>122</v>
      </c>
      <c r="D275" s="502">
        <v>471335.5</v>
      </c>
      <c r="E275" s="502">
        <v>276574</v>
      </c>
      <c r="F275" s="502"/>
      <c r="G275" s="502"/>
      <c r="H275" s="502"/>
      <c r="I275" s="502"/>
      <c r="J275" s="502"/>
      <c r="K275" s="502"/>
      <c r="L275" s="502"/>
      <c r="M275" s="502"/>
      <c r="N275" s="502"/>
    </row>
    <row r="276" spans="1:14">
      <c r="B276" s="667" t="s">
        <v>120</v>
      </c>
      <c r="C276" s="267" t="s">
        <v>147</v>
      </c>
      <c r="D276" s="502">
        <v>104764.04494382022</v>
      </c>
      <c r="E276" s="502">
        <v>62020.224719101119</v>
      </c>
      <c r="F276" s="502"/>
      <c r="G276" s="502"/>
      <c r="H276" s="502"/>
      <c r="I276" s="502"/>
      <c r="J276" s="502"/>
      <c r="K276" s="502"/>
      <c r="L276" s="502"/>
      <c r="M276" s="502"/>
      <c r="N276" s="502"/>
    </row>
    <row r="277" spans="1:14">
      <c r="B277" s="668"/>
      <c r="C277" s="40" t="s">
        <v>148</v>
      </c>
      <c r="D277" s="502">
        <v>593789.0625</v>
      </c>
      <c r="E277" s="502">
        <v>613307.48299319728</v>
      </c>
      <c r="F277" s="502"/>
      <c r="G277" s="502"/>
      <c r="H277" s="502"/>
      <c r="I277" s="502"/>
      <c r="J277" s="502"/>
      <c r="K277" s="502"/>
      <c r="L277" s="502"/>
      <c r="M277" s="502"/>
      <c r="N277" s="502"/>
    </row>
    <row r="278" spans="1:14">
      <c r="B278" s="668"/>
      <c r="C278" s="267" t="s">
        <v>149</v>
      </c>
      <c r="D278" s="502">
        <v>16399.999999999996</v>
      </c>
      <c r="E278" s="502">
        <v>1855.555555555555</v>
      </c>
      <c r="F278" s="502"/>
      <c r="G278" s="502"/>
      <c r="H278" s="502"/>
      <c r="I278" s="502"/>
      <c r="J278" s="502"/>
      <c r="K278" s="502"/>
      <c r="L278" s="502"/>
      <c r="M278" s="502"/>
      <c r="N278" s="502"/>
    </row>
    <row r="279" spans="1:14">
      <c r="B279" s="668"/>
      <c r="C279" s="40" t="s">
        <v>76</v>
      </c>
      <c r="D279" s="502">
        <v>312088</v>
      </c>
      <c r="E279" s="502">
        <v>347869</v>
      </c>
      <c r="F279" s="502"/>
      <c r="G279" s="502"/>
      <c r="H279" s="502"/>
      <c r="I279" s="502"/>
      <c r="J279" s="502"/>
      <c r="K279" s="502"/>
      <c r="L279" s="502"/>
      <c r="M279" s="502"/>
      <c r="N279" s="502"/>
    </row>
    <row r="280" spans="1:14">
      <c r="B280" s="668"/>
      <c r="C280" s="40" t="s">
        <v>101</v>
      </c>
      <c r="D280" s="502">
        <v>0</v>
      </c>
      <c r="E280" s="502">
        <v>45500</v>
      </c>
      <c r="F280" s="502"/>
      <c r="G280" s="502"/>
      <c r="H280" s="502"/>
      <c r="I280" s="502"/>
      <c r="J280" s="502"/>
      <c r="K280" s="502"/>
      <c r="L280" s="502"/>
      <c r="M280" s="502"/>
      <c r="N280" s="502"/>
    </row>
    <row r="281" spans="1:14">
      <c r="B281" s="668"/>
      <c r="C281" s="40" t="s">
        <v>395</v>
      </c>
      <c r="D281" s="502">
        <v>0</v>
      </c>
      <c r="E281" s="502">
        <v>4000</v>
      </c>
      <c r="F281" s="502"/>
      <c r="G281" s="502"/>
      <c r="H281" s="502"/>
      <c r="I281" s="502"/>
      <c r="J281" s="502"/>
      <c r="K281" s="502"/>
      <c r="L281" s="502"/>
      <c r="M281" s="502"/>
      <c r="N281" s="502"/>
    </row>
    <row r="282" spans="1:14">
      <c r="B282" s="669"/>
      <c r="C282" s="40" t="s">
        <v>396</v>
      </c>
      <c r="D282" s="502">
        <v>0</v>
      </c>
      <c r="E282" s="502">
        <v>0</v>
      </c>
      <c r="F282" s="502"/>
      <c r="G282" s="502"/>
      <c r="H282" s="502"/>
      <c r="I282" s="502"/>
      <c r="J282" s="502"/>
      <c r="K282" s="502"/>
      <c r="L282" s="502"/>
      <c r="M282" s="502"/>
      <c r="N282" s="502"/>
    </row>
    <row r="285" spans="1:14" ht="14.5">
      <c r="A285" s="200"/>
      <c r="B285" s="202" t="s">
        <v>262</v>
      </c>
      <c r="C285" s="206"/>
      <c r="D285" s="197">
        <v>2016</v>
      </c>
      <c r="E285" s="197">
        <v>2017</v>
      </c>
      <c r="F285" s="197">
        <v>2018</v>
      </c>
      <c r="G285" s="197">
        <v>2019</v>
      </c>
      <c r="H285" s="197">
        <v>2020</v>
      </c>
      <c r="I285" s="195">
        <v>2021</v>
      </c>
      <c r="J285" s="195">
        <v>2022</v>
      </c>
      <c r="K285" s="195">
        <v>2023</v>
      </c>
      <c r="L285" s="195">
        <v>2024</v>
      </c>
      <c r="M285" s="195">
        <v>2025</v>
      </c>
      <c r="N285" s="195">
        <v>2026</v>
      </c>
    </row>
    <row r="286" spans="1:14">
      <c r="A286" s="200"/>
      <c r="B286" s="268" t="s">
        <v>121</v>
      </c>
      <c r="C286" s="269" t="str">
        <f t="shared" ref="C286:C292" si="64">C275</f>
        <v xml:space="preserve">up to 10 Gbps </v>
      </c>
      <c r="D286" s="502">
        <v>0</v>
      </c>
      <c r="E286" s="502">
        <v>0</v>
      </c>
      <c r="F286" s="502"/>
      <c r="G286" s="502"/>
      <c r="H286" s="502"/>
      <c r="I286" s="502"/>
      <c r="J286" s="502"/>
      <c r="K286" s="502"/>
      <c r="L286" s="502"/>
      <c r="M286" s="502"/>
      <c r="N286" s="502"/>
    </row>
    <row r="287" spans="1:14">
      <c r="A287" s="200"/>
      <c r="B287" s="667" t="s">
        <v>120</v>
      </c>
      <c r="C287" s="267" t="str">
        <f t="shared" si="64"/>
        <v>OC-48 (2.5 G)</v>
      </c>
      <c r="D287" s="502">
        <v>0</v>
      </c>
      <c r="E287" s="502">
        <v>0</v>
      </c>
      <c r="F287" s="502"/>
      <c r="G287" s="502"/>
      <c r="H287" s="502"/>
      <c r="I287" s="502"/>
      <c r="J287" s="502"/>
      <c r="K287" s="502"/>
      <c r="L287" s="502"/>
      <c r="M287" s="502"/>
      <c r="N287" s="502"/>
    </row>
    <row r="288" spans="1:14">
      <c r="A288" s="200"/>
      <c r="B288" s="668"/>
      <c r="C288" s="40" t="str">
        <f t="shared" si="64"/>
        <v>OC-192 (10G)</v>
      </c>
      <c r="D288" s="502">
        <v>77192.578125</v>
      </c>
      <c r="E288" s="502">
        <v>67463.823129251701</v>
      </c>
      <c r="F288" s="502"/>
      <c r="G288" s="502"/>
      <c r="H288" s="502"/>
      <c r="I288" s="502"/>
      <c r="J288" s="502"/>
      <c r="K288" s="502"/>
      <c r="L288" s="502"/>
      <c r="M288" s="502"/>
      <c r="N288" s="502"/>
    </row>
    <row r="289" spans="1:20">
      <c r="A289" s="200"/>
      <c r="B289" s="668"/>
      <c r="C289" s="267" t="str">
        <f t="shared" si="64"/>
        <v>OC-768 (40G)</v>
      </c>
      <c r="D289" s="502">
        <v>1639.9999999999995</v>
      </c>
      <c r="E289" s="502">
        <v>92.777777777777729</v>
      </c>
      <c r="F289" s="502"/>
      <c r="G289" s="502"/>
      <c r="H289" s="502"/>
      <c r="I289" s="502"/>
      <c r="J289" s="502"/>
      <c r="K289" s="502"/>
      <c r="L289" s="502"/>
      <c r="M289" s="502"/>
      <c r="N289" s="502"/>
    </row>
    <row r="290" spans="1:20">
      <c r="A290" s="200"/>
      <c r="B290" s="668"/>
      <c r="C290" s="40" t="str">
        <f t="shared" si="64"/>
        <v>100 Gbps</v>
      </c>
      <c r="D290" s="502">
        <v>38592</v>
      </c>
      <c r="E290" s="502">
        <v>67869</v>
      </c>
      <c r="F290" s="502"/>
      <c r="G290" s="502"/>
      <c r="H290" s="502"/>
      <c r="I290" s="502"/>
      <c r="J290" s="502"/>
      <c r="K290" s="502"/>
      <c r="L290" s="502"/>
      <c r="M290" s="502"/>
      <c r="N290" s="502"/>
    </row>
    <row r="291" spans="1:20">
      <c r="A291" s="200"/>
      <c r="B291" s="668"/>
      <c r="C291" s="40" t="str">
        <f t="shared" si="64"/>
        <v>200 Gbps</v>
      </c>
      <c r="D291" s="502">
        <v>0</v>
      </c>
      <c r="E291" s="502">
        <v>14000</v>
      </c>
      <c r="F291" s="502"/>
      <c r="G291" s="502"/>
      <c r="H291" s="502"/>
      <c r="I291" s="502"/>
      <c r="J291" s="502"/>
      <c r="K291" s="502"/>
      <c r="L291" s="502"/>
      <c r="M291" s="502"/>
      <c r="N291" s="502"/>
      <c r="P291" s="181" t="s">
        <v>322</v>
      </c>
    </row>
    <row r="292" spans="1:20">
      <c r="A292" s="200"/>
      <c r="B292" s="668"/>
      <c r="C292" s="40" t="str">
        <f t="shared" si="64"/>
        <v>400 Gbps</v>
      </c>
      <c r="D292" s="502">
        <v>0</v>
      </c>
      <c r="E292" s="502">
        <v>2000</v>
      </c>
      <c r="F292" s="502"/>
      <c r="G292" s="502"/>
      <c r="H292" s="502"/>
      <c r="I292" s="502"/>
      <c r="J292" s="502"/>
      <c r="K292" s="502"/>
      <c r="L292" s="502"/>
      <c r="M292" s="502"/>
      <c r="N292" s="502"/>
    </row>
    <row r="293" spans="1:20">
      <c r="A293" s="200"/>
      <c r="B293" s="669"/>
      <c r="C293" s="40" t="str">
        <f>C282</f>
        <v>600 Gbps and above</v>
      </c>
      <c r="D293" s="502">
        <v>0</v>
      </c>
      <c r="E293" s="502">
        <v>0</v>
      </c>
      <c r="F293" s="502"/>
      <c r="G293" s="502"/>
      <c r="H293" s="502"/>
      <c r="I293" s="502"/>
      <c r="J293" s="502"/>
      <c r="K293" s="502"/>
      <c r="L293" s="502"/>
      <c r="M293" s="502"/>
      <c r="N293" s="502"/>
      <c r="Q293" s="181">
        <v>2019</v>
      </c>
      <c r="R293" s="181">
        <v>2020</v>
      </c>
      <c r="S293" s="181">
        <v>2025</v>
      </c>
      <c r="T293" s="181">
        <v>2026</v>
      </c>
    </row>
    <row r="294" spans="1:20">
      <c r="A294" s="186"/>
      <c r="B294" s="184" t="s">
        <v>125</v>
      </c>
      <c r="C294" s="306"/>
      <c r="D294" s="453">
        <f>(D288*10+D289*40+D290*100+D291*200+D292*400+600*D293)/10^6</f>
        <v>4.6967257812499996</v>
      </c>
      <c r="E294" s="453">
        <f>(E286*3+E287*2.5+E288*10+E289*40+E290*100+E291*200+E292*400+600*E293)/10^6</f>
        <v>11.065249342403629</v>
      </c>
      <c r="F294" s="453"/>
      <c r="G294" s="453"/>
      <c r="H294" s="453"/>
      <c r="I294" s="453"/>
      <c r="J294" s="453"/>
      <c r="K294" s="453"/>
      <c r="L294" s="453"/>
      <c r="M294" s="453"/>
      <c r="N294" s="453"/>
      <c r="P294" s="181" t="s">
        <v>112</v>
      </c>
      <c r="Q294" s="514">
        <f>H295</f>
        <v>0</v>
      </c>
      <c r="R294" s="514">
        <f>I295</f>
        <v>0</v>
      </c>
      <c r="S294" s="514">
        <f>M295</f>
        <v>0</v>
      </c>
      <c r="T294" s="514">
        <f>N295</f>
        <v>0</v>
      </c>
    </row>
    <row r="295" spans="1:20">
      <c r="A295" s="186"/>
      <c r="B295" s="185" t="s">
        <v>124</v>
      </c>
      <c r="C295" s="186"/>
      <c r="D295" s="562">
        <v>10.997020679973112</v>
      </c>
      <c r="E295" s="454">
        <f t="shared" ref="E295:M295" si="65">D295+E294</f>
        <v>22.06227002237674</v>
      </c>
      <c r="F295" s="454"/>
      <c r="G295" s="454"/>
      <c r="H295" s="454"/>
      <c r="I295" s="454"/>
      <c r="J295" s="454"/>
      <c r="K295" s="454"/>
      <c r="L295" s="454"/>
      <c r="M295" s="454"/>
      <c r="N295" s="454"/>
      <c r="P295" s="181" t="s">
        <v>62</v>
      </c>
      <c r="Q295" s="514">
        <f>H309</f>
        <v>0</v>
      </c>
      <c r="R295" s="514">
        <f>I309</f>
        <v>0</v>
      </c>
      <c r="S295" s="514">
        <f>M309</f>
        <v>0</v>
      </c>
      <c r="T295" s="514">
        <f>N309</f>
        <v>0</v>
      </c>
    </row>
    <row r="296" spans="1:20">
      <c r="A296" s="186"/>
      <c r="B296" s="212" t="s">
        <v>77</v>
      </c>
      <c r="C296" s="216"/>
      <c r="D296" s="563">
        <v>0.74547713349130551</v>
      </c>
      <c r="E296" s="455">
        <f t="shared" ref="E296:M296" si="66">E295/D295-1</f>
        <v>1.0062042860894831</v>
      </c>
      <c r="F296" s="455"/>
      <c r="G296" s="455"/>
      <c r="H296" s="455"/>
      <c r="I296" s="455"/>
      <c r="J296" s="455"/>
      <c r="K296" s="455"/>
      <c r="L296" s="455"/>
      <c r="M296" s="455"/>
      <c r="N296" s="455"/>
      <c r="P296" s="181" t="s">
        <v>75</v>
      </c>
      <c r="Q296" s="514">
        <f>H323</f>
        <v>0</v>
      </c>
      <c r="R296" s="514">
        <f>I323</f>
        <v>0</v>
      </c>
      <c r="S296" s="514">
        <f>M323</f>
        <v>0</v>
      </c>
      <c r="T296" s="514">
        <f>N323</f>
        <v>0</v>
      </c>
    </row>
    <row r="299" spans="1:20" ht="14.5">
      <c r="A299" s="200"/>
      <c r="B299" s="202" t="s">
        <v>260</v>
      </c>
      <c r="C299" s="206"/>
      <c r="D299" s="197">
        <v>2016</v>
      </c>
      <c r="E299" s="197">
        <v>2017</v>
      </c>
      <c r="F299" s="197">
        <v>2018</v>
      </c>
      <c r="G299" s="197">
        <v>2019</v>
      </c>
      <c r="H299" s="197">
        <v>2020</v>
      </c>
      <c r="I299" s="195">
        <v>2021</v>
      </c>
      <c r="J299" s="195">
        <v>2022</v>
      </c>
      <c r="K299" s="195">
        <v>2023</v>
      </c>
      <c r="L299" s="195">
        <v>2024</v>
      </c>
      <c r="M299" s="195">
        <v>2025</v>
      </c>
      <c r="N299" s="195">
        <v>2026</v>
      </c>
    </row>
    <row r="300" spans="1:20">
      <c r="A300" s="200"/>
      <c r="B300" s="205" t="s">
        <v>121</v>
      </c>
      <c r="C300" s="194" t="str">
        <f t="shared" ref="C300:C306" si="67">C275</f>
        <v xml:space="preserve">up to 10 Gbps </v>
      </c>
      <c r="D300" s="557">
        <v>424201.95</v>
      </c>
      <c r="E300" s="557">
        <v>235087.9</v>
      </c>
      <c r="F300" s="557"/>
      <c r="G300" s="557"/>
      <c r="H300" s="557"/>
      <c r="I300" s="557"/>
      <c r="J300" s="557"/>
      <c r="K300" s="557"/>
      <c r="L300" s="557"/>
      <c r="M300" s="557"/>
      <c r="N300" s="557"/>
    </row>
    <row r="301" spans="1:20">
      <c r="A301" s="200"/>
      <c r="B301" s="667" t="s">
        <v>120</v>
      </c>
      <c r="C301" s="267" t="str">
        <f t="shared" si="67"/>
        <v>OC-48 (2.5 G)</v>
      </c>
      <c r="D301" s="557">
        <v>94287.6404494382</v>
      </c>
      <c r="E301" s="557">
        <v>52717.191011235947</v>
      </c>
      <c r="F301" s="557"/>
      <c r="G301" s="557"/>
      <c r="H301" s="557"/>
      <c r="I301" s="557"/>
      <c r="J301" s="557"/>
      <c r="K301" s="557"/>
      <c r="L301" s="557"/>
      <c r="M301" s="557"/>
      <c r="N301" s="557"/>
    </row>
    <row r="302" spans="1:20" ht="15" customHeight="1">
      <c r="A302" s="200"/>
      <c r="B302" s="668"/>
      <c r="C302" s="40" t="str">
        <f t="shared" si="67"/>
        <v>OC-192 (10G)</v>
      </c>
      <c r="D302" s="557">
        <v>439403.90624999994</v>
      </c>
      <c r="E302" s="557">
        <v>441581.38775510195</v>
      </c>
      <c r="F302" s="557"/>
      <c r="G302" s="557"/>
      <c r="H302" s="557"/>
      <c r="I302" s="557"/>
      <c r="J302" s="557"/>
      <c r="K302" s="557"/>
      <c r="L302" s="557"/>
      <c r="M302" s="557"/>
      <c r="N302" s="557"/>
    </row>
    <row r="303" spans="1:20" ht="15" customHeight="1">
      <c r="A303" s="200"/>
      <c r="B303" s="668"/>
      <c r="C303" s="267" t="str">
        <f t="shared" si="67"/>
        <v>OC-768 (40G)</v>
      </c>
      <c r="D303" s="557">
        <v>14759.999999999996</v>
      </c>
      <c r="E303" s="557">
        <v>1762.7777777777771</v>
      </c>
      <c r="F303" s="557"/>
      <c r="G303" s="557"/>
      <c r="H303" s="557"/>
      <c r="I303" s="557"/>
      <c r="J303" s="557"/>
      <c r="K303" s="557"/>
      <c r="L303" s="557"/>
      <c r="M303" s="557"/>
      <c r="N303" s="557"/>
    </row>
    <row r="304" spans="1:20">
      <c r="A304" s="200"/>
      <c r="B304" s="668"/>
      <c r="C304" s="40" t="str">
        <f t="shared" si="67"/>
        <v>100 Gbps</v>
      </c>
      <c r="D304" s="557">
        <v>260496.00000000003</v>
      </c>
      <c r="E304" s="557">
        <v>265000</v>
      </c>
      <c r="F304" s="557"/>
      <c r="G304" s="557"/>
      <c r="H304" s="557"/>
      <c r="I304" s="557"/>
      <c r="J304" s="557"/>
      <c r="K304" s="557"/>
      <c r="L304" s="557"/>
      <c r="M304" s="557"/>
      <c r="N304" s="557"/>
    </row>
    <row r="305" spans="1:14">
      <c r="A305" s="200"/>
      <c r="B305" s="668"/>
      <c r="C305" s="40" t="str">
        <f t="shared" si="67"/>
        <v>200 Gbps</v>
      </c>
      <c r="D305" s="558">
        <v>0</v>
      </c>
      <c r="E305" s="557">
        <v>28500</v>
      </c>
      <c r="F305" s="557"/>
      <c r="G305" s="557"/>
      <c r="H305" s="557"/>
      <c r="I305" s="557"/>
      <c r="J305" s="557"/>
      <c r="K305" s="557"/>
      <c r="L305" s="557"/>
      <c r="M305" s="557"/>
      <c r="N305" s="557"/>
    </row>
    <row r="306" spans="1:14">
      <c r="A306" s="200"/>
      <c r="B306" s="668"/>
      <c r="C306" s="40" t="str">
        <f t="shared" si="67"/>
        <v>400 Gbps</v>
      </c>
      <c r="D306" s="558">
        <v>0</v>
      </c>
      <c r="E306" s="557">
        <v>2000</v>
      </c>
      <c r="F306" s="557"/>
      <c r="G306" s="557"/>
      <c r="H306" s="557"/>
      <c r="I306" s="557"/>
      <c r="J306" s="557"/>
      <c r="K306" s="557"/>
      <c r="L306" s="557"/>
      <c r="M306" s="557"/>
      <c r="N306" s="557"/>
    </row>
    <row r="307" spans="1:14">
      <c r="A307" s="200"/>
      <c r="B307" s="669"/>
      <c r="C307" s="40" t="str">
        <f>C282</f>
        <v>600 Gbps and above</v>
      </c>
      <c r="D307" s="558">
        <v>0</v>
      </c>
      <c r="E307" s="557">
        <v>0</v>
      </c>
      <c r="F307" s="557"/>
      <c r="G307" s="557"/>
      <c r="H307" s="557"/>
      <c r="I307" s="557"/>
      <c r="J307" s="557"/>
      <c r="K307" s="557"/>
      <c r="L307" s="557"/>
      <c r="M307" s="557"/>
      <c r="N307" s="557"/>
    </row>
    <row r="308" spans="1:14">
      <c r="A308" s="186"/>
      <c r="B308" s="184" t="s">
        <v>125</v>
      </c>
      <c r="C308" s="306"/>
      <c r="D308" s="204">
        <v>32.542364013623597</v>
      </c>
      <c r="E308" s="453">
        <f>(E300*3+E301*2.5+E302*10+E303*40+E304*100+E305*200+E306*400+600*E307)/10^6</f>
        <v>38.323381666190222</v>
      </c>
      <c r="F308" s="453"/>
      <c r="G308" s="453"/>
      <c r="H308" s="453"/>
      <c r="I308" s="453"/>
      <c r="J308" s="453"/>
      <c r="K308" s="453"/>
      <c r="L308" s="453"/>
      <c r="M308" s="453"/>
      <c r="N308" s="453"/>
    </row>
    <row r="309" spans="1:14">
      <c r="A309" s="186"/>
      <c r="B309" s="185" t="s">
        <v>124</v>
      </c>
      <c r="C309" s="186"/>
      <c r="D309" s="562">
        <v>106.10865051694202</v>
      </c>
      <c r="E309" s="454">
        <f>D309+E308</f>
        <v>144.43203218313224</v>
      </c>
      <c r="F309" s="454"/>
      <c r="G309" s="454"/>
      <c r="H309" s="454"/>
      <c r="I309" s="454"/>
      <c r="J309" s="454"/>
      <c r="K309" s="454"/>
      <c r="L309" s="454"/>
      <c r="M309" s="454"/>
      <c r="N309" s="454"/>
    </row>
    <row r="310" spans="1:14">
      <c r="A310" s="186"/>
      <c r="B310" s="212" t="s">
        <v>77</v>
      </c>
      <c r="C310" s="216"/>
      <c r="D310" s="563">
        <v>0.44235431147059034</v>
      </c>
      <c r="E310" s="455">
        <f t="shared" ref="E310:M310" si="68">E309/D309-1</f>
        <v>0.36117113429947212</v>
      </c>
      <c r="F310" s="455"/>
      <c r="G310" s="455"/>
      <c r="H310" s="455"/>
      <c r="I310" s="455"/>
      <c r="J310" s="455"/>
      <c r="K310" s="455"/>
      <c r="L310" s="455"/>
      <c r="M310" s="455"/>
      <c r="N310" s="455"/>
    </row>
    <row r="313" spans="1:14" ht="14.5">
      <c r="A313" s="200"/>
      <c r="B313" s="202" t="s">
        <v>261</v>
      </c>
      <c r="C313" s="201"/>
      <c r="D313" s="197">
        <v>2016</v>
      </c>
      <c r="E313" s="197">
        <v>2017</v>
      </c>
      <c r="F313" s="197">
        <v>2018</v>
      </c>
      <c r="G313" s="197">
        <v>2019</v>
      </c>
      <c r="H313" s="197">
        <v>2020</v>
      </c>
      <c r="I313" s="195">
        <v>2021</v>
      </c>
      <c r="J313" s="195">
        <v>2022</v>
      </c>
      <c r="K313" s="195">
        <v>2023</v>
      </c>
      <c r="L313" s="195">
        <v>2024</v>
      </c>
      <c r="M313" s="195">
        <v>2025</v>
      </c>
      <c r="N313" s="195">
        <v>2026</v>
      </c>
    </row>
    <row r="314" spans="1:14">
      <c r="A314" s="200"/>
      <c r="B314" s="205" t="s">
        <v>121</v>
      </c>
      <c r="C314" s="194" t="str">
        <f t="shared" ref="C314:C320" si="69">C275</f>
        <v xml:space="preserve">up to 10 Gbps </v>
      </c>
      <c r="D314" s="559">
        <v>47133.549999999988</v>
      </c>
      <c r="E314" s="559">
        <v>41486.100000000006</v>
      </c>
      <c r="F314" s="559"/>
      <c r="G314" s="559"/>
      <c r="H314" s="559"/>
      <c r="I314" s="559"/>
      <c r="J314" s="559"/>
      <c r="K314" s="559"/>
      <c r="L314" s="559"/>
      <c r="M314" s="559"/>
      <c r="N314" s="559"/>
    </row>
    <row r="315" spans="1:14">
      <c r="A315" s="200"/>
      <c r="B315" s="667" t="s">
        <v>120</v>
      </c>
      <c r="C315" s="267" t="str">
        <f t="shared" si="69"/>
        <v>OC-48 (2.5 G)</v>
      </c>
      <c r="D315" s="559">
        <v>10476.404494382019</v>
      </c>
      <c r="E315" s="559">
        <v>9303.0337078651701</v>
      </c>
      <c r="F315" s="559"/>
      <c r="G315" s="559"/>
      <c r="H315" s="559"/>
      <c r="I315" s="559"/>
      <c r="J315" s="559"/>
      <c r="K315" s="559"/>
      <c r="L315" s="559"/>
      <c r="M315" s="559"/>
      <c r="N315" s="559"/>
    </row>
    <row r="316" spans="1:14">
      <c r="A316" s="200"/>
      <c r="B316" s="668"/>
      <c r="C316" s="40" t="str">
        <f t="shared" si="69"/>
        <v>OC-192 (10G)</v>
      </c>
      <c r="D316" s="559">
        <v>77192.578125000073</v>
      </c>
      <c r="E316" s="559">
        <v>104262.27210884362</v>
      </c>
      <c r="F316" s="559"/>
      <c r="G316" s="559"/>
      <c r="H316" s="559"/>
      <c r="I316" s="559"/>
      <c r="J316" s="559"/>
      <c r="K316" s="559"/>
      <c r="L316" s="559"/>
      <c r="M316" s="559"/>
      <c r="N316" s="559"/>
    </row>
    <row r="317" spans="1:14">
      <c r="A317" s="200"/>
      <c r="B317" s="668"/>
      <c r="C317" s="267" t="str">
        <f t="shared" si="69"/>
        <v>OC-768 (40G)</v>
      </c>
      <c r="D317" s="559">
        <v>0</v>
      </c>
      <c r="E317" s="559">
        <v>1.0300402506244505E-13</v>
      </c>
      <c r="F317" s="559"/>
      <c r="G317" s="559"/>
      <c r="H317" s="559"/>
      <c r="I317" s="559"/>
      <c r="J317" s="559"/>
      <c r="K317" s="559"/>
      <c r="L317" s="559"/>
      <c r="M317" s="559"/>
      <c r="N317" s="559"/>
    </row>
    <row r="318" spans="1:14">
      <c r="A318" s="200"/>
      <c r="B318" s="668"/>
      <c r="C318" s="40" t="str">
        <f t="shared" si="69"/>
        <v>100 Gbps</v>
      </c>
      <c r="D318" s="559">
        <v>13000</v>
      </c>
      <c r="E318" s="559">
        <v>15000</v>
      </c>
      <c r="F318" s="559"/>
      <c r="G318" s="559"/>
      <c r="H318" s="559"/>
      <c r="I318" s="559"/>
      <c r="J318" s="559"/>
      <c r="K318" s="559"/>
      <c r="L318" s="559"/>
      <c r="M318" s="559"/>
      <c r="N318" s="559"/>
    </row>
    <row r="319" spans="1:14">
      <c r="A319" s="200"/>
      <c r="B319" s="668"/>
      <c r="C319" s="40" t="str">
        <f t="shared" si="69"/>
        <v>200 Gbps</v>
      </c>
      <c r="D319" s="559">
        <v>0</v>
      </c>
      <c r="E319" s="559">
        <v>3000</v>
      </c>
      <c r="F319" s="559"/>
      <c r="G319" s="559"/>
      <c r="H319" s="559"/>
      <c r="I319" s="559"/>
      <c r="J319" s="559"/>
      <c r="K319" s="559"/>
      <c r="L319" s="559"/>
      <c r="M319" s="559"/>
      <c r="N319" s="559"/>
    </row>
    <row r="320" spans="1:14">
      <c r="A320" s="200"/>
      <c r="B320" s="668"/>
      <c r="C320" s="40" t="str">
        <f t="shared" si="69"/>
        <v>400 Gbps</v>
      </c>
      <c r="D320" s="559">
        <v>0</v>
      </c>
      <c r="E320" s="559">
        <v>0</v>
      </c>
      <c r="F320" s="559"/>
      <c r="G320" s="559"/>
      <c r="H320" s="559"/>
      <c r="I320" s="559"/>
      <c r="J320" s="559"/>
      <c r="K320" s="559"/>
      <c r="L320" s="559"/>
      <c r="M320" s="559"/>
      <c r="N320" s="559"/>
    </row>
    <row r="321" spans="1:14">
      <c r="A321" s="200"/>
      <c r="B321" s="669"/>
      <c r="C321" s="40" t="str">
        <f>C282</f>
        <v>600 Gbps and above</v>
      </c>
      <c r="D321" s="559">
        <v>0</v>
      </c>
      <c r="E321" s="559">
        <v>0</v>
      </c>
      <c r="F321" s="559"/>
      <c r="G321" s="559"/>
      <c r="H321" s="559"/>
      <c r="I321" s="559"/>
      <c r="J321" s="559"/>
      <c r="K321" s="559"/>
      <c r="L321" s="559"/>
      <c r="M321" s="559"/>
      <c r="N321" s="559"/>
    </row>
    <row r="322" spans="1:14">
      <c r="A322" s="186"/>
      <c r="B322" s="184" t="s">
        <v>125</v>
      </c>
      <c r="C322" s="306"/>
      <c r="D322" s="453">
        <v>2.1923838924859558</v>
      </c>
      <c r="E322" s="453">
        <f>(E314*3+E315*2.5+E316*10+E317*40+E318*100+E319*200+E320*400+600*E321)/10^6</f>
        <v>3.290338605358099</v>
      </c>
      <c r="F322" s="453"/>
      <c r="G322" s="453"/>
      <c r="H322" s="453"/>
      <c r="I322" s="453"/>
      <c r="J322" s="453"/>
      <c r="K322" s="453"/>
      <c r="L322" s="453"/>
      <c r="M322" s="453"/>
      <c r="N322" s="453"/>
    </row>
    <row r="323" spans="1:14">
      <c r="A323" s="186"/>
      <c r="B323" s="185" t="s">
        <v>124</v>
      </c>
      <c r="C323" s="186"/>
      <c r="D323" s="562">
        <v>6.1860973842402069</v>
      </c>
      <c r="E323" s="454">
        <f t="shared" ref="E323:M323" si="70">D323+E322</f>
        <v>9.4764359895983059</v>
      </c>
      <c r="F323" s="454"/>
      <c r="G323" s="454"/>
      <c r="H323" s="454"/>
      <c r="I323" s="454"/>
      <c r="J323" s="454"/>
      <c r="K323" s="454"/>
      <c r="L323" s="454"/>
      <c r="M323" s="454"/>
      <c r="N323" s="454"/>
    </row>
    <row r="324" spans="1:14">
      <c r="A324" s="186"/>
      <c r="B324" s="212" t="s">
        <v>77</v>
      </c>
      <c r="C324" s="216"/>
      <c r="D324" s="563">
        <v>0.54895873151955743</v>
      </c>
      <c r="E324" s="455">
        <f t="shared" ref="E324:M324" si="71">E323/D323-1</f>
        <v>0.53189246805920232</v>
      </c>
      <c r="F324" s="455"/>
      <c r="G324" s="456"/>
      <c r="H324" s="456"/>
      <c r="I324" s="456"/>
      <c r="J324" s="456"/>
      <c r="K324" s="456"/>
      <c r="L324" s="456"/>
      <c r="M324" s="456"/>
      <c r="N324" s="456"/>
    </row>
    <row r="325" spans="1:14">
      <c r="A325" s="186"/>
    </row>
    <row r="326" spans="1:14">
      <c r="A326" s="186"/>
      <c r="D326" s="182"/>
      <c r="E326" s="182"/>
      <c r="F326" s="182"/>
      <c r="G326" s="203"/>
      <c r="H326" s="203"/>
      <c r="I326" s="203"/>
      <c r="J326" s="203"/>
      <c r="K326" s="203"/>
      <c r="L326" s="203"/>
      <c r="M326" s="203"/>
      <c r="N326" s="203"/>
    </row>
    <row r="329" spans="1:14" ht="21">
      <c r="B329" s="262" t="s">
        <v>250</v>
      </c>
    </row>
    <row r="349" spans="2:14" ht="15.5">
      <c r="I349" s="464" t="s">
        <v>253</v>
      </c>
    </row>
    <row r="350" spans="2:14" ht="14.5">
      <c r="B350" s="208" t="s">
        <v>252</v>
      </c>
      <c r="C350" s="201"/>
      <c r="D350" s="197">
        <v>2016</v>
      </c>
      <c r="E350" s="197">
        <v>2017</v>
      </c>
      <c r="F350" s="197">
        <v>2018</v>
      </c>
      <c r="G350" s="197">
        <v>2019</v>
      </c>
      <c r="H350" s="197">
        <v>2020</v>
      </c>
      <c r="I350" s="195">
        <v>2021</v>
      </c>
      <c r="J350" s="195">
        <v>2022</v>
      </c>
      <c r="K350" s="195">
        <v>2023</v>
      </c>
      <c r="L350" s="195">
        <v>2024</v>
      </c>
      <c r="M350" s="195">
        <v>2025</v>
      </c>
      <c r="N350" s="195">
        <v>2026</v>
      </c>
    </row>
    <row r="351" spans="2:14" ht="13" customHeight="1">
      <c r="B351" s="665" t="s">
        <v>13</v>
      </c>
      <c r="C351" s="457" t="s">
        <v>48</v>
      </c>
      <c r="D351" s="463">
        <f t="shared" ref="D351:N351" si="72">D174</f>
        <v>15096.521746430493</v>
      </c>
      <c r="E351" s="463">
        <f t="shared" si="72"/>
        <v>49598.993497839707</v>
      </c>
      <c r="F351" s="463"/>
      <c r="G351" s="463"/>
      <c r="H351" s="463"/>
      <c r="I351" s="463"/>
      <c r="J351" s="463"/>
      <c r="K351" s="463"/>
      <c r="L351" s="463"/>
      <c r="M351" s="463"/>
      <c r="N351" s="463"/>
    </row>
    <row r="352" spans="2:14" ht="13" customHeight="1">
      <c r="B352" s="666"/>
      <c r="C352" s="194" t="s">
        <v>100</v>
      </c>
      <c r="D352" s="463">
        <f t="shared" ref="D352:N352" si="73">D175</f>
        <v>0</v>
      </c>
      <c r="E352" s="463">
        <f t="shared" si="73"/>
        <v>4959.0769230769238</v>
      </c>
      <c r="F352" s="463"/>
      <c r="G352" s="463"/>
      <c r="H352" s="463"/>
      <c r="I352" s="463"/>
      <c r="J352" s="463"/>
      <c r="K352" s="463"/>
      <c r="L352" s="463"/>
      <c r="M352" s="463"/>
      <c r="N352" s="463"/>
    </row>
    <row r="353" spans="2:14" ht="13" customHeight="1">
      <c r="B353" s="666"/>
      <c r="C353" s="194" t="s">
        <v>85</v>
      </c>
      <c r="D353" s="463">
        <f>SUM(D176:D178)</f>
        <v>0</v>
      </c>
      <c r="E353" s="463">
        <f t="shared" ref="E353:N353" si="74">SUM(E176:E178)</f>
        <v>0</v>
      </c>
      <c r="F353" s="463"/>
      <c r="G353" s="463"/>
      <c r="H353" s="463"/>
      <c r="I353" s="463"/>
      <c r="J353" s="463"/>
      <c r="K353" s="463"/>
      <c r="L353" s="463"/>
      <c r="M353" s="463"/>
      <c r="N353" s="463"/>
    </row>
    <row r="354" spans="2:14" ht="14.5" customHeight="1">
      <c r="B354" s="666"/>
      <c r="C354" s="194" t="s">
        <v>406</v>
      </c>
      <c r="D354" s="463">
        <f>SUM(D179:D179)</f>
        <v>0</v>
      </c>
      <c r="E354" s="463">
        <f t="shared" ref="E354:N354" si="75">SUM(E179:E179)</f>
        <v>0</v>
      </c>
      <c r="F354" s="463"/>
      <c r="G354" s="463"/>
      <c r="H354" s="463"/>
      <c r="I354" s="463"/>
      <c r="J354" s="463"/>
      <c r="K354" s="463"/>
      <c r="L354" s="463"/>
      <c r="M354" s="463"/>
      <c r="N354" s="463"/>
    </row>
    <row r="357" spans="2:14" ht="14.5">
      <c r="B357" s="208" t="s">
        <v>249</v>
      </c>
      <c r="C357" s="201"/>
      <c r="D357" s="197">
        <v>2016</v>
      </c>
      <c r="E357" s="197">
        <v>2017</v>
      </c>
      <c r="F357" s="197">
        <v>2018</v>
      </c>
      <c r="G357" s="197">
        <v>2019</v>
      </c>
      <c r="H357" s="197">
        <v>2020</v>
      </c>
      <c r="I357" s="195">
        <v>2021</v>
      </c>
      <c r="J357" s="195">
        <v>2022</v>
      </c>
      <c r="K357" s="195">
        <v>2023</v>
      </c>
      <c r="L357" s="195">
        <v>2024</v>
      </c>
      <c r="M357" s="195">
        <v>2025</v>
      </c>
      <c r="N357" s="195">
        <v>2026</v>
      </c>
    </row>
    <row r="358" spans="2:14">
      <c r="B358" s="662" t="s">
        <v>48</v>
      </c>
      <c r="C358" s="458" t="s">
        <v>196</v>
      </c>
      <c r="D358" s="616">
        <v>0.4</v>
      </c>
      <c r="E358" s="616">
        <f>32/47</f>
        <v>0.68085106382978722</v>
      </c>
      <c r="F358" s="616"/>
      <c r="G358" s="616"/>
      <c r="H358" s="616"/>
      <c r="I358" s="616"/>
      <c r="J358" s="616"/>
      <c r="K358" s="616"/>
      <c r="L358" s="616"/>
      <c r="M358" s="616"/>
      <c r="N358" s="616"/>
    </row>
    <row r="359" spans="2:14">
      <c r="B359" s="663"/>
      <c r="C359" s="194" t="s">
        <v>373</v>
      </c>
      <c r="D359" s="616">
        <v>0.05</v>
      </c>
      <c r="E359" s="616">
        <v>0.1</v>
      </c>
      <c r="F359" s="616"/>
      <c r="G359" s="616"/>
      <c r="H359" s="616"/>
      <c r="I359" s="616"/>
      <c r="J359" s="616"/>
      <c r="K359" s="616"/>
      <c r="L359" s="616"/>
      <c r="M359" s="616"/>
      <c r="N359" s="616"/>
    </row>
    <row r="360" spans="2:14" ht="13.5" thickBot="1">
      <c r="B360" s="664"/>
      <c r="C360" s="459" t="s">
        <v>374</v>
      </c>
      <c r="D360" s="614">
        <f t="shared" ref="D360:K360" si="76">1-D358-D359</f>
        <v>0.54999999999999993</v>
      </c>
      <c r="E360" s="614">
        <f t="shared" si="76"/>
        <v>0.21914893617021278</v>
      </c>
      <c r="F360" s="614"/>
      <c r="G360" s="614"/>
      <c r="H360" s="614"/>
      <c r="I360" s="614"/>
      <c r="J360" s="614"/>
      <c r="K360" s="614"/>
      <c r="L360" s="614"/>
      <c r="M360" s="614"/>
      <c r="N360" s="614"/>
    </row>
    <row r="361" spans="2:14" ht="13" customHeight="1">
      <c r="B361" s="662" t="s">
        <v>100</v>
      </c>
      <c r="C361" s="458" t="s">
        <v>196</v>
      </c>
      <c r="D361" s="615"/>
      <c r="E361" s="615">
        <v>0</v>
      </c>
      <c r="F361" s="615"/>
      <c r="G361" s="615"/>
      <c r="H361" s="615"/>
      <c r="I361" s="615"/>
      <c r="J361" s="615"/>
      <c r="K361" s="615"/>
      <c r="L361" s="615"/>
      <c r="M361" s="615"/>
      <c r="N361" s="616"/>
    </row>
    <row r="362" spans="2:14" ht="13" customHeight="1">
      <c r="B362" s="663"/>
      <c r="C362" s="194" t="s">
        <v>373</v>
      </c>
      <c r="D362" s="616"/>
      <c r="E362" s="616">
        <v>0.1</v>
      </c>
      <c r="F362" s="615"/>
      <c r="G362" s="615"/>
      <c r="H362" s="615"/>
      <c r="I362" s="615"/>
      <c r="J362" s="615"/>
      <c r="K362" s="615"/>
      <c r="L362" s="615"/>
      <c r="M362" s="615"/>
      <c r="N362" s="616"/>
    </row>
    <row r="363" spans="2:14" ht="13" customHeight="1" thickBot="1">
      <c r="B363" s="664"/>
      <c r="C363" s="459" t="s">
        <v>374</v>
      </c>
      <c r="D363" s="614"/>
      <c r="E363" s="614">
        <f>1-E361-E362</f>
        <v>0.9</v>
      </c>
      <c r="F363" s="614"/>
      <c r="G363" s="614"/>
      <c r="H363" s="614"/>
      <c r="I363" s="614"/>
      <c r="J363" s="614"/>
      <c r="K363" s="614"/>
      <c r="L363" s="614"/>
      <c r="M363" s="614"/>
      <c r="N363" s="614"/>
    </row>
    <row r="364" spans="2:14" ht="13" customHeight="1">
      <c r="B364" s="662" t="s">
        <v>85</v>
      </c>
      <c r="C364" s="458" t="s">
        <v>196</v>
      </c>
      <c r="D364" s="615"/>
      <c r="E364" s="615"/>
      <c r="F364" s="615"/>
      <c r="G364" s="615"/>
      <c r="H364" s="615"/>
      <c r="I364" s="615"/>
      <c r="J364" s="615"/>
      <c r="K364" s="615"/>
      <c r="L364" s="615"/>
      <c r="M364" s="615"/>
      <c r="N364" s="616"/>
    </row>
    <row r="365" spans="2:14" ht="13" customHeight="1">
      <c r="B365" s="663"/>
      <c r="C365" s="194" t="s">
        <v>373</v>
      </c>
      <c r="D365" s="616"/>
      <c r="E365" s="616"/>
      <c r="F365" s="616"/>
      <c r="G365" s="616"/>
      <c r="H365" s="616"/>
      <c r="I365" s="616"/>
      <c r="J365" s="616"/>
      <c r="K365" s="616"/>
      <c r="L365" s="616"/>
      <c r="M365" s="616"/>
      <c r="N365" s="616"/>
    </row>
    <row r="366" spans="2:14" ht="13" customHeight="1" thickBot="1">
      <c r="B366" s="664"/>
      <c r="C366" s="459" t="s">
        <v>374</v>
      </c>
      <c r="D366" s="614"/>
      <c r="E366" s="614"/>
      <c r="F366" s="614"/>
      <c r="G366" s="614"/>
      <c r="H366" s="614"/>
      <c r="I366" s="614"/>
      <c r="J366" s="614"/>
      <c r="K366" s="614"/>
      <c r="L366" s="614"/>
      <c r="M366" s="614"/>
      <c r="N366" s="614"/>
    </row>
    <row r="367" spans="2:14" ht="13" customHeight="1">
      <c r="B367" s="662" t="s">
        <v>406</v>
      </c>
      <c r="C367" s="458" t="s">
        <v>196</v>
      </c>
      <c r="D367" s="615"/>
      <c r="E367" s="615"/>
      <c r="F367" s="615"/>
      <c r="G367" s="615"/>
      <c r="H367" s="615"/>
      <c r="I367" s="615"/>
      <c r="J367" s="615"/>
      <c r="K367" s="615"/>
      <c r="L367" s="615"/>
      <c r="M367" s="615"/>
      <c r="N367" s="615"/>
    </row>
    <row r="368" spans="2:14" ht="13" customHeight="1">
      <c r="B368" s="663"/>
      <c r="C368" s="194" t="s">
        <v>373</v>
      </c>
      <c r="D368" s="616"/>
      <c r="E368" s="616"/>
      <c r="F368" s="616"/>
      <c r="G368" s="616"/>
      <c r="H368" s="616"/>
      <c r="I368" s="616"/>
      <c r="J368" s="616"/>
      <c r="K368" s="616"/>
      <c r="L368" s="616"/>
      <c r="M368" s="616"/>
      <c r="N368" s="616"/>
    </row>
    <row r="369" spans="2:14" ht="13" customHeight="1" thickBot="1">
      <c r="B369" s="664"/>
      <c r="C369" s="459" t="s">
        <v>374</v>
      </c>
      <c r="D369" s="614"/>
      <c r="E369" s="614"/>
      <c r="F369" s="614"/>
      <c r="G369" s="614"/>
      <c r="H369" s="614"/>
      <c r="I369" s="614"/>
      <c r="J369" s="614"/>
      <c r="K369" s="614"/>
      <c r="L369" s="614"/>
      <c r="M369" s="614"/>
      <c r="N369" s="614"/>
    </row>
    <row r="372" spans="2:14" ht="14.5">
      <c r="B372" s="208" t="s">
        <v>251</v>
      </c>
      <c r="C372" s="201"/>
      <c r="D372" s="197">
        <v>2016</v>
      </c>
      <c r="E372" s="197">
        <v>2017</v>
      </c>
      <c r="F372" s="197">
        <v>2018</v>
      </c>
      <c r="G372" s="197">
        <v>2019</v>
      </c>
      <c r="H372" s="197">
        <v>2020</v>
      </c>
      <c r="I372" s="195">
        <v>2021</v>
      </c>
      <c r="J372" s="195">
        <v>2022</v>
      </c>
      <c r="K372" s="195">
        <v>2023</v>
      </c>
      <c r="L372" s="195">
        <v>2024</v>
      </c>
      <c r="M372" s="195">
        <v>2025</v>
      </c>
      <c r="N372" s="195">
        <v>2026</v>
      </c>
    </row>
    <row r="373" spans="2:14">
      <c r="B373" s="662" t="s">
        <v>48</v>
      </c>
      <c r="C373" s="458" t="s">
        <v>196</v>
      </c>
      <c r="D373" s="323">
        <f t="shared" ref="D373:K373" si="77">D358*D351</f>
        <v>6038.6086985721977</v>
      </c>
      <c r="E373" s="323">
        <f>E358*E351</f>
        <v>33769.52748789086</v>
      </c>
      <c r="F373" s="323"/>
      <c r="G373" s="323"/>
      <c r="H373" s="323"/>
      <c r="I373" s="323"/>
      <c r="J373" s="323"/>
      <c r="K373" s="323"/>
      <c r="L373" s="323"/>
      <c r="M373" s="323"/>
      <c r="N373" s="323"/>
    </row>
    <row r="374" spans="2:14">
      <c r="B374" s="663"/>
      <c r="C374" s="194" t="s">
        <v>373</v>
      </c>
      <c r="D374" s="323">
        <f t="shared" ref="D374:K374" si="78">D359*D351</f>
        <v>754.82608732152471</v>
      </c>
      <c r="E374" s="323">
        <f t="shared" si="78"/>
        <v>4959.899349783971</v>
      </c>
      <c r="F374" s="323"/>
      <c r="G374" s="323"/>
      <c r="H374" s="323"/>
      <c r="I374" s="323"/>
      <c r="J374" s="323"/>
      <c r="K374" s="323"/>
      <c r="L374" s="323"/>
      <c r="M374" s="323"/>
      <c r="N374" s="323"/>
    </row>
    <row r="375" spans="2:14" ht="13.5" thickBot="1">
      <c r="B375" s="664"/>
      <c r="C375" s="459" t="s">
        <v>374</v>
      </c>
      <c r="D375" s="461">
        <f t="shared" ref="D375:K375" si="79">D360*D351</f>
        <v>8303.0869605367698</v>
      </c>
      <c r="E375" s="461">
        <f t="shared" si="79"/>
        <v>10869.566660164872</v>
      </c>
      <c r="F375" s="461"/>
      <c r="G375" s="461"/>
      <c r="H375" s="461"/>
      <c r="I375" s="461"/>
      <c r="J375" s="461"/>
      <c r="K375" s="461"/>
      <c r="L375" s="461"/>
      <c r="M375" s="461"/>
      <c r="N375" s="461"/>
    </row>
    <row r="376" spans="2:14">
      <c r="B376" s="670" t="s">
        <v>100</v>
      </c>
      <c r="C376" s="458" t="s">
        <v>196</v>
      </c>
      <c r="D376" s="460">
        <f t="shared" ref="D376:K376" si="80">D361*D352</f>
        <v>0</v>
      </c>
      <c r="E376" s="460">
        <f t="shared" si="80"/>
        <v>0</v>
      </c>
      <c r="F376" s="460"/>
      <c r="G376" s="460"/>
      <c r="H376" s="460"/>
      <c r="I376" s="460"/>
      <c r="J376" s="460"/>
      <c r="K376" s="460"/>
      <c r="L376" s="460"/>
      <c r="M376" s="460"/>
      <c r="N376" s="460"/>
    </row>
    <row r="377" spans="2:14">
      <c r="B377" s="663"/>
      <c r="C377" s="194" t="s">
        <v>373</v>
      </c>
      <c r="D377" s="323">
        <f t="shared" ref="D377:K377" si="81">D362*D352</f>
        <v>0</v>
      </c>
      <c r="E377" s="323">
        <f t="shared" si="81"/>
        <v>495.9076923076924</v>
      </c>
      <c r="F377" s="323"/>
      <c r="G377" s="323"/>
      <c r="H377" s="323"/>
      <c r="I377" s="323"/>
      <c r="J377" s="323"/>
      <c r="K377" s="323"/>
      <c r="L377" s="323"/>
      <c r="M377" s="323"/>
      <c r="N377" s="323"/>
    </row>
    <row r="378" spans="2:14" ht="13.5" thickBot="1">
      <c r="B378" s="664"/>
      <c r="C378" s="459" t="s">
        <v>374</v>
      </c>
      <c r="D378" s="461">
        <f t="shared" ref="D378:K378" si="82">D363*D352</f>
        <v>0</v>
      </c>
      <c r="E378" s="461">
        <f t="shared" si="82"/>
        <v>4463.1692307692319</v>
      </c>
      <c r="F378" s="461"/>
      <c r="G378" s="461"/>
      <c r="H378" s="461"/>
      <c r="I378" s="461"/>
      <c r="J378" s="461"/>
      <c r="K378" s="461"/>
      <c r="L378" s="461"/>
      <c r="M378" s="461"/>
      <c r="N378" s="461"/>
    </row>
    <row r="379" spans="2:14" ht="13" customHeight="1">
      <c r="B379" s="662" t="s">
        <v>85</v>
      </c>
      <c r="C379" s="458" t="s">
        <v>196</v>
      </c>
      <c r="D379" s="460">
        <f>D353*D364</f>
        <v>0</v>
      </c>
      <c r="E379" s="460">
        <f>E353*E364</f>
        <v>0</v>
      </c>
      <c r="F379" s="460"/>
      <c r="G379" s="460"/>
      <c r="H379" s="460"/>
      <c r="I379" s="460"/>
      <c r="J379" s="460"/>
      <c r="K379" s="460"/>
      <c r="L379" s="460"/>
      <c r="M379" s="460"/>
      <c r="N379" s="460"/>
    </row>
    <row r="380" spans="2:14" ht="13" customHeight="1">
      <c r="B380" s="663"/>
      <c r="C380" s="194" t="s">
        <v>373</v>
      </c>
      <c r="D380" s="323">
        <f>D353*D365</f>
        <v>0</v>
      </c>
      <c r="E380" s="323">
        <f>E353*E365</f>
        <v>0</v>
      </c>
      <c r="F380" s="323"/>
      <c r="G380" s="323"/>
      <c r="H380" s="323"/>
      <c r="I380" s="323"/>
      <c r="J380" s="323"/>
      <c r="K380" s="323"/>
      <c r="L380" s="323"/>
      <c r="M380" s="323"/>
      <c r="N380" s="323"/>
    </row>
    <row r="381" spans="2:14" ht="13.5" customHeight="1" thickBot="1">
      <c r="B381" s="664"/>
      <c r="C381" s="459" t="s">
        <v>374</v>
      </c>
      <c r="D381" s="461">
        <f>D353*D366</f>
        <v>0</v>
      </c>
      <c r="E381" s="461">
        <f>E353*E366</f>
        <v>0</v>
      </c>
      <c r="F381" s="461"/>
      <c r="G381" s="461"/>
      <c r="H381" s="461"/>
      <c r="I381" s="461"/>
      <c r="J381" s="461"/>
      <c r="K381" s="461"/>
      <c r="L381" s="461"/>
      <c r="M381" s="461"/>
      <c r="N381" s="461"/>
    </row>
    <row r="382" spans="2:14" ht="13" customHeight="1">
      <c r="B382" s="670" t="s">
        <v>406</v>
      </c>
      <c r="C382" s="617" t="s">
        <v>196</v>
      </c>
      <c r="D382" s="618"/>
      <c r="E382" s="618"/>
      <c r="F382" s="618"/>
      <c r="G382" s="618"/>
      <c r="H382" s="618"/>
      <c r="I382" s="618"/>
      <c r="J382" s="618"/>
      <c r="K382" s="618"/>
      <c r="L382" s="618"/>
      <c r="M382" s="618"/>
      <c r="N382" s="618"/>
    </row>
    <row r="383" spans="2:14" ht="13" customHeight="1">
      <c r="B383" s="663"/>
      <c r="C383" s="194" t="s">
        <v>373</v>
      </c>
      <c r="D383" s="323"/>
      <c r="E383" s="323"/>
      <c r="F383" s="323"/>
      <c r="G383" s="323"/>
      <c r="H383" s="323"/>
      <c r="I383" s="323"/>
      <c r="J383" s="323"/>
      <c r="K383" s="323"/>
      <c r="L383" s="323"/>
      <c r="M383" s="323"/>
      <c r="N383" s="323"/>
    </row>
    <row r="384" spans="2:14" ht="13.5" customHeight="1" thickBot="1">
      <c r="B384" s="664"/>
      <c r="C384" s="459" t="s">
        <v>374</v>
      </c>
      <c r="D384" s="461">
        <f>D356*D369</f>
        <v>0</v>
      </c>
      <c r="E384" s="461">
        <f>E356*E369</f>
        <v>0</v>
      </c>
      <c r="F384" s="461"/>
      <c r="G384" s="461"/>
      <c r="H384" s="461"/>
      <c r="I384" s="461"/>
      <c r="J384" s="461"/>
      <c r="K384" s="461"/>
      <c r="L384" s="461"/>
      <c r="M384" s="461"/>
      <c r="N384" s="461"/>
    </row>
    <row r="385" spans="2:14" ht="18.5" customHeight="1">
      <c r="B385" s="670" t="s">
        <v>405</v>
      </c>
      <c r="C385" s="617" t="s">
        <v>196</v>
      </c>
      <c r="D385" s="618">
        <f t="shared" ref="D385:K385" si="83">D379+D376+D373</f>
        <v>6038.6086985721977</v>
      </c>
      <c r="E385" s="618">
        <f t="shared" si="83"/>
        <v>33769.52748789086</v>
      </c>
      <c r="F385" s="618"/>
      <c r="G385" s="618"/>
      <c r="H385" s="618"/>
      <c r="I385" s="618"/>
      <c r="J385" s="618"/>
      <c r="K385" s="618"/>
      <c r="L385" s="618"/>
      <c r="M385" s="618"/>
      <c r="N385" s="618"/>
    </row>
    <row r="386" spans="2:14" ht="18.5" customHeight="1">
      <c r="B386" s="663"/>
      <c r="C386" s="194" t="s">
        <v>373</v>
      </c>
      <c r="D386" s="323">
        <f t="shared" ref="D386:K387" si="84">D380+D377+D374</f>
        <v>754.82608732152471</v>
      </c>
      <c r="E386" s="323">
        <f t="shared" si="84"/>
        <v>5455.8070420916638</v>
      </c>
      <c r="F386" s="323"/>
      <c r="G386" s="323"/>
      <c r="H386" s="323"/>
      <c r="I386" s="323"/>
      <c r="J386" s="323"/>
      <c r="K386" s="323"/>
      <c r="L386" s="323"/>
      <c r="M386" s="323"/>
      <c r="N386" s="323"/>
    </row>
    <row r="387" spans="2:14" ht="19" customHeight="1" thickBot="1">
      <c r="B387" s="664"/>
      <c r="C387" s="459" t="s">
        <v>374</v>
      </c>
      <c r="D387" s="461">
        <f t="shared" si="84"/>
        <v>8303.0869605367698</v>
      </c>
      <c r="E387" s="461">
        <f t="shared" si="84"/>
        <v>15332.735890934104</v>
      </c>
      <c r="F387" s="461"/>
      <c r="G387" s="461"/>
      <c r="H387" s="461"/>
      <c r="I387" s="461"/>
      <c r="J387" s="461"/>
      <c r="K387" s="461"/>
      <c r="L387" s="461"/>
      <c r="M387" s="461"/>
      <c r="N387" s="461"/>
    </row>
    <row r="388" spans="2:14">
      <c r="I388" s="578"/>
      <c r="J388" s="578"/>
      <c r="K388" s="578"/>
      <c r="L388" s="578"/>
      <c r="M388" s="578"/>
    </row>
  </sheetData>
  <mergeCells count="22">
    <mergeCell ref="B367:B369"/>
    <mergeCell ref="B382:B384"/>
    <mergeCell ref="B217:B225"/>
    <mergeCell ref="B231:B239"/>
    <mergeCell ref="B247:B255"/>
    <mergeCell ref="B385:B387"/>
    <mergeCell ref="B373:B375"/>
    <mergeCell ref="B376:B378"/>
    <mergeCell ref="B379:B381"/>
    <mergeCell ref="B276:B282"/>
    <mergeCell ref="B287:B293"/>
    <mergeCell ref="B301:B307"/>
    <mergeCell ref="B315:B321"/>
    <mergeCell ref="B358:B360"/>
    <mergeCell ref="B361:B363"/>
    <mergeCell ref="B364:B366"/>
    <mergeCell ref="B351:B354"/>
    <mergeCell ref="B123:B131"/>
    <mergeCell ref="B137:B145"/>
    <mergeCell ref="B171:B179"/>
    <mergeCell ref="B187:B195"/>
    <mergeCell ref="B201:B209"/>
  </mergeCells>
  <pageMargins left="0.7" right="0.7" top="0.75" bottom="0.75" header="0.3" footer="0.3"/>
  <pageSetup orientation="portrait" horizontalDpi="4294967292" verticalDpi="4294967292"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B2:U119"/>
  <sheetViews>
    <sheetView showGridLines="0" zoomScale="70" zoomScaleNormal="70" zoomScalePageLayoutView="70" workbookViewId="0">
      <selection activeCell="I90" sqref="I90:Q118"/>
    </sheetView>
  </sheetViews>
  <sheetFormatPr defaultColWidth="8.81640625" defaultRowHeight="12.5"/>
  <cols>
    <col min="1" max="1" width="9.1796875" style="3" customWidth="1"/>
    <col min="2" max="2" width="14.453125" style="3" customWidth="1"/>
    <col min="3" max="3" width="11" style="3" customWidth="1"/>
    <col min="4" max="4" width="10.1796875" style="3" customWidth="1"/>
    <col min="5" max="5" width="9.1796875" style="3" customWidth="1"/>
    <col min="6" max="6" width="17.1796875" style="3" customWidth="1"/>
    <col min="7" max="10" width="10.81640625" style="3" customWidth="1"/>
    <col min="11" max="11" width="12" style="3" customWidth="1"/>
    <col min="12" max="12" width="11.6328125" style="3" customWidth="1"/>
    <col min="13" max="13" width="13" style="3" customWidth="1"/>
    <col min="14" max="14" width="13.6328125" style="3" customWidth="1"/>
    <col min="15" max="17" width="14.1796875" style="3" customWidth="1"/>
    <col min="18" max="16384" width="8.81640625" style="3"/>
  </cols>
  <sheetData>
    <row r="2" spans="2:17" ht="23.25" customHeight="1">
      <c r="B2" s="55" t="str">
        <f>'Ethernet Dashboard'!$B$2</f>
        <v>LightCounting Mega Datacenter Report Database</v>
      </c>
      <c r="C2" s="55"/>
      <c r="D2" s="55"/>
      <c r="E2" s="5"/>
      <c r="F2" s="5"/>
    </row>
    <row r="3" spans="2:17" ht="15.5">
      <c r="B3" s="332" t="str">
        <f>Introduction!$B$3</f>
        <v>Sample template for Mega DC report spreadsheet published 20 July 2021</v>
      </c>
      <c r="C3" s="332"/>
    </row>
    <row r="4" spans="2:17" ht="21">
      <c r="B4" s="334" t="s">
        <v>364</v>
      </c>
      <c r="C4" s="334"/>
      <c r="D4" s="5"/>
      <c r="E4" s="5"/>
      <c r="F4" s="5"/>
      <c r="G4" s="16"/>
      <c r="H4" s="16"/>
      <c r="I4" s="16"/>
      <c r="J4" s="16"/>
      <c r="K4" s="16"/>
      <c r="L4" s="16"/>
      <c r="M4" s="16"/>
    </row>
    <row r="5" spans="2:17" ht="18">
      <c r="D5" s="5"/>
      <c r="E5" s="5"/>
      <c r="F5" s="5"/>
      <c r="G5" s="16"/>
      <c r="H5" s="16"/>
      <c r="I5" s="16"/>
      <c r="J5" s="16"/>
      <c r="K5" s="16"/>
      <c r="L5" s="16"/>
    </row>
    <row r="6" spans="2:17" ht="18">
      <c r="D6" s="5"/>
      <c r="E6" s="5"/>
      <c r="F6" s="5"/>
      <c r="G6" s="16"/>
      <c r="H6" s="16"/>
      <c r="I6" s="16"/>
      <c r="J6" s="16"/>
      <c r="K6" s="16"/>
      <c r="L6" s="16"/>
    </row>
    <row r="7" spans="2:17" ht="18">
      <c r="D7" s="5"/>
      <c r="E7" s="5"/>
      <c r="F7" s="5"/>
      <c r="G7" s="16"/>
      <c r="H7" s="16"/>
      <c r="I7" s="16"/>
      <c r="J7" s="16"/>
      <c r="O7" s="392" t="s">
        <v>217</v>
      </c>
      <c r="P7" s="393"/>
      <c r="Q7" s="254">
        <v>2020</v>
      </c>
    </row>
    <row r="8" spans="2:17" ht="18">
      <c r="D8" s="5"/>
      <c r="E8" s="5"/>
      <c r="F8" s="5"/>
      <c r="G8" s="16"/>
      <c r="H8" s="16"/>
      <c r="I8" s="16"/>
      <c r="J8" s="16"/>
      <c r="O8" s="386" t="s">
        <v>218</v>
      </c>
      <c r="P8" s="387"/>
      <c r="Q8" s="394">
        <v>507501.29410514329</v>
      </c>
    </row>
    <row r="9" spans="2:17" ht="18">
      <c r="D9" s="5"/>
      <c r="E9" s="5"/>
      <c r="F9" s="5"/>
      <c r="G9" s="16"/>
      <c r="H9" s="16"/>
      <c r="I9" s="16"/>
      <c r="J9" s="16"/>
      <c r="O9" s="388" t="s">
        <v>219</v>
      </c>
      <c r="P9" s="389"/>
      <c r="Q9" s="395">
        <v>180689.439224</v>
      </c>
    </row>
    <row r="10" spans="2:17" ht="18">
      <c r="D10" s="5"/>
      <c r="E10" s="5"/>
      <c r="F10" s="5"/>
      <c r="G10" s="16"/>
      <c r="H10" s="16"/>
      <c r="I10" s="16"/>
      <c r="J10" s="16"/>
      <c r="O10" s="388" t="s">
        <v>220</v>
      </c>
      <c r="P10" s="389"/>
      <c r="Q10" s="395">
        <v>4749760.4870708566</v>
      </c>
    </row>
    <row r="11" spans="2:17" ht="18">
      <c r="D11" s="5"/>
      <c r="E11" s="5"/>
      <c r="F11" s="5"/>
      <c r="G11" s="16"/>
      <c r="H11" s="16"/>
      <c r="I11" s="16"/>
      <c r="J11" s="16"/>
      <c r="O11" s="390"/>
      <c r="P11" s="391"/>
      <c r="Q11" s="396"/>
    </row>
    <row r="12" spans="2:17" ht="18">
      <c r="D12" s="5"/>
      <c r="E12" s="5"/>
      <c r="F12" s="5"/>
      <c r="G12" s="16"/>
      <c r="H12" s="16"/>
      <c r="I12" s="16"/>
      <c r="J12" s="16"/>
      <c r="K12" s="16"/>
      <c r="L12" s="16"/>
      <c r="O12" s="16"/>
    </row>
    <row r="13" spans="2:17" ht="18">
      <c r="D13" s="5"/>
      <c r="E13" s="5"/>
      <c r="F13" s="5"/>
      <c r="G13" s="16"/>
      <c r="H13" s="16"/>
      <c r="I13" s="16"/>
      <c r="J13" s="16"/>
    </row>
    <row r="14" spans="2:17" ht="18">
      <c r="D14" s="5"/>
      <c r="E14" s="5"/>
      <c r="F14" s="5"/>
      <c r="G14" s="16"/>
      <c r="H14" s="16"/>
      <c r="I14" s="16"/>
      <c r="J14" s="16"/>
    </row>
    <row r="15" spans="2:17" ht="18">
      <c r="D15" s="5"/>
      <c r="E15" s="5"/>
      <c r="F15" s="5"/>
      <c r="G15" s="16"/>
      <c r="H15" s="16"/>
      <c r="I15" s="16"/>
      <c r="J15" s="16"/>
      <c r="O15" s="397" t="s">
        <v>221</v>
      </c>
      <c r="P15" s="398"/>
      <c r="Q15" s="257">
        <v>2020</v>
      </c>
    </row>
    <row r="16" spans="2:17" ht="18">
      <c r="D16" s="5"/>
      <c r="E16" s="5"/>
      <c r="F16" s="5"/>
      <c r="G16" s="16"/>
      <c r="H16" s="16"/>
      <c r="I16" s="16"/>
      <c r="J16" s="16"/>
      <c r="O16" s="386" t="s">
        <v>218</v>
      </c>
      <c r="P16" s="387"/>
      <c r="Q16" s="394">
        <v>3626.0473900767201</v>
      </c>
    </row>
    <row r="17" spans="2:17" ht="13">
      <c r="O17" s="388" t="s">
        <v>219</v>
      </c>
      <c r="P17" s="389"/>
      <c r="Q17" s="395">
        <v>96948.952609923275</v>
      </c>
    </row>
    <row r="18" spans="2:17" ht="13">
      <c r="O18" s="388" t="s">
        <v>220</v>
      </c>
      <c r="P18" s="389"/>
      <c r="Q18" s="395">
        <v>19770</v>
      </c>
    </row>
    <row r="19" spans="2:17" ht="13">
      <c r="O19" s="42" t="s">
        <v>408</v>
      </c>
      <c r="P19" s="399"/>
      <c r="Q19" s="396">
        <v>29655</v>
      </c>
    </row>
    <row r="20" spans="2:17" s="181" customFormat="1" ht="13"/>
    <row r="21" spans="2:17" s="181" customFormat="1" ht="13"/>
    <row r="22" spans="2:17" s="181" customFormat="1" ht="15.5">
      <c r="B22" s="119" t="s">
        <v>188</v>
      </c>
      <c r="C22" s="119"/>
    </row>
    <row r="23" spans="2:17" s="181" customFormat="1" ht="15.5">
      <c r="B23" s="119" t="s">
        <v>212</v>
      </c>
      <c r="C23" s="119"/>
    </row>
    <row r="24" spans="2:17" s="181" customFormat="1" ht="13"/>
    <row r="25" spans="2:17" s="181" customFormat="1" ht="13"/>
    <row r="26" spans="2:17" s="181" customFormat="1" ht="13"/>
    <row r="27" spans="2:17" s="181" customFormat="1" ht="13"/>
    <row r="28" spans="2:17" s="181" customFormat="1" ht="13"/>
    <row r="29" spans="2:17" s="181" customFormat="1" ht="13"/>
    <row r="30" spans="2:17" s="181" customFormat="1" ht="13"/>
    <row r="31" spans="2:17" s="181" customFormat="1" ht="13"/>
    <row r="32" spans="2:17" s="181" customFormat="1" ht="13"/>
    <row r="33" spans="2:17" s="181" customFormat="1" ht="13"/>
    <row r="34" spans="2:17" s="181" customFormat="1" ht="13"/>
    <row r="35" spans="2:17" s="181" customFormat="1" ht="13"/>
    <row r="36" spans="2:17" s="181" customFormat="1" ht="13"/>
    <row r="37" spans="2:17" s="181" customFormat="1" ht="13"/>
    <row r="38" spans="2:17" s="181" customFormat="1" ht="13"/>
    <row r="39" spans="2:17" s="181" customFormat="1" ht="13"/>
    <row r="40" spans="2:17" s="181" customFormat="1" ht="13">
      <c r="P40" s="181" t="e">
        <f t="shared" ref="P40:Q40" si="0">P43/P45</f>
        <v>#DIV/0!</v>
      </c>
      <c r="Q40" s="181" t="e">
        <f t="shared" si="0"/>
        <v>#DIV/0!</v>
      </c>
    </row>
    <row r="41" spans="2:17" s="181" customFormat="1" ht="13"/>
    <row r="42" spans="2:17" s="181" customFormat="1" ht="13">
      <c r="F42" s="237" t="s">
        <v>387</v>
      </c>
      <c r="G42" s="517">
        <v>2016</v>
      </c>
      <c r="H42" s="257">
        <v>2017</v>
      </c>
      <c r="I42" s="257">
        <v>2018</v>
      </c>
      <c r="J42" s="257">
        <v>2019</v>
      </c>
      <c r="K42" s="257">
        <v>2020</v>
      </c>
      <c r="L42" s="257">
        <v>2021</v>
      </c>
      <c r="M42" s="257">
        <v>2022</v>
      </c>
      <c r="N42" s="257">
        <v>2023</v>
      </c>
      <c r="O42" s="257">
        <v>2024</v>
      </c>
      <c r="P42" s="257">
        <v>2025</v>
      </c>
      <c r="Q42" s="257">
        <v>2026</v>
      </c>
    </row>
    <row r="43" spans="2:17" s="181" customFormat="1" ht="13">
      <c r="F43" s="184" t="s">
        <v>112</v>
      </c>
      <c r="G43" s="357">
        <f>'AOC-EOMs'!G119</f>
        <v>117.28324368155685</v>
      </c>
      <c r="H43" s="400">
        <f>'AOC-EOMs'!H119</f>
        <v>152.95279083454543</v>
      </c>
      <c r="I43" s="400"/>
      <c r="J43" s="400"/>
      <c r="K43" s="400"/>
      <c r="L43" s="400"/>
      <c r="M43" s="400"/>
      <c r="N43" s="400"/>
      <c r="O43" s="400"/>
      <c r="P43" s="400"/>
      <c r="Q43" s="400"/>
    </row>
    <row r="44" spans="2:17" s="181" customFormat="1" ht="13">
      <c r="F44" s="212" t="s">
        <v>172</v>
      </c>
      <c r="G44" s="552">
        <f>G45-G43</f>
        <v>137.29902219541728</v>
      </c>
      <c r="H44" s="327">
        <f>H45-H43</f>
        <v>108.82978749899476</v>
      </c>
      <c r="I44" s="327"/>
      <c r="J44" s="327"/>
      <c r="K44" s="327"/>
      <c r="L44" s="327"/>
      <c r="M44" s="327"/>
      <c r="N44" s="327"/>
      <c r="O44" s="327"/>
      <c r="P44" s="327"/>
      <c r="Q44" s="327"/>
    </row>
    <row r="45" spans="2:17" s="181" customFormat="1" ht="13">
      <c r="F45" s="212" t="s">
        <v>13</v>
      </c>
      <c r="G45" s="272">
        <v>254.58226587697413</v>
      </c>
      <c r="H45" s="273">
        <v>261.78257833354019</v>
      </c>
      <c r="I45" s="273"/>
      <c r="J45" s="273"/>
      <c r="K45" s="273"/>
      <c r="L45" s="273"/>
      <c r="M45" s="273"/>
      <c r="N45" s="273"/>
      <c r="O45" s="273"/>
      <c r="P45" s="273"/>
      <c r="Q45" s="273"/>
    </row>
    <row r="46" spans="2:17" s="181" customFormat="1" ht="13"/>
    <row r="48" spans="2:17" ht="21">
      <c r="B48" s="14" t="s">
        <v>175</v>
      </c>
      <c r="C48" s="14"/>
      <c r="D48" s="14"/>
      <c r="E48" s="14"/>
      <c r="F48" s="14"/>
    </row>
    <row r="49" spans="2:19" ht="13">
      <c r="B49" s="303" t="s">
        <v>157</v>
      </c>
      <c r="C49" s="304" t="s">
        <v>363</v>
      </c>
      <c r="D49" s="304" t="s">
        <v>158</v>
      </c>
      <c r="E49" s="304" t="s">
        <v>159</v>
      </c>
      <c r="F49" s="305" t="s">
        <v>31</v>
      </c>
      <c r="G49" s="306">
        <v>2016</v>
      </c>
      <c r="H49" s="306">
        <v>2017</v>
      </c>
      <c r="I49" s="306">
        <v>2018</v>
      </c>
      <c r="J49" s="306">
        <v>2019</v>
      </c>
      <c r="K49" s="306">
        <v>2020</v>
      </c>
      <c r="L49" s="257">
        <v>2021</v>
      </c>
      <c r="M49" s="257">
        <v>2022</v>
      </c>
      <c r="N49" s="257">
        <v>2023</v>
      </c>
      <c r="O49" s="257">
        <v>2024</v>
      </c>
      <c r="P49" s="257">
        <v>2025</v>
      </c>
      <c r="Q49" s="257">
        <v>2026</v>
      </c>
    </row>
    <row r="50" spans="2:19" ht="13">
      <c r="B50" s="307" t="s">
        <v>445</v>
      </c>
      <c r="C50" s="308" t="s">
        <v>47</v>
      </c>
      <c r="D50" s="308" t="s">
        <v>160</v>
      </c>
      <c r="E50" s="308">
        <v>1</v>
      </c>
      <c r="F50" s="309" t="s">
        <v>39</v>
      </c>
      <c r="G50" s="384">
        <v>1654178</v>
      </c>
      <c r="H50" s="384">
        <v>3231705</v>
      </c>
      <c r="I50" s="384"/>
      <c r="J50" s="384"/>
      <c r="K50" s="384"/>
      <c r="L50" s="384"/>
      <c r="M50" s="384"/>
      <c r="N50" s="384"/>
      <c r="O50" s="384"/>
      <c r="P50" s="384"/>
      <c r="Q50" s="384"/>
      <c r="R50" s="467"/>
      <c r="S50" s="467"/>
    </row>
    <row r="51" spans="2:19" ht="13">
      <c r="B51" s="310" t="s">
        <v>445</v>
      </c>
      <c r="C51" s="107" t="s">
        <v>290</v>
      </c>
      <c r="D51" s="107" t="s">
        <v>160</v>
      </c>
      <c r="E51" s="107">
        <v>4</v>
      </c>
      <c r="F51" s="311" t="s">
        <v>59</v>
      </c>
      <c r="G51" s="21">
        <v>314531.97262056964</v>
      </c>
      <c r="H51" s="21">
        <v>193572.31999999998</v>
      </c>
      <c r="I51" s="21"/>
      <c r="J51" s="21"/>
      <c r="K51" s="21"/>
      <c r="L51" s="21"/>
      <c r="M51" s="21"/>
      <c r="N51" s="21"/>
      <c r="O51" s="21"/>
      <c r="P51" s="21"/>
      <c r="Q51" s="21"/>
      <c r="R51" s="467"/>
      <c r="S51" s="467"/>
    </row>
    <row r="52" spans="2:19" ht="13">
      <c r="B52" s="310" t="s">
        <v>445</v>
      </c>
      <c r="C52" s="107" t="s">
        <v>290</v>
      </c>
      <c r="D52" s="107" t="s">
        <v>160</v>
      </c>
      <c r="E52" s="107" t="s">
        <v>446</v>
      </c>
      <c r="F52" s="311" t="s">
        <v>447</v>
      </c>
      <c r="G52" s="21">
        <v>42400</v>
      </c>
      <c r="H52" s="21">
        <v>37000</v>
      </c>
      <c r="I52" s="21"/>
      <c r="J52" s="21"/>
      <c r="K52" s="21"/>
      <c r="L52" s="21"/>
      <c r="M52" s="21"/>
      <c r="N52" s="21"/>
      <c r="O52" s="21"/>
      <c r="P52" s="21"/>
      <c r="Q52" s="21"/>
      <c r="R52" s="467"/>
      <c r="S52" s="467"/>
    </row>
    <row r="53" spans="2:19" ht="13">
      <c r="B53" s="310" t="s">
        <v>448</v>
      </c>
      <c r="C53" s="107" t="s">
        <v>449</v>
      </c>
      <c r="D53" s="107" t="s">
        <v>160</v>
      </c>
      <c r="E53" s="107">
        <v>12</v>
      </c>
      <c r="F53" s="311" t="s">
        <v>450</v>
      </c>
      <c r="G53" s="21">
        <v>0</v>
      </c>
      <c r="H53" s="21">
        <v>0</v>
      </c>
      <c r="I53" s="21"/>
      <c r="J53" s="21"/>
      <c r="K53" s="21"/>
      <c r="L53" s="21"/>
      <c r="M53" s="21"/>
      <c r="N53" s="21"/>
      <c r="O53" s="21"/>
      <c r="P53" s="21"/>
      <c r="Q53" s="21"/>
      <c r="R53" s="467"/>
      <c r="S53" s="467"/>
    </row>
    <row r="54" spans="2:19" ht="13">
      <c r="B54" s="310" t="s">
        <v>448</v>
      </c>
      <c r="C54" s="107" t="s">
        <v>449</v>
      </c>
      <c r="D54" s="107" t="s">
        <v>164</v>
      </c>
      <c r="E54" s="107">
        <v>12</v>
      </c>
      <c r="F54" s="311" t="s">
        <v>451</v>
      </c>
      <c r="G54" s="21">
        <v>0</v>
      </c>
      <c r="H54" s="21">
        <v>0</v>
      </c>
      <c r="I54" s="21"/>
      <c r="J54" s="21"/>
      <c r="K54" s="21"/>
      <c r="L54" s="21"/>
      <c r="M54" s="21"/>
      <c r="N54" s="21"/>
      <c r="O54" s="21"/>
      <c r="P54" s="21"/>
      <c r="Q54" s="21"/>
      <c r="R54" s="467"/>
      <c r="S54" s="467"/>
    </row>
    <row r="55" spans="2:19" ht="13">
      <c r="B55" s="310" t="s">
        <v>452</v>
      </c>
      <c r="C55" s="107" t="s">
        <v>453</v>
      </c>
      <c r="D55" s="107" t="s">
        <v>160</v>
      </c>
      <c r="E55" s="107">
        <v>4</v>
      </c>
      <c r="F55" s="311" t="s">
        <v>59</v>
      </c>
      <c r="G55" s="21">
        <v>0</v>
      </c>
      <c r="H55" s="21">
        <v>0</v>
      </c>
      <c r="I55" s="21"/>
      <c r="J55" s="21"/>
      <c r="K55" s="21"/>
      <c r="L55" s="21"/>
      <c r="M55" s="21"/>
      <c r="N55" s="21"/>
      <c r="O55" s="21"/>
      <c r="P55" s="21"/>
      <c r="Q55" s="21"/>
      <c r="R55" s="467"/>
      <c r="S55" s="467"/>
    </row>
    <row r="56" spans="2:19" ht="13">
      <c r="B56" s="310" t="s">
        <v>454</v>
      </c>
      <c r="C56" s="107" t="s">
        <v>455</v>
      </c>
      <c r="D56" s="107" t="s">
        <v>160</v>
      </c>
      <c r="E56" s="107">
        <v>4</v>
      </c>
      <c r="F56" s="311" t="s">
        <v>456</v>
      </c>
      <c r="G56" s="21">
        <v>23040</v>
      </c>
      <c r="H56" s="21">
        <v>32850</v>
      </c>
      <c r="I56" s="21"/>
      <c r="J56" s="21"/>
      <c r="K56" s="21"/>
      <c r="L56" s="21"/>
      <c r="M56" s="21"/>
      <c r="N56" s="21"/>
      <c r="O56" s="21"/>
      <c r="P56" s="21"/>
      <c r="Q56" s="21"/>
      <c r="R56" s="467"/>
      <c r="S56" s="467"/>
    </row>
    <row r="57" spans="2:19" ht="13">
      <c r="B57" s="310" t="s">
        <v>457</v>
      </c>
      <c r="C57" s="107" t="s">
        <v>404</v>
      </c>
      <c r="D57" s="107" t="s">
        <v>160</v>
      </c>
      <c r="E57" s="107">
        <v>1</v>
      </c>
      <c r="F57" s="311" t="s">
        <v>80</v>
      </c>
      <c r="G57" s="21">
        <v>10000</v>
      </c>
      <c r="H57" s="21">
        <v>170652</v>
      </c>
      <c r="I57" s="21"/>
      <c r="J57" s="21"/>
      <c r="K57" s="21"/>
      <c r="L57" s="21"/>
      <c r="M57" s="21"/>
      <c r="N57" s="21"/>
      <c r="O57" s="21"/>
      <c r="P57" s="21"/>
      <c r="Q57" s="21"/>
      <c r="R57" s="467"/>
      <c r="S57" s="467"/>
    </row>
    <row r="58" spans="2:19" ht="13">
      <c r="B58" s="310" t="s">
        <v>458</v>
      </c>
      <c r="C58" s="107" t="s">
        <v>48</v>
      </c>
      <c r="D58" s="107" t="s">
        <v>160</v>
      </c>
      <c r="E58" s="107" t="s">
        <v>459</v>
      </c>
      <c r="F58" s="311" t="s">
        <v>460</v>
      </c>
      <c r="G58" s="21">
        <v>49000</v>
      </c>
      <c r="H58" s="21">
        <v>88519.05</v>
      </c>
      <c r="I58" s="21"/>
      <c r="J58" s="21"/>
      <c r="K58" s="21"/>
      <c r="L58" s="21"/>
      <c r="M58" s="21"/>
      <c r="N58" s="21"/>
      <c r="O58" s="21"/>
      <c r="P58" s="21"/>
      <c r="Q58" s="21"/>
      <c r="R58" s="467"/>
      <c r="S58" s="467"/>
    </row>
    <row r="59" spans="2:19" ht="13">
      <c r="B59" s="310" t="s">
        <v>457</v>
      </c>
      <c r="C59" s="107" t="s">
        <v>48</v>
      </c>
      <c r="D59" s="107" t="s">
        <v>160</v>
      </c>
      <c r="E59" s="107" t="s">
        <v>446</v>
      </c>
      <c r="F59" s="311" t="s">
        <v>461</v>
      </c>
      <c r="G59" s="21">
        <v>0</v>
      </c>
      <c r="H59" s="21">
        <v>3500</v>
      </c>
      <c r="I59" s="21"/>
      <c r="J59" s="21"/>
      <c r="K59" s="21"/>
      <c r="L59" s="21"/>
      <c r="M59" s="21"/>
      <c r="N59" s="21"/>
      <c r="O59" s="21"/>
      <c r="P59" s="21"/>
      <c r="Q59" s="21"/>
      <c r="R59" s="467"/>
      <c r="S59" s="467"/>
    </row>
    <row r="60" spans="2:19" ht="13">
      <c r="B60" s="310" t="s">
        <v>462</v>
      </c>
      <c r="C60" s="107" t="s">
        <v>463</v>
      </c>
      <c r="D60" s="107" t="s">
        <v>160</v>
      </c>
      <c r="E60" s="107">
        <v>4</v>
      </c>
      <c r="F60" s="311" t="s">
        <v>456</v>
      </c>
      <c r="G60" s="21">
        <v>0</v>
      </c>
      <c r="H60" s="21">
        <v>0</v>
      </c>
      <c r="I60" s="21"/>
      <c r="J60" s="21"/>
      <c r="K60" s="21"/>
      <c r="L60" s="21"/>
      <c r="M60" s="21"/>
      <c r="N60" s="21"/>
      <c r="O60" s="21"/>
      <c r="P60" s="21"/>
      <c r="Q60" s="21"/>
      <c r="R60" s="467"/>
      <c r="S60" s="467"/>
    </row>
    <row r="61" spans="2:19" ht="13">
      <c r="B61" s="310" t="s">
        <v>457</v>
      </c>
      <c r="C61" s="107" t="s">
        <v>464</v>
      </c>
      <c r="D61" s="107" t="s">
        <v>160</v>
      </c>
      <c r="E61" s="107">
        <v>12</v>
      </c>
      <c r="F61" s="311" t="s">
        <v>465</v>
      </c>
      <c r="G61" s="21">
        <v>0</v>
      </c>
      <c r="H61" s="21">
        <v>0</v>
      </c>
      <c r="I61" s="21"/>
      <c r="J61" s="21"/>
      <c r="K61" s="21"/>
      <c r="L61" s="21"/>
      <c r="M61" s="21"/>
      <c r="N61" s="21"/>
      <c r="O61" s="21"/>
      <c r="P61" s="21"/>
      <c r="Q61" s="21"/>
      <c r="R61" s="467"/>
      <c r="S61" s="467"/>
    </row>
    <row r="62" spans="2:19" ht="13">
      <c r="B62" s="310" t="s">
        <v>457</v>
      </c>
      <c r="C62" s="107" t="s">
        <v>466</v>
      </c>
      <c r="D62" s="107" t="s">
        <v>164</v>
      </c>
      <c r="E62" s="107" t="s">
        <v>467</v>
      </c>
      <c r="F62" s="311" t="s">
        <v>468</v>
      </c>
      <c r="G62" s="21">
        <v>21200</v>
      </c>
      <c r="H62" s="21">
        <v>59045.499999999985</v>
      </c>
      <c r="I62" s="21"/>
      <c r="J62" s="21"/>
      <c r="K62" s="21"/>
      <c r="L62" s="21"/>
      <c r="M62" s="21"/>
      <c r="N62" s="21"/>
      <c r="O62" s="21"/>
      <c r="P62" s="21"/>
      <c r="Q62" s="21"/>
      <c r="R62" s="467"/>
      <c r="S62" s="467"/>
    </row>
    <row r="63" spans="2:19" ht="13">
      <c r="B63" s="310" t="s">
        <v>457</v>
      </c>
      <c r="C63" s="107" t="s">
        <v>464</v>
      </c>
      <c r="D63" s="107" t="s">
        <v>164</v>
      </c>
      <c r="E63" s="107">
        <v>12</v>
      </c>
      <c r="F63" s="311" t="s">
        <v>469</v>
      </c>
      <c r="G63" s="21">
        <v>0</v>
      </c>
      <c r="H63" s="21">
        <v>0</v>
      </c>
      <c r="I63" s="21"/>
      <c r="J63" s="21"/>
      <c r="K63" s="21"/>
      <c r="L63" s="21"/>
      <c r="M63" s="21"/>
      <c r="N63" s="21"/>
      <c r="O63" s="21"/>
      <c r="P63" s="21"/>
      <c r="Q63" s="21"/>
      <c r="R63" s="467"/>
      <c r="S63" s="467"/>
    </row>
    <row r="64" spans="2:19" ht="13">
      <c r="B64" s="310" t="s">
        <v>470</v>
      </c>
      <c r="C64" s="107" t="s">
        <v>335</v>
      </c>
      <c r="D64" s="107" t="s">
        <v>160</v>
      </c>
      <c r="E64" s="107">
        <v>1</v>
      </c>
      <c r="F64" s="311" t="s">
        <v>471</v>
      </c>
      <c r="G64" s="21">
        <v>0</v>
      </c>
      <c r="H64" s="21">
        <v>0</v>
      </c>
      <c r="I64" s="21"/>
      <c r="J64" s="21"/>
      <c r="K64" s="21"/>
      <c r="L64" s="21"/>
      <c r="M64" s="21"/>
      <c r="N64" s="21"/>
      <c r="O64" s="21"/>
      <c r="P64" s="21"/>
      <c r="Q64" s="21"/>
      <c r="R64" s="467"/>
      <c r="S64" s="467"/>
    </row>
    <row r="65" spans="2:19" ht="13">
      <c r="B65" s="310" t="s">
        <v>470</v>
      </c>
      <c r="C65" s="107" t="s">
        <v>100</v>
      </c>
      <c r="D65" s="107" t="s">
        <v>160</v>
      </c>
      <c r="E65" s="107">
        <v>4</v>
      </c>
      <c r="F65" s="311" t="s">
        <v>165</v>
      </c>
      <c r="G65" s="21">
        <v>0</v>
      </c>
      <c r="H65" s="21">
        <v>0</v>
      </c>
      <c r="I65" s="21"/>
      <c r="J65" s="21"/>
      <c r="K65" s="21"/>
      <c r="L65" s="21"/>
      <c r="M65" s="21"/>
      <c r="N65" s="21"/>
      <c r="O65" s="21"/>
      <c r="P65" s="21"/>
      <c r="Q65" s="21"/>
      <c r="R65" s="467"/>
      <c r="S65" s="467"/>
    </row>
    <row r="66" spans="2:19" ht="13">
      <c r="B66" s="310" t="s">
        <v>472</v>
      </c>
      <c r="C66" s="107" t="s">
        <v>473</v>
      </c>
      <c r="D66" s="107" t="s">
        <v>164</v>
      </c>
      <c r="E66" s="107" t="s">
        <v>474</v>
      </c>
      <c r="F66" s="311" t="s">
        <v>166</v>
      </c>
      <c r="G66" s="21">
        <v>0</v>
      </c>
      <c r="H66" s="21">
        <v>0</v>
      </c>
      <c r="I66" s="21"/>
      <c r="J66" s="21"/>
      <c r="K66" s="21"/>
      <c r="L66" s="21"/>
      <c r="M66" s="21"/>
      <c r="N66" s="21"/>
      <c r="O66" s="21"/>
      <c r="P66" s="21"/>
      <c r="Q66" s="21"/>
      <c r="R66" s="467"/>
      <c r="S66" s="467"/>
    </row>
    <row r="67" spans="2:19" ht="13">
      <c r="B67" s="310" t="s">
        <v>472</v>
      </c>
      <c r="C67" s="107" t="s">
        <v>475</v>
      </c>
      <c r="D67" s="107" t="s">
        <v>160</v>
      </c>
      <c r="E67" s="107" t="s">
        <v>476</v>
      </c>
      <c r="F67" s="311" t="s">
        <v>477</v>
      </c>
      <c r="G67" s="21">
        <v>0</v>
      </c>
      <c r="H67" s="21">
        <v>0</v>
      </c>
      <c r="I67" s="21"/>
      <c r="J67" s="21"/>
      <c r="K67" s="21"/>
      <c r="L67" s="21"/>
      <c r="M67" s="21"/>
      <c r="N67" s="21"/>
      <c r="O67" s="21"/>
      <c r="P67" s="21"/>
      <c r="Q67" s="21"/>
      <c r="R67" s="467"/>
      <c r="S67" s="467"/>
    </row>
    <row r="68" spans="2:19" ht="13">
      <c r="B68" s="310" t="s">
        <v>472</v>
      </c>
      <c r="C68" s="107" t="s">
        <v>475</v>
      </c>
      <c r="D68" s="107" t="s">
        <v>160</v>
      </c>
      <c r="E68" s="107" t="s">
        <v>478</v>
      </c>
      <c r="F68" s="311" t="s">
        <v>477</v>
      </c>
      <c r="G68" s="21">
        <v>0</v>
      </c>
      <c r="H68" s="21">
        <v>0</v>
      </c>
      <c r="I68" s="21"/>
      <c r="J68" s="21"/>
      <c r="K68" s="21"/>
      <c r="L68" s="21"/>
      <c r="M68" s="21"/>
      <c r="N68" s="21"/>
      <c r="O68" s="21"/>
      <c r="P68" s="21"/>
      <c r="Q68" s="21"/>
      <c r="R68" s="467"/>
      <c r="S68" s="467"/>
    </row>
    <row r="69" spans="2:19" ht="13">
      <c r="B69" s="594" t="s">
        <v>48</v>
      </c>
      <c r="C69" s="591" t="s">
        <v>403</v>
      </c>
      <c r="D69" s="591" t="s">
        <v>160</v>
      </c>
      <c r="E69" s="591" t="s">
        <v>479</v>
      </c>
      <c r="F69" s="592" t="s">
        <v>480</v>
      </c>
      <c r="G69" s="593">
        <v>0</v>
      </c>
      <c r="H69" s="593">
        <v>0</v>
      </c>
      <c r="I69" s="593"/>
      <c r="J69" s="593"/>
      <c r="K69" s="593"/>
      <c r="L69" s="593"/>
      <c r="M69" s="593"/>
      <c r="N69" s="593"/>
      <c r="O69" s="593"/>
      <c r="P69" s="593"/>
      <c r="Q69" s="593"/>
    </row>
    <row r="70" spans="2:19" ht="13">
      <c r="B70" s="598" t="s">
        <v>166</v>
      </c>
      <c r="C70" s="597" t="s">
        <v>481</v>
      </c>
      <c r="D70" s="107" t="s">
        <v>386</v>
      </c>
      <c r="E70" s="107" t="s">
        <v>482</v>
      </c>
      <c r="F70" s="311">
        <v>0</v>
      </c>
      <c r="G70" s="21">
        <v>0</v>
      </c>
      <c r="H70" s="21">
        <v>0</v>
      </c>
      <c r="I70" s="21"/>
      <c r="J70" s="21"/>
      <c r="K70" s="21"/>
      <c r="L70" s="21"/>
      <c r="M70" s="21"/>
      <c r="N70" s="21"/>
      <c r="O70" s="21"/>
      <c r="P70" s="21"/>
      <c r="Q70" s="21"/>
    </row>
    <row r="71" spans="2:19" ht="13">
      <c r="B71" s="310" t="s">
        <v>166</v>
      </c>
      <c r="C71" s="107" t="s">
        <v>481</v>
      </c>
      <c r="D71" s="107" t="s">
        <v>386</v>
      </c>
      <c r="E71" s="107" t="s">
        <v>32</v>
      </c>
      <c r="F71" s="311">
        <v>0</v>
      </c>
      <c r="G71" s="21">
        <v>0</v>
      </c>
      <c r="H71" s="21">
        <v>0</v>
      </c>
      <c r="I71" s="21"/>
      <c r="J71" s="21"/>
      <c r="K71" s="21"/>
      <c r="L71" s="21"/>
      <c r="M71" s="21"/>
      <c r="N71" s="21"/>
      <c r="O71" s="21"/>
      <c r="P71" s="21"/>
      <c r="Q71" s="21"/>
    </row>
    <row r="72" spans="2:19" ht="13">
      <c r="B72" s="310" t="s">
        <v>166</v>
      </c>
      <c r="C72" s="107" t="s">
        <v>481</v>
      </c>
      <c r="D72" s="107" t="s">
        <v>386</v>
      </c>
      <c r="E72" s="107" t="s">
        <v>40</v>
      </c>
      <c r="F72" s="311">
        <v>0</v>
      </c>
      <c r="G72" s="21">
        <v>0</v>
      </c>
      <c r="H72" s="21">
        <v>0</v>
      </c>
      <c r="I72" s="21"/>
      <c r="J72" s="21"/>
      <c r="K72" s="21"/>
      <c r="L72" s="21"/>
      <c r="M72" s="21"/>
      <c r="N72" s="21"/>
      <c r="O72" s="21"/>
      <c r="P72" s="21"/>
      <c r="Q72" s="21"/>
    </row>
    <row r="73" spans="2:19" ht="13">
      <c r="B73" s="310" t="s">
        <v>166</v>
      </c>
      <c r="C73" s="107" t="s">
        <v>481</v>
      </c>
      <c r="D73" s="107" t="s">
        <v>386</v>
      </c>
      <c r="E73" s="107" t="s">
        <v>42</v>
      </c>
      <c r="F73" s="311">
        <v>0</v>
      </c>
      <c r="G73" s="21">
        <v>0</v>
      </c>
      <c r="H73" s="21">
        <v>0</v>
      </c>
      <c r="I73" s="21"/>
      <c r="J73" s="21"/>
      <c r="K73" s="21"/>
      <c r="L73" s="21"/>
      <c r="M73" s="21"/>
      <c r="N73" s="21"/>
      <c r="O73" s="21"/>
      <c r="P73" s="21"/>
      <c r="Q73" s="21"/>
    </row>
    <row r="74" spans="2:19" ht="13">
      <c r="B74" s="310" t="s">
        <v>166</v>
      </c>
      <c r="C74" s="107" t="s">
        <v>481</v>
      </c>
      <c r="D74" s="107" t="s">
        <v>386</v>
      </c>
      <c r="E74" s="107" t="s">
        <v>44</v>
      </c>
      <c r="F74" s="311">
        <v>0</v>
      </c>
      <c r="G74" s="21">
        <v>0</v>
      </c>
      <c r="H74" s="21">
        <v>0</v>
      </c>
      <c r="I74" s="21"/>
      <c r="J74" s="21"/>
      <c r="K74" s="21"/>
      <c r="L74" s="21"/>
      <c r="M74" s="21"/>
      <c r="N74" s="21"/>
      <c r="O74" s="21"/>
      <c r="P74" s="21"/>
      <c r="Q74" s="21"/>
    </row>
    <row r="75" spans="2:19" ht="13">
      <c r="B75" s="310" t="s">
        <v>166</v>
      </c>
      <c r="C75" s="107" t="s">
        <v>483</v>
      </c>
      <c r="D75" s="107" t="s">
        <v>386</v>
      </c>
      <c r="E75" s="107" t="s">
        <v>482</v>
      </c>
      <c r="F75" s="311">
        <v>0</v>
      </c>
      <c r="G75" s="21">
        <v>0</v>
      </c>
      <c r="H75" s="21">
        <v>0</v>
      </c>
      <c r="I75" s="21"/>
      <c r="J75" s="21"/>
      <c r="K75" s="21"/>
      <c r="L75" s="21"/>
      <c r="M75" s="21"/>
      <c r="N75" s="21"/>
      <c r="O75" s="21"/>
      <c r="P75" s="21"/>
      <c r="Q75" s="21"/>
    </row>
    <row r="76" spans="2:19" ht="13">
      <c r="B76" s="310" t="s">
        <v>166</v>
      </c>
      <c r="C76" s="107" t="s">
        <v>483</v>
      </c>
      <c r="D76" s="107" t="s">
        <v>386</v>
      </c>
      <c r="E76" s="107" t="s">
        <v>32</v>
      </c>
      <c r="F76" s="311">
        <v>0</v>
      </c>
      <c r="G76" s="21">
        <v>0</v>
      </c>
      <c r="H76" s="21">
        <v>0</v>
      </c>
      <c r="I76" s="21"/>
      <c r="J76" s="21"/>
      <c r="K76" s="21"/>
      <c r="L76" s="21"/>
      <c r="M76" s="21"/>
      <c r="N76" s="21"/>
      <c r="O76" s="21"/>
      <c r="P76" s="21"/>
      <c r="Q76" s="21"/>
    </row>
    <row r="77" spans="2:19" ht="13">
      <c r="B77" s="310" t="s">
        <v>166</v>
      </c>
      <c r="C77" s="107" t="s">
        <v>483</v>
      </c>
      <c r="D77" s="107" t="s">
        <v>386</v>
      </c>
      <c r="E77" s="107" t="s">
        <v>40</v>
      </c>
      <c r="F77" s="311">
        <v>0</v>
      </c>
      <c r="G77" s="21">
        <v>0</v>
      </c>
      <c r="H77" s="21">
        <v>0</v>
      </c>
      <c r="I77" s="21"/>
      <c r="J77" s="21"/>
      <c r="K77" s="21"/>
      <c r="L77" s="21"/>
      <c r="M77" s="21"/>
      <c r="N77" s="21"/>
      <c r="O77" s="21"/>
      <c r="P77" s="21"/>
      <c r="Q77" s="21"/>
    </row>
    <row r="78" spans="2:19" ht="13">
      <c r="B78" s="310" t="s">
        <v>166</v>
      </c>
      <c r="C78" s="107" t="s">
        <v>483</v>
      </c>
      <c r="D78" s="107" t="s">
        <v>386</v>
      </c>
      <c r="E78" s="107" t="s">
        <v>42</v>
      </c>
      <c r="F78" s="311">
        <v>0</v>
      </c>
      <c r="G78" s="21">
        <v>0</v>
      </c>
      <c r="H78" s="21">
        <v>0</v>
      </c>
      <c r="I78" s="21"/>
      <c r="J78" s="21"/>
      <c r="K78" s="21"/>
      <c r="L78" s="21"/>
      <c r="M78" s="21"/>
      <c r="N78" s="21"/>
      <c r="O78" s="21"/>
      <c r="P78" s="21"/>
      <c r="Q78" s="21"/>
    </row>
    <row r="79" spans="2:19" ht="13">
      <c r="B79" s="37" t="s">
        <v>19</v>
      </c>
      <c r="C79" s="38"/>
      <c r="D79" s="38"/>
      <c r="E79" s="38"/>
      <c r="F79" s="39"/>
      <c r="G79" s="75">
        <f>SUM(G50:G78)</f>
        <v>2114349.9726205696</v>
      </c>
      <c r="H79" s="75">
        <f t="shared" ref="H79:Q79" si="1">SUM(H50:H78)</f>
        <v>3816843.8699999996</v>
      </c>
      <c r="I79" s="75">
        <f t="shared" si="1"/>
        <v>0</v>
      </c>
      <c r="J79" s="75">
        <f t="shared" si="1"/>
        <v>0</v>
      </c>
      <c r="K79" s="75">
        <f t="shared" si="1"/>
        <v>0</v>
      </c>
      <c r="L79" s="75">
        <f t="shared" si="1"/>
        <v>0</v>
      </c>
      <c r="M79" s="75">
        <f t="shared" si="1"/>
        <v>0</v>
      </c>
      <c r="N79" s="75">
        <f t="shared" si="1"/>
        <v>0</v>
      </c>
      <c r="O79" s="75">
        <f t="shared" si="1"/>
        <v>0</v>
      </c>
      <c r="P79" s="75">
        <f t="shared" si="1"/>
        <v>0</v>
      </c>
      <c r="Q79" s="75">
        <f t="shared" si="1"/>
        <v>0</v>
      </c>
    </row>
    <row r="81" spans="2:17" ht="13">
      <c r="B81" s="183" t="s">
        <v>157</v>
      </c>
      <c r="C81" s="314"/>
      <c r="D81" s="313" t="s">
        <v>158</v>
      </c>
      <c r="E81" s="313" t="s">
        <v>159</v>
      </c>
      <c r="F81" s="301" t="s">
        <v>31</v>
      </c>
      <c r="G81" s="314">
        <v>2016</v>
      </c>
      <c r="H81" s="314">
        <v>2017</v>
      </c>
      <c r="I81" s="314">
        <v>2018</v>
      </c>
      <c r="J81" s="314">
        <v>2019</v>
      </c>
      <c r="K81" s="314">
        <v>2020</v>
      </c>
      <c r="L81" s="314">
        <v>2021</v>
      </c>
      <c r="M81" s="314">
        <v>2022</v>
      </c>
      <c r="N81" s="314">
        <v>2023</v>
      </c>
      <c r="O81" s="314">
        <v>2024</v>
      </c>
      <c r="P81" s="314">
        <v>2025</v>
      </c>
      <c r="Q81" s="314">
        <v>2026</v>
      </c>
    </row>
    <row r="82" spans="2:17" ht="13">
      <c r="B82" s="303" t="s">
        <v>43</v>
      </c>
      <c r="C82" s="304"/>
      <c r="D82" s="304" t="s">
        <v>160</v>
      </c>
      <c r="E82" s="304" t="s">
        <v>161</v>
      </c>
      <c r="F82" s="305" t="s">
        <v>43</v>
      </c>
      <c r="G82" s="315">
        <f t="shared" ref="G82:Q82" si="2">G50+G59+G67</f>
        <v>1654178</v>
      </c>
      <c r="H82" s="315">
        <f t="shared" si="2"/>
        <v>3235205</v>
      </c>
      <c r="I82" s="315"/>
      <c r="J82" s="315"/>
      <c r="K82" s="315"/>
      <c r="L82" s="315"/>
      <c r="M82" s="315"/>
      <c r="N82" s="315"/>
      <c r="O82" s="315"/>
      <c r="P82" s="315"/>
      <c r="Q82" s="315"/>
    </row>
    <row r="83" spans="2:17" ht="13">
      <c r="B83" s="316" t="s">
        <v>43</v>
      </c>
      <c r="C83" s="317"/>
      <c r="D83" s="317" t="s">
        <v>162</v>
      </c>
      <c r="E83" s="317" t="s">
        <v>163</v>
      </c>
      <c r="F83" s="318" t="s">
        <v>43</v>
      </c>
      <c r="G83" s="315">
        <f t="shared" ref="G83:Q83" si="3">G51+G53+G54+G55+G56+G60+G62+G63+G66+G68+G70+G71+G72</f>
        <v>358771.97262056964</v>
      </c>
      <c r="H83" s="315">
        <f t="shared" si="3"/>
        <v>285467.81999999995</v>
      </c>
      <c r="I83" s="315"/>
      <c r="J83" s="315"/>
      <c r="K83" s="315"/>
      <c r="L83" s="315"/>
      <c r="M83" s="315"/>
      <c r="N83" s="315"/>
      <c r="O83" s="315"/>
      <c r="P83" s="315"/>
      <c r="Q83" s="315"/>
    </row>
    <row r="84" spans="2:17" ht="13">
      <c r="B84" s="316" t="s">
        <v>43</v>
      </c>
      <c r="C84" s="317"/>
      <c r="D84" s="317" t="s">
        <v>164</v>
      </c>
      <c r="E84" s="317" t="s">
        <v>43</v>
      </c>
      <c r="F84" s="318" t="s">
        <v>43</v>
      </c>
      <c r="G84" s="312">
        <f t="shared" ref="G84:Q84" si="4">+G57+G64+G65+G69+G58</f>
        <v>59000</v>
      </c>
      <c r="H84" s="312">
        <f t="shared" si="4"/>
        <v>259171.05</v>
      </c>
      <c r="I84" s="312"/>
      <c r="J84" s="312"/>
      <c r="K84" s="312"/>
      <c r="L84" s="312"/>
      <c r="M84" s="312"/>
      <c r="N84" s="312"/>
      <c r="O84" s="312"/>
      <c r="P84" s="312"/>
      <c r="Q84" s="312"/>
    </row>
    <row r="85" spans="2:17" ht="13">
      <c r="B85" s="316" t="s">
        <v>43</v>
      </c>
      <c r="C85" s="317"/>
      <c r="D85" s="317" t="s">
        <v>386</v>
      </c>
      <c r="E85" s="317" t="s">
        <v>43</v>
      </c>
      <c r="F85" s="318" t="s">
        <v>43</v>
      </c>
      <c r="G85" s="312">
        <f>SUM(G70:G78)</f>
        <v>0</v>
      </c>
      <c r="H85" s="312">
        <f t="shared" ref="H85:Q85" si="5">SUM(H70:H78)</f>
        <v>0</v>
      </c>
      <c r="I85" s="312"/>
      <c r="J85" s="312"/>
      <c r="K85" s="312"/>
      <c r="L85" s="312"/>
      <c r="M85" s="312"/>
      <c r="N85" s="312"/>
      <c r="O85" s="312"/>
      <c r="P85" s="312"/>
      <c r="Q85" s="312"/>
    </row>
    <row r="86" spans="2:17" ht="13">
      <c r="B86" s="319" t="s">
        <v>13</v>
      </c>
      <c r="C86" s="313"/>
      <c r="D86" s="314" t="s">
        <v>43</v>
      </c>
      <c r="E86" s="314" t="s">
        <v>43</v>
      </c>
      <c r="F86" s="320" t="s">
        <v>43</v>
      </c>
      <c r="G86" s="302">
        <f>SUM(G82:G85)</f>
        <v>2071949.9726205696</v>
      </c>
      <c r="H86" s="302">
        <f t="shared" ref="H86:Q86" si="6">SUM(H82:H85)</f>
        <v>3779843.8699999996</v>
      </c>
      <c r="I86" s="302">
        <f t="shared" si="6"/>
        <v>0</v>
      </c>
      <c r="J86" s="302">
        <f t="shared" si="6"/>
        <v>0</v>
      </c>
      <c r="K86" s="302">
        <f t="shared" si="6"/>
        <v>0</v>
      </c>
      <c r="L86" s="302">
        <f t="shared" si="6"/>
        <v>0</v>
      </c>
      <c r="M86" s="302">
        <f t="shared" si="6"/>
        <v>0</v>
      </c>
      <c r="N86" s="302">
        <f t="shared" si="6"/>
        <v>0</v>
      </c>
      <c r="O86" s="302">
        <f t="shared" si="6"/>
        <v>0</v>
      </c>
      <c r="P86" s="302">
        <f t="shared" si="6"/>
        <v>0</v>
      </c>
      <c r="Q86" s="302">
        <f t="shared" si="6"/>
        <v>0</v>
      </c>
    </row>
    <row r="88" spans="2:17" ht="21">
      <c r="B88" s="14" t="s">
        <v>176</v>
      </c>
      <c r="C88" s="14"/>
      <c r="D88" s="14"/>
      <c r="E88" s="14"/>
      <c r="F88" s="14"/>
      <c r="G88" s="181"/>
    </row>
    <row r="89" spans="2:17" ht="13">
      <c r="B89" s="303" t="str">
        <f t="shared" ref="B89:F98" si="7">B49</f>
        <v>Lane Speed</v>
      </c>
      <c r="C89" s="304" t="str">
        <f t="shared" si="7"/>
        <v>Agg. Speed</v>
      </c>
      <c r="D89" s="304" t="str">
        <f t="shared" si="7"/>
        <v>Type</v>
      </c>
      <c r="E89" s="304" t="str">
        <f t="shared" si="7"/>
        <v>Lanes</v>
      </c>
      <c r="F89" s="305" t="str">
        <f t="shared" si="7"/>
        <v>Form Factor</v>
      </c>
      <c r="G89" s="306">
        <v>2016</v>
      </c>
      <c r="H89" s="306">
        <v>2017</v>
      </c>
      <c r="I89" s="306">
        <v>2018</v>
      </c>
      <c r="J89" s="306">
        <v>2019</v>
      </c>
      <c r="K89" s="306">
        <v>2020</v>
      </c>
      <c r="L89" s="257">
        <v>2021</v>
      </c>
      <c r="M89" s="257">
        <v>2022</v>
      </c>
      <c r="N89" s="257">
        <v>2023</v>
      </c>
      <c r="O89" s="257">
        <v>2024</v>
      </c>
      <c r="P89" s="257">
        <v>2025</v>
      </c>
      <c r="Q89" s="257">
        <v>2026</v>
      </c>
    </row>
    <row r="90" spans="2:17" ht="13">
      <c r="B90" s="307" t="str">
        <f t="shared" si="7"/>
        <v>≤10G</v>
      </c>
      <c r="C90" s="308" t="str">
        <f t="shared" si="7"/>
        <v>10G</v>
      </c>
      <c r="D90" s="308" t="str">
        <f t="shared" si="7"/>
        <v>AOC</v>
      </c>
      <c r="E90" s="308">
        <f t="shared" si="7"/>
        <v>1</v>
      </c>
      <c r="F90" s="309" t="str">
        <f t="shared" si="7"/>
        <v>SFP+</v>
      </c>
      <c r="G90" s="103">
        <v>40.21456932280806</v>
      </c>
      <c r="H90" s="103">
        <v>60.527746000000008</v>
      </c>
      <c r="I90" s="103"/>
      <c r="J90" s="103"/>
      <c r="K90" s="103"/>
      <c r="L90" s="103"/>
      <c r="M90" s="103"/>
      <c r="N90" s="103"/>
      <c r="O90" s="103"/>
      <c r="P90" s="103"/>
      <c r="Q90" s="103"/>
    </row>
    <row r="91" spans="2:17" ht="13">
      <c r="B91" s="310" t="str">
        <f t="shared" si="7"/>
        <v>≤10G</v>
      </c>
      <c r="C91" s="107" t="str">
        <f t="shared" si="7"/>
        <v>40G</v>
      </c>
      <c r="D91" s="107" t="str">
        <f t="shared" si="7"/>
        <v>AOC</v>
      </c>
      <c r="E91" s="107">
        <f t="shared" si="7"/>
        <v>4</v>
      </c>
      <c r="F91" s="311" t="str">
        <f t="shared" si="7"/>
        <v>QSFP+</v>
      </c>
      <c r="G91" s="104">
        <v>32.03227451163373</v>
      </c>
      <c r="H91" s="104">
        <v>19.13333527999999</v>
      </c>
      <c r="I91" s="104"/>
      <c r="J91" s="104"/>
      <c r="K91" s="104"/>
      <c r="L91" s="104"/>
      <c r="M91" s="104"/>
      <c r="N91" s="104"/>
      <c r="O91" s="104"/>
      <c r="P91" s="104"/>
      <c r="Q91" s="104"/>
    </row>
    <row r="92" spans="2:17" ht="13">
      <c r="B92" s="310" t="str">
        <f t="shared" si="7"/>
        <v>≤10G</v>
      </c>
      <c r="C92" s="107" t="str">
        <f t="shared" si="7"/>
        <v>40G</v>
      </c>
      <c r="D92" s="107" t="str">
        <f t="shared" si="7"/>
        <v>AOC</v>
      </c>
      <c r="E92" s="107" t="str">
        <f t="shared" si="7"/>
        <v>4:1</v>
      </c>
      <c r="F92" s="311" t="str">
        <f t="shared" si="7"/>
        <v>QSFP+/SFP+</v>
      </c>
      <c r="G92" s="104">
        <v>6.7839999999999998</v>
      </c>
      <c r="H92" s="104">
        <v>5.7350000000000003</v>
      </c>
      <c r="I92" s="104"/>
      <c r="J92" s="104"/>
      <c r="K92" s="104"/>
      <c r="L92" s="104"/>
      <c r="M92" s="104"/>
      <c r="N92" s="104"/>
      <c r="O92" s="104"/>
      <c r="P92" s="104"/>
      <c r="Q92" s="104"/>
    </row>
    <row r="93" spans="2:17" ht="13">
      <c r="B93" s="310" t="str">
        <f t="shared" si="7"/>
        <v>≤12.5G</v>
      </c>
      <c r="C93" s="107" t="str">
        <f t="shared" si="7"/>
        <v>150G</v>
      </c>
      <c r="D93" s="107" t="str">
        <f t="shared" si="7"/>
        <v>AOC</v>
      </c>
      <c r="E93" s="107">
        <f t="shared" si="7"/>
        <v>12</v>
      </c>
      <c r="F93" s="311" t="str">
        <f t="shared" si="7"/>
        <v>CXP</v>
      </c>
      <c r="G93" s="104" t="s">
        <v>60</v>
      </c>
      <c r="H93" s="104" t="s">
        <v>60</v>
      </c>
      <c r="I93" s="104"/>
      <c r="J93" s="104"/>
      <c r="K93" s="104"/>
      <c r="L93" s="104"/>
      <c r="M93" s="104"/>
      <c r="N93" s="104"/>
      <c r="O93" s="104"/>
      <c r="P93" s="104"/>
      <c r="Q93" s="104"/>
    </row>
    <row r="94" spans="2:17" ht="13">
      <c r="B94" s="310" t="str">
        <f t="shared" si="7"/>
        <v>≤12.5G</v>
      </c>
      <c r="C94" s="107" t="str">
        <f t="shared" si="7"/>
        <v>150G</v>
      </c>
      <c r="D94" s="107" t="str">
        <f t="shared" si="7"/>
        <v>EOM</v>
      </c>
      <c r="E94" s="107">
        <f t="shared" si="7"/>
        <v>12</v>
      </c>
      <c r="F94" s="311" t="str">
        <f t="shared" si="7"/>
        <v>XCVR - CXP</v>
      </c>
      <c r="G94" s="104" t="s">
        <v>60</v>
      </c>
      <c r="H94" s="104" t="s">
        <v>60</v>
      </c>
      <c r="I94" s="104"/>
      <c r="J94" s="104"/>
      <c r="K94" s="104"/>
      <c r="L94" s="104"/>
      <c r="M94" s="104"/>
      <c r="N94" s="104"/>
      <c r="O94" s="104"/>
      <c r="P94" s="104"/>
      <c r="Q94" s="104"/>
    </row>
    <row r="95" spans="2:17" ht="13">
      <c r="B95" s="310" t="str">
        <f t="shared" si="7"/>
        <v>12-14G</v>
      </c>
      <c r="C95" s="107" t="str">
        <f t="shared" si="7"/>
        <v>56G</v>
      </c>
      <c r="D95" s="107" t="str">
        <f t="shared" si="7"/>
        <v>AOC</v>
      </c>
      <c r="E95" s="107">
        <f t="shared" si="7"/>
        <v>4</v>
      </c>
      <c r="F95" s="311" t="str">
        <f t="shared" si="7"/>
        <v>QSFP+</v>
      </c>
      <c r="G95" s="104" t="s">
        <v>60</v>
      </c>
      <c r="H95" s="104" t="s">
        <v>60</v>
      </c>
      <c r="I95" s="104"/>
      <c r="J95" s="104"/>
      <c r="K95" s="104"/>
      <c r="L95" s="104"/>
      <c r="M95" s="104"/>
      <c r="N95" s="104"/>
      <c r="O95" s="104"/>
      <c r="P95" s="104"/>
      <c r="Q95" s="104"/>
    </row>
    <row r="96" spans="2:17" ht="13">
      <c r="B96" s="310" t="str">
        <f t="shared" si="7"/>
        <v>12G</v>
      </c>
      <c r="C96" s="107" t="str">
        <f t="shared" si="7"/>
        <v>48G</v>
      </c>
      <c r="D96" s="107" t="str">
        <f t="shared" si="7"/>
        <v>AOC</v>
      </c>
      <c r="E96" s="107">
        <f t="shared" si="7"/>
        <v>4</v>
      </c>
      <c r="F96" s="311" t="str">
        <f t="shared" si="7"/>
        <v>Mini-SAS HD</v>
      </c>
      <c r="G96" s="104">
        <v>3.9167999999999998</v>
      </c>
      <c r="H96" s="104">
        <v>4.3700454545454539</v>
      </c>
      <c r="I96" s="104"/>
      <c r="J96" s="104"/>
      <c r="K96" s="104"/>
      <c r="L96" s="104"/>
      <c r="M96" s="104"/>
      <c r="N96" s="104"/>
      <c r="O96" s="104"/>
      <c r="P96" s="104"/>
      <c r="Q96" s="104"/>
    </row>
    <row r="97" spans="2:17" ht="13">
      <c r="B97" s="310" t="str">
        <f t="shared" si="7"/>
        <v>25-28G</v>
      </c>
      <c r="C97" s="107" t="str">
        <f t="shared" si="7"/>
        <v>25G</v>
      </c>
      <c r="D97" s="107" t="str">
        <f t="shared" si="7"/>
        <v>AOC</v>
      </c>
      <c r="E97" s="107">
        <f t="shared" si="7"/>
        <v>1</v>
      </c>
      <c r="F97" s="311" t="str">
        <f t="shared" si="7"/>
        <v>SFP28</v>
      </c>
      <c r="G97" s="104">
        <v>1.1000000000000001</v>
      </c>
      <c r="H97" s="104">
        <v>13.144417999999996</v>
      </c>
      <c r="I97" s="104"/>
      <c r="J97" s="104"/>
      <c r="K97" s="104"/>
      <c r="L97" s="104"/>
      <c r="M97" s="104"/>
      <c r="N97" s="104"/>
      <c r="O97" s="104"/>
      <c r="P97" s="104"/>
      <c r="Q97" s="104"/>
    </row>
    <row r="98" spans="2:17" ht="13">
      <c r="B98" s="310" t="str">
        <f t="shared" si="7"/>
        <v>25-28G, 50G, 100G</v>
      </c>
      <c r="C98" s="107" t="str">
        <f t="shared" si="7"/>
        <v>100G</v>
      </c>
      <c r="D98" s="107" t="str">
        <f t="shared" si="7"/>
        <v>AOC</v>
      </c>
      <c r="E98" s="107" t="str">
        <f t="shared" si="7"/>
        <v>1, 2, or 4</v>
      </c>
      <c r="F98" s="311" t="str">
        <f t="shared" si="7"/>
        <v>QSFP28, SFP-DD, SFP112</v>
      </c>
      <c r="G98" s="104">
        <v>23.52</v>
      </c>
      <c r="H98" s="104">
        <v>24.077181600000003</v>
      </c>
      <c r="I98" s="104"/>
      <c r="J98" s="104"/>
      <c r="K98" s="104"/>
      <c r="L98" s="104"/>
      <c r="M98" s="104"/>
      <c r="N98" s="104"/>
      <c r="O98" s="104"/>
      <c r="P98" s="104"/>
      <c r="Q98" s="104"/>
    </row>
    <row r="99" spans="2:17" ht="13">
      <c r="B99" s="310" t="str">
        <f t="shared" ref="B99:F108" si="8">B59</f>
        <v>25-28G</v>
      </c>
      <c r="C99" s="107" t="str">
        <f t="shared" si="8"/>
        <v>100G</v>
      </c>
      <c r="D99" s="107" t="str">
        <f t="shared" si="8"/>
        <v>AOC</v>
      </c>
      <c r="E99" s="107" t="str">
        <f t="shared" si="8"/>
        <v>4:1</v>
      </c>
      <c r="F99" s="311" t="str">
        <f t="shared" si="8"/>
        <v>QSFP28/SFP28</v>
      </c>
      <c r="G99" s="104" t="s">
        <v>60</v>
      </c>
      <c r="H99" s="104">
        <v>1.2250000000000001</v>
      </c>
      <c r="I99" s="104"/>
      <c r="J99" s="104"/>
      <c r="K99" s="104"/>
      <c r="L99" s="104"/>
      <c r="M99" s="104"/>
      <c r="N99" s="104"/>
      <c r="O99" s="104"/>
      <c r="P99" s="104"/>
      <c r="Q99" s="104"/>
    </row>
    <row r="100" spans="2:17" ht="13">
      <c r="B100" s="310" t="str">
        <f t="shared" si="8"/>
        <v>24G</v>
      </c>
      <c r="C100" s="107" t="str">
        <f t="shared" si="8"/>
        <v>96G</v>
      </c>
      <c r="D100" s="107" t="str">
        <f t="shared" si="8"/>
        <v>AOC</v>
      </c>
      <c r="E100" s="107">
        <f t="shared" si="8"/>
        <v>4</v>
      </c>
      <c r="F100" s="311" t="str">
        <f t="shared" si="8"/>
        <v>Mini-SAS HD</v>
      </c>
      <c r="G100" s="104" t="s">
        <v>60</v>
      </c>
      <c r="H100" s="104" t="s">
        <v>60</v>
      </c>
      <c r="I100" s="104"/>
      <c r="J100" s="104"/>
      <c r="K100" s="104"/>
      <c r="L100" s="104"/>
      <c r="M100" s="104"/>
      <c r="N100" s="104"/>
      <c r="O100" s="104"/>
      <c r="P100" s="104"/>
      <c r="Q100" s="104"/>
    </row>
    <row r="101" spans="2:17" ht="13">
      <c r="B101" s="310" t="str">
        <f t="shared" si="8"/>
        <v>25-28G</v>
      </c>
      <c r="C101" s="107" t="str">
        <f t="shared" si="8"/>
        <v>300G</v>
      </c>
      <c r="D101" s="107" t="str">
        <f t="shared" si="8"/>
        <v>AOC</v>
      </c>
      <c r="E101" s="107">
        <f t="shared" si="8"/>
        <v>12</v>
      </c>
      <c r="F101" s="311" t="str">
        <f t="shared" si="8"/>
        <v>CXP28</v>
      </c>
      <c r="G101" s="104" t="s">
        <v>60</v>
      </c>
      <c r="H101" s="104" t="s">
        <v>60</v>
      </c>
      <c r="I101" s="104"/>
      <c r="J101" s="104"/>
      <c r="K101" s="104"/>
      <c r="L101" s="104"/>
      <c r="M101" s="104"/>
      <c r="N101" s="104"/>
      <c r="O101" s="104"/>
      <c r="P101" s="104"/>
      <c r="Q101" s="104"/>
    </row>
    <row r="102" spans="2:17" ht="13">
      <c r="B102" s="310" t="str">
        <f t="shared" si="8"/>
        <v>25-28G</v>
      </c>
      <c r="C102" s="107" t="str">
        <f t="shared" si="8"/>
        <v>100G-600G</v>
      </c>
      <c r="D102" s="107" t="str">
        <f t="shared" si="8"/>
        <v>EOM</v>
      </c>
      <c r="E102" s="107" t="str">
        <f t="shared" si="8"/>
        <v>4,8,12,16,24</v>
      </c>
      <c r="F102" s="311" t="str">
        <f t="shared" si="8"/>
        <v>XCVR</v>
      </c>
      <c r="G102" s="104">
        <v>9.7155998471150689</v>
      </c>
      <c r="H102" s="104">
        <v>24.740064499999992</v>
      </c>
      <c r="I102" s="104"/>
      <c r="J102" s="104"/>
      <c r="K102" s="104"/>
      <c r="L102" s="104"/>
      <c r="M102" s="104"/>
      <c r="N102" s="104"/>
      <c r="O102" s="104"/>
      <c r="P102" s="104"/>
      <c r="Q102" s="104"/>
    </row>
    <row r="103" spans="2:17" ht="13">
      <c r="B103" s="310" t="str">
        <f t="shared" si="8"/>
        <v>25-28G</v>
      </c>
      <c r="C103" s="107" t="str">
        <f t="shared" si="8"/>
        <v>300G</v>
      </c>
      <c r="D103" s="107" t="str">
        <f t="shared" si="8"/>
        <v>EOM</v>
      </c>
      <c r="E103" s="107">
        <f t="shared" si="8"/>
        <v>12</v>
      </c>
      <c r="F103" s="311" t="str">
        <f t="shared" si="8"/>
        <v>XCVR - CXP28</v>
      </c>
      <c r="G103" s="104" t="s">
        <v>60</v>
      </c>
      <c r="H103" s="104" t="s">
        <v>60</v>
      </c>
      <c r="I103" s="104"/>
      <c r="J103" s="104"/>
      <c r="K103" s="104"/>
      <c r="L103" s="104"/>
      <c r="M103" s="104"/>
      <c r="N103" s="104"/>
      <c r="O103" s="104"/>
      <c r="P103" s="104"/>
      <c r="Q103" s="104"/>
    </row>
    <row r="104" spans="2:17" ht="13">
      <c r="B104" s="310" t="str">
        <f t="shared" si="8"/>
        <v>50-56G</v>
      </c>
      <c r="C104" s="107" t="str">
        <f t="shared" si="8"/>
        <v>50G</v>
      </c>
      <c r="D104" s="107" t="str">
        <f t="shared" si="8"/>
        <v>AOC</v>
      </c>
      <c r="E104" s="107">
        <f t="shared" si="8"/>
        <v>1</v>
      </c>
      <c r="F104" s="311" t="str">
        <f t="shared" si="8"/>
        <v>SFP56</v>
      </c>
      <c r="G104" s="104" t="s">
        <v>60</v>
      </c>
      <c r="H104" s="104" t="s">
        <v>60</v>
      </c>
      <c r="I104" s="104"/>
      <c r="J104" s="104"/>
      <c r="K104" s="104"/>
      <c r="L104" s="104"/>
      <c r="M104" s="104"/>
      <c r="N104" s="104"/>
      <c r="O104" s="104"/>
      <c r="P104" s="104"/>
      <c r="Q104" s="104"/>
    </row>
    <row r="105" spans="2:17" ht="13">
      <c r="B105" s="310" t="str">
        <f t="shared" si="8"/>
        <v>50-56G</v>
      </c>
      <c r="C105" s="107" t="str">
        <f t="shared" si="8"/>
        <v>200G</v>
      </c>
      <c r="D105" s="107" t="str">
        <f t="shared" si="8"/>
        <v>AOC</v>
      </c>
      <c r="E105" s="107">
        <f t="shared" si="8"/>
        <v>4</v>
      </c>
      <c r="F105" s="311" t="str">
        <f t="shared" si="8"/>
        <v>QSFP56</v>
      </c>
      <c r="G105" s="104" t="s">
        <v>60</v>
      </c>
      <c r="H105" s="104" t="s">
        <v>60</v>
      </c>
      <c r="I105" s="104"/>
      <c r="J105" s="104"/>
      <c r="K105" s="104"/>
      <c r="L105" s="104"/>
      <c r="M105" s="104"/>
      <c r="N105" s="104"/>
      <c r="O105" s="104"/>
      <c r="P105" s="104"/>
      <c r="Q105" s="104"/>
    </row>
    <row r="106" spans="2:17" ht="13">
      <c r="B106" s="310" t="str">
        <f t="shared" si="8"/>
        <v>50-56G, 100G</v>
      </c>
      <c r="C106" s="107" t="str">
        <f t="shared" si="8"/>
        <v>200G - 3.2T</v>
      </c>
      <c r="D106" s="107" t="str">
        <f t="shared" si="8"/>
        <v>EOM</v>
      </c>
      <c r="E106" s="107" t="str">
        <f t="shared" si="8"/>
        <v>8,12,16,24</v>
      </c>
      <c r="F106" s="311" t="str">
        <f t="shared" si="8"/>
        <v>TBD</v>
      </c>
      <c r="G106" s="104" t="s">
        <v>60</v>
      </c>
      <c r="H106" s="104" t="s">
        <v>60</v>
      </c>
      <c r="I106" s="104"/>
      <c r="J106" s="104"/>
      <c r="K106" s="104"/>
      <c r="L106" s="104"/>
      <c r="M106" s="104"/>
      <c r="N106" s="104"/>
      <c r="O106" s="104"/>
      <c r="P106" s="104"/>
      <c r="Q106" s="104"/>
    </row>
    <row r="107" spans="2:17" ht="13">
      <c r="B107" s="310" t="str">
        <f t="shared" si="8"/>
        <v>50-56G, 100G</v>
      </c>
      <c r="C107" s="107" t="str">
        <f t="shared" si="8"/>
        <v>400G, 2x200G</v>
      </c>
      <c r="D107" s="107" t="str">
        <f t="shared" si="8"/>
        <v>AOC</v>
      </c>
      <c r="E107" s="107" t="str">
        <f t="shared" si="8"/>
        <v>4 or 8</v>
      </c>
      <c r="F107" s="311" t="str">
        <f t="shared" si="8"/>
        <v>QSFP-DD, OSFP, QSFP112</v>
      </c>
      <c r="G107" s="104" t="s">
        <v>60</v>
      </c>
      <c r="H107" s="104" t="s">
        <v>60</v>
      </c>
      <c r="I107" s="104"/>
      <c r="J107" s="104"/>
      <c r="K107" s="104"/>
      <c r="L107" s="104"/>
      <c r="M107" s="104"/>
      <c r="N107" s="104"/>
      <c r="O107" s="104"/>
      <c r="P107" s="104"/>
      <c r="Q107" s="104"/>
    </row>
    <row r="108" spans="2:17" ht="13">
      <c r="B108" s="310" t="str">
        <f t="shared" si="8"/>
        <v>50-56G, 100G</v>
      </c>
      <c r="C108" s="107" t="str">
        <f t="shared" si="8"/>
        <v>400G, 2x200G</v>
      </c>
      <c r="D108" s="107" t="str">
        <f t="shared" si="8"/>
        <v>AOC</v>
      </c>
      <c r="E108" s="107" t="str">
        <f t="shared" si="8"/>
        <v>4:1 or 8:1</v>
      </c>
      <c r="F108" s="311" t="str">
        <f t="shared" si="8"/>
        <v>QSFP-DD, OSFP, QSFP112</v>
      </c>
      <c r="G108" s="104" t="s">
        <v>60</v>
      </c>
      <c r="H108" s="104" t="s">
        <v>60</v>
      </c>
      <c r="I108" s="104"/>
      <c r="J108" s="104"/>
      <c r="K108" s="104"/>
      <c r="L108" s="104"/>
      <c r="M108" s="104"/>
      <c r="N108" s="104"/>
      <c r="O108" s="104"/>
      <c r="P108" s="104"/>
      <c r="Q108" s="104"/>
    </row>
    <row r="109" spans="2:17" ht="13">
      <c r="B109" s="594" t="str">
        <f>B69</f>
        <v>100G</v>
      </c>
      <c r="C109" s="591" t="str">
        <f>C69</f>
        <v>800G</v>
      </c>
      <c r="D109" s="591" t="str">
        <f>D69</f>
        <v>AOC</v>
      </c>
      <c r="E109" s="591" t="str">
        <f>E69</f>
        <v>8:1</v>
      </c>
      <c r="F109" s="592" t="str">
        <f>F69</f>
        <v xml:space="preserve">QSFP-DD800, OSFP </v>
      </c>
      <c r="G109" s="595" t="s">
        <v>60</v>
      </c>
      <c r="H109" s="595" t="s">
        <v>60</v>
      </c>
      <c r="I109" s="595"/>
      <c r="J109" s="595"/>
      <c r="K109" s="596"/>
      <c r="L109" s="596"/>
      <c r="M109" s="596"/>
      <c r="N109" s="596"/>
      <c r="O109" s="596"/>
      <c r="P109" s="596"/>
      <c r="Q109" s="596"/>
    </row>
    <row r="110" spans="2:17" ht="13">
      <c r="B110" s="310" t="str">
        <f t="shared" ref="B110:E114" si="9">B70</f>
        <v>TBD</v>
      </c>
      <c r="C110" s="107" t="str">
        <f t="shared" si="9"/>
        <v>800 Gbps</v>
      </c>
      <c r="D110" s="107" t="str">
        <f t="shared" si="9"/>
        <v>CPO</v>
      </c>
      <c r="E110" s="107" t="str">
        <f t="shared" si="9"/>
        <v>30m</v>
      </c>
      <c r="F110" s="311"/>
      <c r="G110" s="564"/>
      <c r="H110" s="564"/>
      <c r="I110" s="564"/>
      <c r="J110" s="564"/>
      <c r="K110" s="104"/>
      <c r="L110" s="104"/>
      <c r="M110" s="104"/>
      <c r="N110" s="104"/>
      <c r="O110" s="104"/>
      <c r="P110" s="104"/>
      <c r="Q110" s="104"/>
    </row>
    <row r="111" spans="2:17" ht="13">
      <c r="B111" s="310" t="str">
        <f t="shared" si="9"/>
        <v>TBD</v>
      </c>
      <c r="C111" s="107" t="str">
        <f t="shared" si="9"/>
        <v>800 Gbps</v>
      </c>
      <c r="D111" s="107" t="str">
        <f t="shared" si="9"/>
        <v>CPO</v>
      </c>
      <c r="E111" s="107" t="str">
        <f t="shared" si="9"/>
        <v>100 m</v>
      </c>
      <c r="F111" s="311"/>
      <c r="G111" s="564"/>
      <c r="H111" s="564"/>
      <c r="I111" s="564"/>
      <c r="J111" s="564"/>
      <c r="K111" s="104"/>
      <c r="L111" s="104"/>
      <c r="M111" s="104"/>
      <c r="N111" s="104"/>
      <c r="O111" s="104"/>
      <c r="P111" s="104"/>
      <c r="Q111" s="104"/>
    </row>
    <row r="112" spans="2:17" ht="13">
      <c r="B112" s="310" t="str">
        <f t="shared" si="9"/>
        <v>TBD</v>
      </c>
      <c r="C112" s="107" t="str">
        <f t="shared" si="9"/>
        <v>800 Gbps</v>
      </c>
      <c r="D112" s="107" t="str">
        <f t="shared" si="9"/>
        <v>CPO</v>
      </c>
      <c r="E112" s="107" t="str">
        <f t="shared" si="9"/>
        <v>500 m</v>
      </c>
      <c r="F112" s="311"/>
      <c r="G112" s="564"/>
      <c r="H112" s="564"/>
      <c r="I112" s="564"/>
      <c r="J112" s="564"/>
      <c r="K112" s="104"/>
      <c r="L112" s="104"/>
      <c r="M112" s="104"/>
      <c r="N112" s="104"/>
      <c r="O112" s="104"/>
      <c r="P112" s="104"/>
      <c r="Q112" s="104"/>
    </row>
    <row r="113" spans="2:17" ht="13">
      <c r="B113" s="310" t="str">
        <f t="shared" si="9"/>
        <v>TBD</v>
      </c>
      <c r="C113" s="107" t="str">
        <f t="shared" si="9"/>
        <v>800 Gbps</v>
      </c>
      <c r="D113" s="107" t="str">
        <f t="shared" si="9"/>
        <v>CPO</v>
      </c>
      <c r="E113" s="107" t="str">
        <f t="shared" si="9"/>
        <v>2 km</v>
      </c>
      <c r="F113" s="311"/>
      <c r="G113" s="564"/>
      <c r="H113" s="564"/>
      <c r="I113" s="564"/>
      <c r="J113" s="564"/>
      <c r="K113" s="104"/>
      <c r="L113" s="104"/>
      <c r="M113" s="104"/>
      <c r="N113" s="104"/>
      <c r="O113" s="104"/>
      <c r="P113" s="104"/>
      <c r="Q113" s="104"/>
    </row>
    <row r="114" spans="2:17" ht="13">
      <c r="B114" s="310" t="str">
        <f t="shared" si="9"/>
        <v>TBD</v>
      </c>
      <c r="C114" s="107" t="str">
        <f t="shared" si="9"/>
        <v>800 Gbps</v>
      </c>
      <c r="D114" s="107" t="str">
        <f t="shared" si="9"/>
        <v>CPO</v>
      </c>
      <c r="E114" s="107" t="str">
        <f t="shared" si="9"/>
        <v>10 km</v>
      </c>
      <c r="F114" s="311"/>
      <c r="G114" s="564"/>
      <c r="H114" s="564"/>
      <c r="I114" s="564"/>
      <c r="J114" s="564"/>
      <c r="K114" s="104"/>
      <c r="L114" s="104"/>
      <c r="M114" s="104"/>
      <c r="N114" s="104"/>
      <c r="O114" s="104"/>
      <c r="P114" s="104"/>
      <c r="Q114" s="104"/>
    </row>
    <row r="115" spans="2:17" ht="13">
      <c r="B115" s="310" t="str">
        <f t="shared" ref="B115:E118" si="10">B75</f>
        <v>TBD</v>
      </c>
      <c r="C115" s="107" t="str">
        <f t="shared" si="10"/>
        <v>1.6 Tbps</v>
      </c>
      <c r="D115" s="107" t="str">
        <f t="shared" si="10"/>
        <v>CPO</v>
      </c>
      <c r="E115" s="107" t="str">
        <f t="shared" si="10"/>
        <v>30m</v>
      </c>
      <c r="F115" s="311"/>
      <c r="G115" s="564"/>
      <c r="H115" s="564"/>
      <c r="I115" s="564"/>
      <c r="J115" s="564"/>
      <c r="K115" s="104"/>
      <c r="L115" s="104"/>
      <c r="M115" s="104"/>
      <c r="N115" s="104"/>
      <c r="O115" s="104"/>
      <c r="P115" s="104"/>
      <c r="Q115" s="104"/>
    </row>
    <row r="116" spans="2:17" ht="13">
      <c r="B116" s="310" t="str">
        <f t="shared" si="10"/>
        <v>TBD</v>
      </c>
      <c r="C116" s="107" t="str">
        <f t="shared" si="10"/>
        <v>1.6 Tbps</v>
      </c>
      <c r="D116" s="107" t="str">
        <f t="shared" si="10"/>
        <v>CPO</v>
      </c>
      <c r="E116" s="107" t="str">
        <f t="shared" si="10"/>
        <v>100 m</v>
      </c>
      <c r="F116" s="311"/>
      <c r="G116" s="564"/>
      <c r="H116" s="564"/>
      <c r="I116" s="564"/>
      <c r="J116" s="564"/>
      <c r="K116" s="104"/>
      <c r="L116" s="104"/>
      <c r="M116" s="104"/>
      <c r="N116" s="104"/>
      <c r="O116" s="104"/>
      <c r="P116" s="104"/>
      <c r="Q116" s="104"/>
    </row>
    <row r="117" spans="2:17" ht="13">
      <c r="B117" s="310" t="str">
        <f t="shared" si="10"/>
        <v>TBD</v>
      </c>
      <c r="C117" s="107" t="str">
        <f t="shared" si="10"/>
        <v>1.6 Tbps</v>
      </c>
      <c r="D117" s="107" t="str">
        <f t="shared" si="10"/>
        <v>CPO</v>
      </c>
      <c r="E117" s="107" t="str">
        <f t="shared" si="10"/>
        <v>500 m</v>
      </c>
      <c r="F117" s="311"/>
      <c r="G117" s="564"/>
      <c r="H117" s="564"/>
      <c r="I117" s="564"/>
      <c r="J117" s="564"/>
      <c r="K117" s="104"/>
      <c r="L117" s="104"/>
      <c r="M117" s="104"/>
      <c r="N117" s="104"/>
      <c r="O117" s="104"/>
      <c r="P117" s="104"/>
      <c r="Q117" s="104"/>
    </row>
    <row r="118" spans="2:17" ht="13">
      <c r="B118" s="310" t="str">
        <f t="shared" si="10"/>
        <v>TBD</v>
      </c>
      <c r="C118" s="107" t="str">
        <f t="shared" si="10"/>
        <v>1.6 Tbps</v>
      </c>
      <c r="D118" s="107" t="str">
        <f t="shared" si="10"/>
        <v>CPO</v>
      </c>
      <c r="E118" s="107" t="str">
        <f t="shared" si="10"/>
        <v>2 km</v>
      </c>
      <c r="F118" s="311"/>
      <c r="G118" s="564"/>
      <c r="H118" s="564"/>
      <c r="I118" s="564"/>
      <c r="J118" s="564"/>
      <c r="K118" s="104"/>
      <c r="L118" s="104"/>
      <c r="M118" s="104"/>
      <c r="N118" s="104"/>
      <c r="O118" s="104"/>
      <c r="P118" s="104"/>
      <c r="Q118" s="104"/>
    </row>
    <row r="119" spans="2:17" ht="13">
      <c r="B119" s="37" t="s">
        <v>19</v>
      </c>
      <c r="C119" s="38"/>
      <c r="D119" s="38"/>
      <c r="E119" s="38"/>
      <c r="F119" s="39"/>
      <c r="G119" s="79">
        <f>SUM(G90:G118)</f>
        <v>117.28324368155685</v>
      </c>
      <c r="H119" s="79">
        <f t="shared" ref="H119:Q119" si="11">SUM(H90:H118)</f>
        <v>152.95279083454543</v>
      </c>
      <c r="I119" s="79">
        <f t="shared" si="11"/>
        <v>0</v>
      </c>
      <c r="J119" s="79">
        <f t="shared" si="11"/>
        <v>0</v>
      </c>
      <c r="K119" s="79">
        <f t="shared" si="11"/>
        <v>0</v>
      </c>
      <c r="L119" s="79">
        <f t="shared" si="11"/>
        <v>0</v>
      </c>
      <c r="M119" s="79">
        <f t="shared" si="11"/>
        <v>0</v>
      </c>
      <c r="N119" s="79">
        <f t="shared" si="11"/>
        <v>0</v>
      </c>
      <c r="O119" s="79">
        <f t="shared" si="11"/>
        <v>0</v>
      </c>
      <c r="P119" s="79">
        <f t="shared" si="11"/>
        <v>0</v>
      </c>
      <c r="Q119" s="79">
        <f t="shared" si="11"/>
        <v>0</v>
      </c>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AF412"/>
  <sheetViews>
    <sheetView topLeftCell="A4" zoomScale="80" zoomScaleNormal="80" zoomScalePageLayoutView="70" workbookViewId="0">
      <selection activeCell="J401" sqref="J401"/>
    </sheetView>
  </sheetViews>
  <sheetFormatPr defaultColWidth="10.81640625" defaultRowHeight="14.5"/>
  <cols>
    <col min="1" max="1" width="10.81640625" style="336"/>
    <col min="2" max="2" width="18.81640625" style="181" customWidth="1"/>
    <col min="3" max="4" width="11.453125" style="181" bestFit="1" customWidth="1"/>
    <col min="5" max="5" width="11.6328125" style="181" bestFit="1" customWidth="1"/>
    <col min="6" max="7" width="11.453125" style="181" bestFit="1" customWidth="1"/>
    <col min="8" max="8" width="12.36328125" style="181" bestFit="1" customWidth="1"/>
    <col min="9" max="10" width="12.453125" style="181" bestFit="1" customWidth="1"/>
    <col min="11" max="11" width="12.36328125" style="181" bestFit="1" customWidth="1"/>
    <col min="12" max="12" width="12.453125" style="181" bestFit="1" customWidth="1"/>
    <col min="13" max="13" width="12.36328125" style="181" bestFit="1" customWidth="1"/>
    <col min="14" max="14" width="12.453125" style="181" bestFit="1" customWidth="1"/>
    <col min="15" max="15" width="12.36328125" style="181" bestFit="1" customWidth="1"/>
    <col min="16" max="16384" width="10.81640625" style="181"/>
  </cols>
  <sheetData>
    <row r="1" spans="1:15">
      <c r="B1" s="198"/>
    </row>
    <row r="2" spans="1:15" ht="18.5">
      <c r="B2" s="263" t="str">
        <f>Introduction!$B$2</f>
        <v>LightCounting Mega Datacenter Report Database</v>
      </c>
    </row>
    <row r="3" spans="1:15" ht="15.5">
      <c r="B3" s="330" t="str">
        <f>Introduction!B3</f>
        <v>Sample template for Mega DC report spreadsheet published 20 July 2021</v>
      </c>
    </row>
    <row r="4" spans="1:15" ht="21">
      <c r="B4" s="335" t="s">
        <v>179</v>
      </c>
      <c r="F4" s="256"/>
      <c r="G4" s="199"/>
      <c r="H4" s="199"/>
      <c r="I4" s="199"/>
      <c r="J4" s="199"/>
      <c r="K4" s="199"/>
      <c r="L4" s="199"/>
      <c r="M4" s="199"/>
      <c r="N4" s="199"/>
    </row>
    <row r="5" spans="1:15">
      <c r="B5" s="198"/>
    </row>
    <row r="6" spans="1:15" ht="18.5">
      <c r="A6" s="349" t="s">
        <v>201</v>
      </c>
    </row>
    <row r="8" spans="1:15" ht="15.5">
      <c r="B8" s="337" t="s">
        <v>182</v>
      </c>
      <c r="O8" s="119"/>
    </row>
    <row r="24" spans="2:18" ht="15.5">
      <c r="R24" s="350"/>
    </row>
    <row r="26" spans="2:18" ht="15.5">
      <c r="K26" s="361"/>
    </row>
    <row r="27" spans="2:18">
      <c r="B27" s="181" t="s">
        <v>178</v>
      </c>
      <c r="C27" s="254">
        <v>2016</v>
      </c>
      <c r="D27" s="254">
        <v>2017</v>
      </c>
      <c r="E27" s="254">
        <v>2018</v>
      </c>
      <c r="F27" s="254">
        <v>2019</v>
      </c>
      <c r="G27" s="254">
        <v>2020</v>
      </c>
      <c r="H27" s="254">
        <v>2021</v>
      </c>
      <c r="I27" s="254">
        <v>2022</v>
      </c>
      <c r="J27" s="254">
        <v>2023</v>
      </c>
      <c r="K27" s="254">
        <v>2024</v>
      </c>
      <c r="L27" s="254">
        <v>2025</v>
      </c>
      <c r="M27" s="254">
        <v>2026</v>
      </c>
    </row>
    <row r="28" spans="2:18">
      <c r="B28" s="249" t="s">
        <v>167</v>
      </c>
      <c r="C28" s="187">
        <f>'Ethernet Cloud'!E72</f>
        <v>0</v>
      </c>
      <c r="D28" s="187">
        <f>'Ethernet Cloud'!F72</f>
        <v>0</v>
      </c>
      <c r="E28" s="187">
        <f>'Ethernet Cloud'!G72</f>
        <v>0</v>
      </c>
      <c r="F28" s="187">
        <f>'Ethernet Cloud'!H72</f>
        <v>0</v>
      </c>
      <c r="G28" s="187">
        <f>'Ethernet Cloud'!I72</f>
        <v>0</v>
      </c>
      <c r="H28" s="187">
        <f>'Ethernet Cloud'!J72</f>
        <v>0</v>
      </c>
      <c r="I28" s="187">
        <f>'Ethernet Cloud'!K72</f>
        <v>0</v>
      </c>
      <c r="J28" s="187">
        <f>'Ethernet Cloud'!L72</f>
        <v>0</v>
      </c>
      <c r="K28" s="187">
        <f>'Ethernet Cloud'!M72</f>
        <v>0</v>
      </c>
      <c r="L28" s="187">
        <f>'Ethernet Cloud'!N72</f>
        <v>0</v>
      </c>
      <c r="M28" s="187">
        <f>'Ethernet Cloud'!O72</f>
        <v>0</v>
      </c>
    </row>
    <row r="29" spans="2:18">
      <c r="B29" s="193" t="s">
        <v>120</v>
      </c>
      <c r="C29" s="187">
        <f>SUM('WDM Cloud (DCI)'!D170:D179)</f>
        <v>64794.971746430492</v>
      </c>
      <c r="D29" s="187">
        <f>SUM('WDM Cloud (DCI)'!E170:E179)</f>
        <v>104160.68042091663</v>
      </c>
      <c r="E29" s="187">
        <f>SUM('WDM Cloud (DCI)'!F170:F179)</f>
        <v>0</v>
      </c>
      <c r="F29" s="187">
        <f>SUM('WDM Cloud (DCI)'!G170:G179)</f>
        <v>0</v>
      </c>
      <c r="G29" s="187">
        <f>SUM('WDM Cloud (DCI)'!H170:H179)</f>
        <v>0</v>
      </c>
      <c r="H29" s="187">
        <f>SUM('WDM Cloud (DCI)'!I170:I179)</f>
        <v>0</v>
      </c>
      <c r="I29" s="187">
        <f>SUM('WDM Cloud (DCI)'!J170:J179)</f>
        <v>0</v>
      </c>
      <c r="J29" s="187">
        <f>SUM('WDM Cloud (DCI)'!K170:K179)</f>
        <v>0</v>
      </c>
      <c r="K29" s="187">
        <f>SUM('WDM Cloud (DCI)'!L170:L179)</f>
        <v>0</v>
      </c>
      <c r="L29" s="187">
        <f>SUM('WDM Cloud (DCI)'!M170:M179)</f>
        <v>0</v>
      </c>
      <c r="M29" s="187">
        <f>SUM('WDM Cloud (DCI)'!N170:N179)</f>
        <v>0</v>
      </c>
    </row>
    <row r="30" spans="2:18">
      <c r="B30" s="250" t="s">
        <v>177</v>
      </c>
      <c r="C30" s="187">
        <f>'AOC-EOMs'!G79</f>
        <v>2114349.9726205696</v>
      </c>
      <c r="D30" s="187">
        <f>'AOC-EOMs'!H79</f>
        <v>3816843.8699999996</v>
      </c>
      <c r="E30" s="187">
        <f>'AOC-EOMs'!I79</f>
        <v>0</v>
      </c>
      <c r="F30" s="187">
        <f>'AOC-EOMs'!J79</f>
        <v>0</v>
      </c>
      <c r="G30" s="187">
        <f>'AOC-EOMs'!K79</f>
        <v>0</v>
      </c>
      <c r="H30" s="187">
        <f>'AOC-EOMs'!L79</f>
        <v>0</v>
      </c>
      <c r="I30" s="187">
        <f>'AOC-EOMs'!M79</f>
        <v>0</v>
      </c>
      <c r="J30" s="187">
        <f>'AOC-EOMs'!N79</f>
        <v>0</v>
      </c>
      <c r="K30" s="187">
        <f>'AOC-EOMs'!O79</f>
        <v>0</v>
      </c>
      <c r="L30" s="187">
        <f>'AOC-EOMs'!P79</f>
        <v>0</v>
      </c>
      <c r="M30" s="187">
        <f>'AOC-EOMs'!Q79</f>
        <v>0</v>
      </c>
    </row>
    <row r="31" spans="2:18">
      <c r="B31" s="207" t="s">
        <v>13</v>
      </c>
      <c r="C31" s="328">
        <f t="shared" ref="C31:L31" si="0">SUM(C28:C30)</f>
        <v>2179144.9443669999</v>
      </c>
      <c r="D31" s="328">
        <f t="shared" si="0"/>
        <v>3921004.5504209162</v>
      </c>
      <c r="E31" s="328">
        <f t="shared" si="0"/>
        <v>0</v>
      </c>
      <c r="F31" s="328">
        <f t="shared" si="0"/>
        <v>0</v>
      </c>
      <c r="G31" s="328">
        <f t="shared" si="0"/>
        <v>0</v>
      </c>
      <c r="H31" s="328">
        <f t="shared" si="0"/>
        <v>0</v>
      </c>
      <c r="I31" s="328">
        <f t="shared" si="0"/>
        <v>0</v>
      </c>
      <c r="J31" s="328">
        <f t="shared" si="0"/>
        <v>0</v>
      </c>
      <c r="K31" s="329">
        <f t="shared" si="0"/>
        <v>0</v>
      </c>
      <c r="L31" s="329">
        <f t="shared" si="0"/>
        <v>0</v>
      </c>
      <c r="M31" s="329">
        <f>SUM(M28:M30)</f>
        <v>0</v>
      </c>
    </row>
    <row r="33" spans="2:15">
      <c r="B33" s="183" t="s">
        <v>180</v>
      </c>
      <c r="C33" s="254">
        <v>2016</v>
      </c>
      <c r="D33" s="254">
        <v>2017</v>
      </c>
      <c r="E33" s="254">
        <v>2018</v>
      </c>
      <c r="F33" s="254">
        <v>2019</v>
      </c>
      <c r="G33" s="254">
        <v>2020</v>
      </c>
      <c r="H33" s="254">
        <v>2021</v>
      </c>
      <c r="I33" s="254">
        <v>2022</v>
      </c>
      <c r="J33" s="254">
        <v>2023</v>
      </c>
      <c r="K33" s="254">
        <v>2024</v>
      </c>
      <c r="L33" s="254">
        <v>2025</v>
      </c>
      <c r="M33" s="254">
        <v>2026</v>
      </c>
      <c r="N33" s="324" t="s">
        <v>74</v>
      </c>
    </row>
    <row r="34" spans="2:15">
      <c r="B34" s="184" t="s">
        <v>167</v>
      </c>
      <c r="C34" s="190">
        <f>'Ethernet Cloud'!E208</f>
        <v>0</v>
      </c>
      <c r="D34" s="190">
        <f>'Ethernet Cloud'!F208</f>
        <v>0</v>
      </c>
      <c r="E34" s="190">
        <f>'Ethernet Cloud'!G208</f>
        <v>0</v>
      </c>
      <c r="F34" s="190">
        <f>'Ethernet Cloud'!H208</f>
        <v>0</v>
      </c>
      <c r="G34" s="190">
        <f>'Ethernet Cloud'!I208</f>
        <v>0</v>
      </c>
      <c r="H34" s="190">
        <f>'Ethernet Cloud'!J208</f>
        <v>0</v>
      </c>
      <c r="I34" s="190">
        <f>'Ethernet Cloud'!K208</f>
        <v>0</v>
      </c>
      <c r="J34" s="190">
        <f>'Ethernet Cloud'!L208</f>
        <v>0</v>
      </c>
      <c r="K34" s="190">
        <f>'Ethernet Cloud'!M208</f>
        <v>0</v>
      </c>
      <c r="L34" s="190">
        <f>'Ethernet Cloud'!N208</f>
        <v>0</v>
      </c>
      <c r="M34" s="190">
        <f>'Ethernet Cloud'!O208</f>
        <v>0</v>
      </c>
      <c r="N34" s="325" t="e">
        <f>(K34/E34)^(1/6)-1</f>
        <v>#DIV/0!</v>
      </c>
    </row>
    <row r="35" spans="2:15">
      <c r="B35" s="185" t="s">
        <v>120</v>
      </c>
      <c r="C35" s="190">
        <f>'WDM Cloud (DCI)'!D196</f>
        <v>173.88835787096897</v>
      </c>
      <c r="D35" s="190">
        <f>'WDM Cloud (DCI)'!E196</f>
        <v>363.01564157526616</v>
      </c>
      <c r="E35" s="190">
        <f>'WDM Cloud (DCI)'!F196</f>
        <v>0</v>
      </c>
      <c r="F35" s="190">
        <f>'WDM Cloud (DCI)'!G196</f>
        <v>0</v>
      </c>
      <c r="G35" s="190">
        <f>'WDM Cloud (DCI)'!H196</f>
        <v>0</v>
      </c>
      <c r="H35" s="331">
        <f>'WDM Cloud (DCI)'!I196</f>
        <v>0</v>
      </c>
      <c r="I35" s="331">
        <f>'WDM Cloud (DCI)'!J196</f>
        <v>0</v>
      </c>
      <c r="J35" s="331">
        <f>'WDM Cloud (DCI)'!K196</f>
        <v>0</v>
      </c>
      <c r="K35" s="331">
        <f>'WDM Cloud (DCI)'!L196</f>
        <v>0</v>
      </c>
      <c r="L35" s="331">
        <f>'WDM Cloud (DCI)'!M196</f>
        <v>0</v>
      </c>
      <c r="M35" s="331">
        <f>'WDM Cloud (DCI)'!N196</f>
        <v>0</v>
      </c>
      <c r="N35" s="325" t="e">
        <f>(K35/E35)^(1/6)-1</f>
        <v>#DIV/0!</v>
      </c>
    </row>
    <row r="36" spans="2:15">
      <c r="B36" s="250" t="s">
        <v>177</v>
      </c>
      <c r="C36" s="327">
        <f>'AOC-EOMs'!G119</f>
        <v>117.28324368155685</v>
      </c>
      <c r="D36" s="327">
        <f>'AOC-EOMs'!H119</f>
        <v>152.95279083454543</v>
      </c>
      <c r="E36" s="327">
        <f>'AOC-EOMs'!I119</f>
        <v>0</v>
      </c>
      <c r="F36" s="327">
        <f>'AOC-EOMs'!J119</f>
        <v>0</v>
      </c>
      <c r="G36" s="327">
        <f>'AOC-EOMs'!K119</f>
        <v>0</v>
      </c>
      <c r="H36" s="261">
        <f>'AOC-EOMs'!L119</f>
        <v>0</v>
      </c>
      <c r="I36" s="261">
        <f>'AOC-EOMs'!M119</f>
        <v>0</v>
      </c>
      <c r="J36" s="261">
        <f>'AOC-EOMs'!N119</f>
        <v>0</v>
      </c>
      <c r="K36" s="261">
        <f>'AOC-EOMs'!O119</f>
        <v>0</v>
      </c>
      <c r="L36" s="261">
        <f>'AOC-EOMs'!P119</f>
        <v>0</v>
      </c>
      <c r="M36" s="261">
        <f>'AOC-EOMs'!Q119</f>
        <v>0</v>
      </c>
      <c r="N36" s="325" t="e">
        <f>(K36/E36)^(1/6)-1</f>
        <v>#DIV/0!</v>
      </c>
    </row>
    <row r="37" spans="2:15">
      <c r="B37" s="207" t="s">
        <v>13</v>
      </c>
      <c r="C37" s="358">
        <f t="shared" ref="C37:L37" si="1">SUM(C34:C36)</f>
        <v>291.17160155252583</v>
      </c>
      <c r="D37" s="358">
        <f t="shared" si="1"/>
        <v>515.96843240981161</v>
      </c>
      <c r="E37" s="358">
        <f t="shared" si="1"/>
        <v>0</v>
      </c>
      <c r="F37" s="358">
        <f t="shared" si="1"/>
        <v>0</v>
      </c>
      <c r="G37" s="358">
        <f t="shared" si="1"/>
        <v>0</v>
      </c>
      <c r="H37" s="359">
        <f t="shared" si="1"/>
        <v>0</v>
      </c>
      <c r="I37" s="359">
        <f t="shared" si="1"/>
        <v>0</v>
      </c>
      <c r="J37" s="359">
        <f t="shared" si="1"/>
        <v>0</v>
      </c>
      <c r="K37" s="360">
        <f t="shared" si="1"/>
        <v>0</v>
      </c>
      <c r="L37" s="360">
        <f t="shared" si="1"/>
        <v>0</v>
      </c>
      <c r="M37" s="360">
        <f>SUM(M34:M36)</f>
        <v>0</v>
      </c>
      <c r="N37" s="325" t="e">
        <f>(K37/E37)^(1/6)-1</f>
        <v>#DIV/0!</v>
      </c>
    </row>
    <row r="38" spans="2:15">
      <c r="C38" s="182"/>
      <c r="D38" s="182">
        <f t="shared" ref="D38:M38" si="2">D37/C37-1</f>
        <v>0.77204243016375895</v>
      </c>
      <c r="E38" s="182">
        <f t="shared" si="2"/>
        <v>-1</v>
      </c>
      <c r="F38" s="182" t="e">
        <f t="shared" si="2"/>
        <v>#DIV/0!</v>
      </c>
      <c r="G38" s="182" t="e">
        <f t="shared" si="2"/>
        <v>#DIV/0!</v>
      </c>
      <c r="H38" s="203" t="e">
        <f t="shared" si="2"/>
        <v>#DIV/0!</v>
      </c>
      <c r="I38" s="203" t="e">
        <f t="shared" si="2"/>
        <v>#DIV/0!</v>
      </c>
      <c r="J38" s="203" t="e">
        <f t="shared" si="2"/>
        <v>#DIV/0!</v>
      </c>
      <c r="K38" s="203" t="e">
        <f t="shared" si="2"/>
        <v>#DIV/0!</v>
      </c>
      <c r="L38" s="203" t="e">
        <f t="shared" si="2"/>
        <v>#DIV/0!</v>
      </c>
      <c r="M38" s="203" t="e">
        <f t="shared" si="2"/>
        <v>#DIV/0!</v>
      </c>
    </row>
    <row r="39" spans="2:15">
      <c r="H39" s="198"/>
      <c r="I39" s="198"/>
    </row>
    <row r="40" spans="2:15">
      <c r="B40" s="181" t="s">
        <v>168</v>
      </c>
      <c r="C40" s="182">
        <f t="shared" ref="C40:I40" si="3">C34/C37</f>
        <v>0</v>
      </c>
      <c r="D40" s="182">
        <f t="shared" si="3"/>
        <v>0</v>
      </c>
      <c r="E40" s="182" t="e">
        <f t="shared" si="3"/>
        <v>#DIV/0!</v>
      </c>
      <c r="F40" s="182" t="e">
        <f t="shared" si="3"/>
        <v>#DIV/0!</v>
      </c>
      <c r="G40" s="182" t="e">
        <f t="shared" si="3"/>
        <v>#DIV/0!</v>
      </c>
      <c r="H40" s="203" t="e">
        <f t="shared" si="3"/>
        <v>#DIV/0!</v>
      </c>
      <c r="I40" s="203" t="e">
        <f t="shared" si="3"/>
        <v>#DIV/0!</v>
      </c>
      <c r="J40" s="203" t="e">
        <f>J34/J37</f>
        <v>#DIV/0!</v>
      </c>
      <c r="K40" s="203" t="e">
        <f>K34/K37</f>
        <v>#DIV/0!</v>
      </c>
      <c r="L40" s="203" t="e">
        <f>L34/L37</f>
        <v>#DIV/0!</v>
      </c>
      <c r="M40" s="203" t="e">
        <f>M34/M37</f>
        <v>#DIV/0!</v>
      </c>
    </row>
    <row r="41" spans="2:15">
      <c r="H41" s="198"/>
      <c r="I41" s="198"/>
      <c r="J41" s="198"/>
      <c r="K41" s="198"/>
      <c r="L41" s="198"/>
      <c r="M41" s="198"/>
    </row>
    <row r="42" spans="2:15">
      <c r="B42" s="181" t="s">
        <v>169</v>
      </c>
      <c r="C42" s="182"/>
      <c r="D42" s="182" t="e">
        <f t="shared" ref="D42:I44" si="4">D34/C34-1</f>
        <v>#DIV/0!</v>
      </c>
      <c r="E42" s="182" t="e">
        <f t="shared" si="4"/>
        <v>#DIV/0!</v>
      </c>
      <c r="F42" s="182" t="e">
        <f t="shared" si="4"/>
        <v>#DIV/0!</v>
      </c>
      <c r="G42" s="182" t="e">
        <f t="shared" si="4"/>
        <v>#DIV/0!</v>
      </c>
      <c r="H42" s="203" t="e">
        <f t="shared" si="4"/>
        <v>#DIV/0!</v>
      </c>
      <c r="I42" s="203" t="e">
        <f t="shared" si="4"/>
        <v>#DIV/0!</v>
      </c>
      <c r="J42" s="203" t="e">
        <f>J34/I34-1</f>
        <v>#DIV/0!</v>
      </c>
      <c r="K42" s="203" t="e">
        <f t="shared" ref="K42:M44" si="5">K34/J34-1</f>
        <v>#DIV/0!</v>
      </c>
      <c r="L42" s="203" t="e">
        <f t="shared" si="5"/>
        <v>#DIV/0!</v>
      </c>
      <c r="M42" s="203" t="e">
        <f t="shared" si="5"/>
        <v>#DIV/0!</v>
      </c>
    </row>
    <row r="43" spans="2:15">
      <c r="B43" s="181" t="s">
        <v>170</v>
      </c>
      <c r="C43" s="182"/>
      <c r="D43" s="182">
        <f t="shared" si="4"/>
        <v>1.0876362628292573</v>
      </c>
      <c r="E43" s="182">
        <f t="shared" si="4"/>
        <v>-1</v>
      </c>
      <c r="F43" s="182" t="e">
        <f t="shared" si="4"/>
        <v>#DIV/0!</v>
      </c>
      <c r="G43" s="182" t="e">
        <f t="shared" si="4"/>
        <v>#DIV/0!</v>
      </c>
      <c r="H43" s="203" t="e">
        <f t="shared" si="4"/>
        <v>#DIV/0!</v>
      </c>
      <c r="I43" s="203" t="e">
        <f t="shared" si="4"/>
        <v>#DIV/0!</v>
      </c>
      <c r="J43" s="203" t="e">
        <f>J35/I35-1</f>
        <v>#DIV/0!</v>
      </c>
      <c r="K43" s="203" t="e">
        <f t="shared" si="5"/>
        <v>#DIV/0!</v>
      </c>
      <c r="L43" s="203" t="e">
        <f t="shared" si="5"/>
        <v>#DIV/0!</v>
      </c>
      <c r="M43" s="203" t="e">
        <f t="shared" si="5"/>
        <v>#DIV/0!</v>
      </c>
    </row>
    <row r="44" spans="2:15">
      <c r="B44" s="181" t="s">
        <v>171</v>
      </c>
      <c r="C44" s="182"/>
      <c r="D44" s="182">
        <f t="shared" si="4"/>
        <v>0.30413165626487282</v>
      </c>
      <c r="E44" s="182">
        <f t="shared" si="4"/>
        <v>-1</v>
      </c>
      <c r="F44" s="182" t="e">
        <f t="shared" si="4"/>
        <v>#DIV/0!</v>
      </c>
      <c r="G44" s="182" t="e">
        <f t="shared" si="4"/>
        <v>#DIV/0!</v>
      </c>
      <c r="H44" s="203" t="e">
        <f t="shared" si="4"/>
        <v>#DIV/0!</v>
      </c>
      <c r="I44" s="203" t="e">
        <f t="shared" si="4"/>
        <v>#DIV/0!</v>
      </c>
      <c r="J44" s="203" t="e">
        <f>J36/I36-1</f>
        <v>#DIV/0!</v>
      </c>
      <c r="K44" s="203" t="e">
        <f t="shared" si="5"/>
        <v>#DIV/0!</v>
      </c>
      <c r="L44" s="203" t="e">
        <f t="shared" si="5"/>
        <v>#DIV/0!</v>
      </c>
      <c r="M44" s="203" t="e">
        <f t="shared" si="5"/>
        <v>#DIV/0!</v>
      </c>
    </row>
    <row r="45" spans="2:15">
      <c r="I45" s="182"/>
      <c r="J45" s="182"/>
      <c r="K45" s="182"/>
      <c r="L45" s="182"/>
      <c r="M45" s="182"/>
      <c r="N45" s="203"/>
      <c r="O45" s="203"/>
    </row>
    <row r="46" spans="2:15">
      <c r="D46" s="182"/>
      <c r="E46" s="182"/>
      <c r="F46" s="182"/>
      <c r="G46" s="182"/>
      <c r="H46" s="182"/>
      <c r="I46" s="182"/>
      <c r="J46" s="182"/>
      <c r="K46" s="182"/>
      <c r="L46" s="182"/>
      <c r="M46" s="182"/>
      <c r="N46" s="203"/>
      <c r="O46" s="203"/>
    </row>
    <row r="47" spans="2:15" ht="15.5">
      <c r="B47" s="337" t="s">
        <v>183</v>
      </c>
    </row>
    <row r="48" spans="2:15">
      <c r="B48" s="338"/>
    </row>
    <row r="65" spans="1:14" ht="15.5">
      <c r="J65" s="361"/>
    </row>
    <row r="66" spans="1:14">
      <c r="C66" s="253">
        <v>2016</v>
      </c>
      <c r="D66" s="254">
        <v>2017</v>
      </c>
      <c r="E66" s="254">
        <v>2018</v>
      </c>
      <c r="F66" s="254">
        <v>2019</v>
      </c>
      <c r="G66" s="254">
        <v>2020</v>
      </c>
      <c r="H66" s="254">
        <v>2021</v>
      </c>
      <c r="I66" s="254">
        <v>2022</v>
      </c>
      <c r="J66" s="254">
        <v>2023</v>
      </c>
      <c r="K66" s="254">
        <v>2024</v>
      </c>
      <c r="L66" s="254">
        <v>2025</v>
      </c>
      <c r="M66" s="254">
        <v>2026</v>
      </c>
      <c r="N66" s="324" t="s">
        <v>74</v>
      </c>
    </row>
    <row r="67" spans="1:14" ht="26.5">
      <c r="B67" s="639" t="s">
        <v>174</v>
      </c>
      <c r="C67" s="552">
        <f>'Ethernet Summary'!C86+'WDM Cloud (DCI)'!D196+'WDM Cloud (DCI)'!D226+'WDM Cloud (DCI)'!D256+'AOC-EOMs'!G119</f>
        <v>3820.135735115477</v>
      </c>
      <c r="D67" s="327">
        <f>'Ethernet Summary'!D86+'WDM Cloud (DCI)'!E196+'WDM Cloud (DCI)'!E226+'WDM Cloud (DCI)'!E256+'AOC-EOMs'!H119</f>
        <v>4377.0780770160573</v>
      </c>
      <c r="E67" s="327"/>
      <c r="F67" s="327"/>
      <c r="G67" s="327"/>
      <c r="H67" s="327"/>
      <c r="I67" s="327"/>
      <c r="J67" s="327"/>
      <c r="K67" s="327"/>
      <c r="L67" s="327"/>
      <c r="M67" s="327"/>
      <c r="N67" s="325" t="e">
        <f t="shared" ref="N67:N72" si="6">(L67/G67)^(1/6)-1</f>
        <v>#DIV/0!</v>
      </c>
    </row>
    <row r="68" spans="1:14">
      <c r="B68" s="640" t="s">
        <v>439</v>
      </c>
      <c r="C68" s="638">
        <f t="shared" ref="C68:M68" si="7">C67-C71</f>
        <v>3528.9641335629512</v>
      </c>
      <c r="D68" s="326">
        <f t="shared" si="7"/>
        <v>3861.1096446062456</v>
      </c>
      <c r="E68" s="326"/>
      <c r="F68" s="326"/>
      <c r="G68" s="326"/>
      <c r="H68" s="326"/>
      <c r="I68" s="326"/>
      <c r="J68" s="326"/>
      <c r="K68" s="326"/>
      <c r="L68" s="326"/>
      <c r="M68" s="326"/>
      <c r="N68" s="325" t="e">
        <f t="shared" si="6"/>
        <v>#DIV/0!</v>
      </c>
    </row>
    <row r="69" spans="1:14">
      <c r="A69" s="637"/>
      <c r="B69" s="640" t="s">
        <v>435</v>
      </c>
      <c r="C69" s="638">
        <v>663.36189851143274</v>
      </c>
      <c r="D69" s="326">
        <v>1260.8395927673246</v>
      </c>
      <c r="E69" s="326"/>
      <c r="F69" s="326"/>
      <c r="G69" s="326"/>
      <c r="H69" s="326"/>
      <c r="I69" s="326"/>
      <c r="J69" s="326"/>
      <c r="K69" s="326"/>
      <c r="L69" s="326"/>
      <c r="M69" s="326"/>
      <c r="N69" s="325" t="e">
        <f t="shared" si="6"/>
        <v>#DIV/0!</v>
      </c>
    </row>
    <row r="70" spans="1:14">
      <c r="B70" s="641" t="s">
        <v>436</v>
      </c>
      <c r="C70" s="272">
        <f>C71-C69</f>
        <v>-372.19029695890691</v>
      </c>
      <c r="D70" s="273">
        <f t="shared" ref="D70:M70" si="8">D71-D69</f>
        <v>-744.87116035751296</v>
      </c>
      <c r="E70" s="273"/>
      <c r="F70" s="273"/>
      <c r="G70" s="273"/>
      <c r="H70" s="273"/>
      <c r="I70" s="273"/>
      <c r="J70" s="273"/>
      <c r="K70" s="273"/>
      <c r="L70" s="273"/>
      <c r="M70" s="273"/>
      <c r="N70" s="325" t="e">
        <f t="shared" si="6"/>
        <v>#DIV/0!</v>
      </c>
    </row>
    <row r="71" spans="1:14">
      <c r="B71" s="643" t="s">
        <v>437</v>
      </c>
      <c r="C71" s="642">
        <f t="shared" ref="C71:M71" si="9">C37</f>
        <v>291.17160155252583</v>
      </c>
      <c r="D71" s="271">
        <f t="shared" si="9"/>
        <v>515.96843240981161</v>
      </c>
      <c r="E71" s="271">
        <f t="shared" si="9"/>
        <v>0</v>
      </c>
      <c r="F71" s="271">
        <f t="shared" si="9"/>
        <v>0</v>
      </c>
      <c r="G71" s="271">
        <f t="shared" si="9"/>
        <v>0</v>
      </c>
      <c r="H71" s="271">
        <f t="shared" si="9"/>
        <v>0</v>
      </c>
      <c r="I71" s="271">
        <f t="shared" si="9"/>
        <v>0</v>
      </c>
      <c r="J71" s="271">
        <f t="shared" si="9"/>
        <v>0</v>
      </c>
      <c r="K71" s="271">
        <f t="shared" si="9"/>
        <v>0</v>
      </c>
      <c r="L71" s="271">
        <f t="shared" si="9"/>
        <v>0</v>
      </c>
      <c r="M71" s="271">
        <f t="shared" si="9"/>
        <v>0</v>
      </c>
      <c r="N71" s="325" t="e">
        <f t="shared" si="6"/>
        <v>#DIV/0!</v>
      </c>
    </row>
    <row r="72" spans="1:14">
      <c r="B72" s="645" t="s">
        <v>173</v>
      </c>
      <c r="C72" s="644">
        <f t="shared" ref="C72:M72" si="10">C71/C67</f>
        <v>7.6220224029218728E-2</v>
      </c>
      <c r="D72" s="455">
        <f t="shared" si="10"/>
        <v>0.1178796501527242</v>
      </c>
      <c r="E72" s="455" t="e">
        <f t="shared" si="10"/>
        <v>#DIV/0!</v>
      </c>
      <c r="F72" s="455" t="e">
        <f t="shared" si="10"/>
        <v>#DIV/0!</v>
      </c>
      <c r="G72" s="455" t="e">
        <f t="shared" si="10"/>
        <v>#DIV/0!</v>
      </c>
      <c r="H72" s="455" t="e">
        <f t="shared" si="10"/>
        <v>#DIV/0!</v>
      </c>
      <c r="I72" s="455" t="e">
        <f t="shared" si="10"/>
        <v>#DIV/0!</v>
      </c>
      <c r="J72" s="455" t="e">
        <f t="shared" si="10"/>
        <v>#DIV/0!</v>
      </c>
      <c r="K72" s="455" t="e">
        <f t="shared" si="10"/>
        <v>#DIV/0!</v>
      </c>
      <c r="L72" s="455" t="e">
        <f t="shared" si="10"/>
        <v>#DIV/0!</v>
      </c>
      <c r="M72" s="455" t="e">
        <f t="shared" si="10"/>
        <v>#DIV/0!</v>
      </c>
      <c r="N72" s="325" t="e">
        <f t="shared" si="6"/>
        <v>#DIV/0!</v>
      </c>
    </row>
    <row r="75" spans="1:14" ht="15.5">
      <c r="B75" s="339" t="s">
        <v>184</v>
      </c>
    </row>
    <row r="76" spans="1:14" ht="15.5">
      <c r="C76" s="119" t="s">
        <v>185</v>
      </c>
    </row>
    <row r="78" spans="1:14" ht="15.5">
      <c r="B78" s="339" t="s">
        <v>259</v>
      </c>
    </row>
    <row r="91" spans="2:13" ht="15.5">
      <c r="I91" s="362" t="s">
        <v>402</v>
      </c>
    </row>
    <row r="93" spans="2:13">
      <c r="C93" s="314">
        <v>2016</v>
      </c>
      <c r="D93" s="314">
        <v>2017</v>
      </c>
      <c r="E93" s="314">
        <v>2018</v>
      </c>
      <c r="F93" s="314">
        <v>2019</v>
      </c>
      <c r="G93" s="314">
        <v>2020</v>
      </c>
      <c r="H93" s="314">
        <v>2021</v>
      </c>
      <c r="I93" s="314">
        <v>2022</v>
      </c>
      <c r="J93" s="314">
        <v>2023</v>
      </c>
      <c r="K93" s="314">
        <v>2024</v>
      </c>
      <c r="L93" s="314">
        <v>2025</v>
      </c>
      <c r="M93" s="314">
        <v>2026</v>
      </c>
    </row>
    <row r="94" spans="2:13">
      <c r="B94" s="249" t="s">
        <v>255</v>
      </c>
      <c r="C94" s="465"/>
      <c r="D94" s="465"/>
      <c r="E94" s="465"/>
      <c r="F94" s="465"/>
      <c r="G94" s="465"/>
      <c r="H94" s="465"/>
      <c r="I94" s="465"/>
      <c r="J94" s="465"/>
      <c r="K94" s="465"/>
      <c r="L94" s="465"/>
      <c r="M94" s="465"/>
    </row>
    <row r="95" spans="2:13">
      <c r="B95" s="250" t="s">
        <v>258</v>
      </c>
      <c r="C95" s="466"/>
      <c r="D95" s="466"/>
      <c r="E95" s="466"/>
      <c r="F95" s="466"/>
      <c r="G95" s="466"/>
      <c r="H95" s="466"/>
      <c r="I95" s="466"/>
      <c r="J95" s="466"/>
      <c r="K95" s="466"/>
      <c r="L95" s="466"/>
      <c r="M95" s="466"/>
    </row>
    <row r="96" spans="2:13">
      <c r="B96" s="181" t="s">
        <v>303</v>
      </c>
      <c r="C96" s="182" t="e">
        <f t="shared" ref="C96:K96" si="11">C95/(C95+C94)</f>
        <v>#DIV/0!</v>
      </c>
      <c r="D96" s="182" t="e">
        <f t="shared" si="11"/>
        <v>#DIV/0!</v>
      </c>
      <c r="E96" s="182" t="e">
        <f t="shared" si="11"/>
        <v>#DIV/0!</v>
      </c>
      <c r="F96" s="182" t="e">
        <f t="shared" si="11"/>
        <v>#DIV/0!</v>
      </c>
      <c r="G96" s="182" t="e">
        <f t="shared" si="11"/>
        <v>#DIV/0!</v>
      </c>
      <c r="H96" s="182" t="e">
        <f t="shared" si="11"/>
        <v>#DIV/0!</v>
      </c>
      <c r="I96" s="182" t="e">
        <f t="shared" si="11"/>
        <v>#DIV/0!</v>
      </c>
      <c r="J96" s="182" t="e">
        <f t="shared" si="11"/>
        <v>#DIV/0!</v>
      </c>
      <c r="K96" s="182" t="e">
        <f t="shared" si="11"/>
        <v>#DIV/0!</v>
      </c>
      <c r="L96" s="182" t="e">
        <f>L95/(L95+L94)</f>
        <v>#DIV/0!</v>
      </c>
      <c r="M96" s="182" t="e">
        <f>M95/(M95+M94)</f>
        <v>#DIV/0!</v>
      </c>
    </row>
    <row r="98" spans="2:2" ht="15.5">
      <c r="B98" s="339" t="s">
        <v>256</v>
      </c>
    </row>
    <row r="117" spans="2:13" ht="15.5">
      <c r="B117" s="119" t="s">
        <v>257</v>
      </c>
      <c r="C117" s="253">
        <v>2016</v>
      </c>
      <c r="D117" s="254">
        <v>2017</v>
      </c>
      <c r="E117" s="254">
        <v>2018</v>
      </c>
      <c r="F117" s="254">
        <v>2019</v>
      </c>
      <c r="G117" s="254">
        <v>2020</v>
      </c>
      <c r="H117" s="254">
        <v>2021</v>
      </c>
      <c r="I117" s="254">
        <v>2022</v>
      </c>
      <c r="J117" s="254">
        <v>2023</v>
      </c>
      <c r="K117" s="254">
        <v>2024</v>
      </c>
      <c r="L117" s="254">
        <v>2025</v>
      </c>
      <c r="M117" s="254">
        <v>2026</v>
      </c>
    </row>
    <row r="118" spans="2:13">
      <c r="B118" s="340" t="s">
        <v>47</v>
      </c>
      <c r="C118" s="363">
        <v>15.965275681030048</v>
      </c>
      <c r="D118" s="363">
        <v>9.2687836593942698</v>
      </c>
      <c r="E118" s="363"/>
      <c r="F118" s="363"/>
      <c r="G118" s="363"/>
      <c r="H118" s="363"/>
      <c r="I118" s="363"/>
      <c r="J118" s="363"/>
      <c r="K118" s="363"/>
      <c r="L118" s="363"/>
      <c r="M118" s="363"/>
    </row>
    <row r="119" spans="2:13">
      <c r="B119" s="365" t="s">
        <v>404</v>
      </c>
      <c r="C119" s="364">
        <v>0</v>
      </c>
      <c r="D119" s="364">
        <v>0</v>
      </c>
      <c r="E119" s="364"/>
      <c r="F119" s="364"/>
      <c r="G119" s="364"/>
      <c r="H119" s="364"/>
      <c r="I119" s="364"/>
      <c r="J119" s="364"/>
      <c r="K119" s="364"/>
      <c r="L119" s="364"/>
      <c r="M119" s="364"/>
    </row>
    <row r="120" spans="2:13">
      <c r="B120" s="341" t="s">
        <v>290</v>
      </c>
      <c r="C120" s="366">
        <v>299.51664951542222</v>
      </c>
      <c r="D120" s="366">
        <v>245.08280754770189</v>
      </c>
      <c r="E120" s="366"/>
      <c r="F120" s="366"/>
      <c r="G120" s="366"/>
      <c r="H120" s="366"/>
      <c r="I120" s="366"/>
      <c r="J120" s="366"/>
      <c r="K120" s="366"/>
      <c r="L120" s="366"/>
      <c r="M120" s="366"/>
    </row>
    <row r="121" spans="2:13">
      <c r="B121" s="341" t="s">
        <v>335</v>
      </c>
      <c r="C121" s="366">
        <v>0</v>
      </c>
      <c r="D121" s="366">
        <v>0</v>
      </c>
      <c r="E121" s="366"/>
      <c r="F121" s="366"/>
      <c r="G121" s="366"/>
      <c r="H121" s="366"/>
      <c r="I121" s="366"/>
      <c r="J121" s="366"/>
      <c r="K121" s="366"/>
      <c r="L121" s="366"/>
      <c r="M121" s="366"/>
    </row>
    <row r="122" spans="2:13">
      <c r="B122" s="341" t="s">
        <v>48</v>
      </c>
      <c r="C122" s="366">
        <v>265.78170273789067</v>
      </c>
      <c r="D122" s="366">
        <v>868.29344797604642</v>
      </c>
      <c r="E122" s="366"/>
      <c r="F122" s="366"/>
      <c r="G122" s="366"/>
      <c r="H122" s="366"/>
      <c r="I122" s="366"/>
      <c r="J122" s="366"/>
      <c r="K122" s="366"/>
      <c r="L122" s="366"/>
      <c r="M122" s="366"/>
    </row>
    <row r="123" spans="2:13">
      <c r="B123" s="341" t="s">
        <v>100</v>
      </c>
      <c r="C123" s="366">
        <v>0</v>
      </c>
      <c r="D123" s="366">
        <v>0</v>
      </c>
      <c r="E123" s="366"/>
      <c r="F123" s="366"/>
      <c r="G123" s="366"/>
      <c r="H123" s="366"/>
      <c r="I123" s="366"/>
      <c r="J123" s="366"/>
      <c r="K123" s="366"/>
      <c r="L123" s="366"/>
      <c r="M123" s="366"/>
    </row>
    <row r="124" spans="2:13">
      <c r="B124" s="341" t="s">
        <v>85</v>
      </c>
      <c r="C124" s="366">
        <v>0</v>
      </c>
      <c r="D124" s="366">
        <v>0</v>
      </c>
      <c r="E124" s="366"/>
      <c r="F124" s="366"/>
      <c r="G124" s="366"/>
      <c r="H124" s="366"/>
      <c r="I124" s="366"/>
      <c r="J124" s="366"/>
      <c r="K124" s="366"/>
      <c r="L124" s="366"/>
      <c r="M124" s="366"/>
    </row>
    <row r="125" spans="2:13">
      <c r="B125" s="610" t="s">
        <v>403</v>
      </c>
      <c r="C125" s="611">
        <v>0</v>
      </c>
      <c r="D125" s="367">
        <v>0</v>
      </c>
      <c r="E125" s="367"/>
      <c r="F125" s="367"/>
      <c r="G125" s="367"/>
      <c r="H125" s="367"/>
      <c r="I125" s="367"/>
      <c r="J125" s="367"/>
      <c r="K125" s="367"/>
      <c r="L125" s="367"/>
      <c r="M125" s="367"/>
    </row>
    <row r="126" spans="2:13">
      <c r="B126" s="336"/>
      <c r="C126" s="336"/>
      <c r="D126" s="336"/>
      <c r="E126" s="336"/>
      <c r="F126" s="336"/>
      <c r="G126" s="336"/>
      <c r="H126" s="336"/>
      <c r="I126" s="336"/>
      <c r="J126" s="336"/>
      <c r="K126" s="336"/>
      <c r="L126" s="336"/>
      <c r="M126" s="336"/>
    </row>
    <row r="127" spans="2:13" ht="12.5" customHeight="1"/>
    <row r="128" spans="2:13" ht="15.5">
      <c r="B128" s="339" t="s">
        <v>192</v>
      </c>
    </row>
    <row r="129" spans="1:22" ht="15.5">
      <c r="B129" s="339"/>
    </row>
    <row r="130" spans="1:22" ht="18.5">
      <c r="A130" s="349" t="s">
        <v>200</v>
      </c>
    </row>
    <row r="132" spans="1:22" ht="15.5">
      <c r="B132" s="339" t="s">
        <v>190</v>
      </c>
    </row>
    <row r="134" spans="1:22" ht="15.5">
      <c r="B134" s="337" t="s">
        <v>186</v>
      </c>
      <c r="H134" s="336"/>
      <c r="I134" s="336"/>
      <c r="J134" s="336"/>
      <c r="K134" s="336"/>
      <c r="L134" s="336"/>
      <c r="M134" s="336"/>
      <c r="N134" s="336"/>
      <c r="O134" s="336"/>
      <c r="P134" s="336"/>
      <c r="Q134" s="336"/>
      <c r="R134" s="336"/>
      <c r="S134" s="336"/>
      <c r="T134" s="336"/>
    </row>
    <row r="135" spans="1:22">
      <c r="H135" s="336"/>
      <c r="I135" s="336"/>
      <c r="J135" s="336"/>
      <c r="K135" s="336"/>
      <c r="L135" s="336"/>
      <c r="M135" s="336"/>
      <c r="N135" s="336"/>
      <c r="O135" s="336"/>
      <c r="P135" s="336"/>
      <c r="Q135" s="336"/>
      <c r="R135" s="336"/>
      <c r="S135" s="336"/>
      <c r="T135" s="336"/>
    </row>
    <row r="139" spans="1:22">
      <c r="I139" s="181">
        <v>2020</v>
      </c>
    </row>
    <row r="140" spans="1:22" ht="15.5">
      <c r="H140" s="181" t="s">
        <v>62</v>
      </c>
      <c r="I140" s="570">
        <f>F170</f>
        <v>0</v>
      </c>
      <c r="K140" s="351"/>
    </row>
    <row r="141" spans="1:22">
      <c r="H141" s="181" t="s">
        <v>112</v>
      </c>
      <c r="I141" s="571">
        <f>F169</f>
        <v>0</v>
      </c>
    </row>
    <row r="142" spans="1:22">
      <c r="H142" s="181" t="s">
        <v>75</v>
      </c>
      <c r="I142" s="572">
        <f>G171</f>
        <v>0</v>
      </c>
      <c r="J142" s="336"/>
      <c r="K142" s="336"/>
      <c r="L142" s="336"/>
      <c r="M142" s="336"/>
      <c r="N142" s="336"/>
      <c r="O142" s="336"/>
      <c r="P142" s="336"/>
      <c r="Q142" s="336"/>
      <c r="R142" s="336"/>
      <c r="S142" s="336"/>
      <c r="T142" s="336"/>
      <c r="U142" s="336"/>
      <c r="V142" s="336"/>
    </row>
    <row r="143" spans="1:22">
      <c r="H143" s="181" t="s">
        <v>13</v>
      </c>
      <c r="I143" s="326">
        <f>SUM(I140:I142)</f>
        <v>0</v>
      </c>
    </row>
    <row r="151" spans="2:2" ht="15.5">
      <c r="B151" s="339" t="s">
        <v>187</v>
      </c>
    </row>
    <row r="167" spans="2:26">
      <c r="C167" s="181" t="s">
        <v>254</v>
      </c>
    </row>
    <row r="168" spans="2:26">
      <c r="C168" s="253">
        <v>2016</v>
      </c>
      <c r="D168" s="257">
        <v>2017</v>
      </c>
      <c r="E168" s="257">
        <v>2018</v>
      </c>
      <c r="F168" s="257">
        <v>2019</v>
      </c>
      <c r="G168" s="257">
        <v>2020</v>
      </c>
      <c r="H168" s="257">
        <v>2021</v>
      </c>
      <c r="I168" s="257">
        <v>2022</v>
      </c>
      <c r="J168" s="257">
        <v>2023</v>
      </c>
      <c r="K168" s="257">
        <v>2024</v>
      </c>
      <c r="L168" s="257">
        <v>2025</v>
      </c>
      <c r="M168" s="257">
        <v>2026</v>
      </c>
      <c r="O168" s="632">
        <f>C168</f>
        <v>2016</v>
      </c>
      <c r="P168" s="632">
        <f t="shared" ref="P168:Y168" si="12">D168</f>
        <v>2017</v>
      </c>
      <c r="Q168" s="632">
        <f t="shared" si="12"/>
        <v>2018</v>
      </c>
      <c r="R168" s="632">
        <f t="shared" si="12"/>
        <v>2019</v>
      </c>
      <c r="S168" s="632">
        <f t="shared" si="12"/>
        <v>2020</v>
      </c>
      <c r="T168" s="632">
        <f t="shared" si="12"/>
        <v>2021</v>
      </c>
      <c r="U168" s="632">
        <f t="shared" si="12"/>
        <v>2022</v>
      </c>
      <c r="V168" s="632">
        <f t="shared" si="12"/>
        <v>2023</v>
      </c>
      <c r="W168" s="632">
        <f t="shared" si="12"/>
        <v>2024</v>
      </c>
      <c r="X168" s="632">
        <f t="shared" si="12"/>
        <v>2025</v>
      </c>
      <c r="Y168" s="632">
        <f t="shared" si="12"/>
        <v>2026</v>
      </c>
      <c r="Z168" s="632"/>
    </row>
    <row r="169" spans="2:26">
      <c r="B169" s="585" t="s">
        <v>112</v>
      </c>
      <c r="C169" s="363">
        <v>112.87902290674066</v>
      </c>
      <c r="D169" s="363">
        <v>140.51783636640354</v>
      </c>
      <c r="E169" s="363"/>
      <c r="F169" s="363"/>
      <c r="G169" s="363"/>
      <c r="H169" s="363"/>
      <c r="I169" s="363"/>
      <c r="J169" s="363"/>
      <c r="K169" s="363"/>
      <c r="L169" s="363"/>
      <c r="M169" s="363"/>
      <c r="O169" s="352"/>
      <c r="P169" s="633">
        <f>D169/C169-1</f>
        <v>0.24485340808183431</v>
      </c>
      <c r="Q169" s="633">
        <f t="shared" ref="Q169:Y171" si="13">E169/D169-1</f>
        <v>-1</v>
      </c>
      <c r="R169" s="633" t="e">
        <f t="shared" si="13"/>
        <v>#DIV/0!</v>
      </c>
      <c r="S169" s="633" t="e">
        <f>G169/F169-1</f>
        <v>#DIV/0!</v>
      </c>
      <c r="T169" s="633" t="e">
        <f t="shared" si="13"/>
        <v>#DIV/0!</v>
      </c>
      <c r="U169" s="633" t="e">
        <f t="shared" si="13"/>
        <v>#DIV/0!</v>
      </c>
      <c r="V169" s="633" t="e">
        <f t="shared" si="13"/>
        <v>#DIV/0!</v>
      </c>
      <c r="W169" s="633" t="e">
        <f t="shared" si="13"/>
        <v>#DIV/0!</v>
      </c>
      <c r="X169" s="633" t="e">
        <f t="shared" si="13"/>
        <v>#DIV/0!</v>
      </c>
      <c r="Y169" s="633" t="e">
        <f t="shared" si="13"/>
        <v>#DIV/0!</v>
      </c>
      <c r="Z169" s="352"/>
    </row>
    <row r="170" spans="2:26">
      <c r="B170" s="365" t="s">
        <v>62</v>
      </c>
      <c r="C170" s="364">
        <v>353.38430273613437</v>
      </c>
      <c r="D170" s="364">
        <v>343.46306992046749</v>
      </c>
      <c r="E170" s="364"/>
      <c r="F170" s="364"/>
      <c r="G170" s="364"/>
      <c r="H170" s="364"/>
      <c r="I170" s="364"/>
      <c r="J170" s="364"/>
      <c r="K170" s="364"/>
      <c r="L170" s="364"/>
      <c r="M170" s="364"/>
      <c r="O170" s="352"/>
      <c r="P170" s="633">
        <f t="shared" ref="P170:P171" si="14">D170/C170-1</f>
        <v>-2.8074910908181705E-2</v>
      </c>
      <c r="Q170" s="633">
        <f t="shared" si="13"/>
        <v>-1</v>
      </c>
      <c r="R170" s="633" t="e">
        <f t="shared" si="13"/>
        <v>#DIV/0!</v>
      </c>
      <c r="S170" s="633" t="e">
        <f t="shared" si="13"/>
        <v>#DIV/0!</v>
      </c>
      <c r="T170" s="633" t="e">
        <f t="shared" si="13"/>
        <v>#DIV/0!</v>
      </c>
      <c r="U170" s="633" t="e">
        <f t="shared" si="13"/>
        <v>#DIV/0!</v>
      </c>
      <c r="V170" s="633" t="e">
        <f t="shared" si="13"/>
        <v>#DIV/0!</v>
      </c>
      <c r="W170" s="633" t="e">
        <f t="shared" si="13"/>
        <v>#DIV/0!</v>
      </c>
      <c r="X170" s="633" t="e">
        <f t="shared" si="13"/>
        <v>#DIV/0!</v>
      </c>
      <c r="Y170" s="633" t="e">
        <f t="shared" si="13"/>
        <v>#DIV/0!</v>
      </c>
      <c r="Z170" s="352"/>
    </row>
    <row r="171" spans="2:26" ht="15.5">
      <c r="B171" s="342" t="s">
        <v>193</v>
      </c>
      <c r="C171" s="466">
        <v>549.6</v>
      </c>
      <c r="D171" s="466">
        <v>503.43360000000001</v>
      </c>
      <c r="E171" s="466"/>
      <c r="F171" s="466"/>
      <c r="G171" s="466"/>
      <c r="H171" s="466"/>
      <c r="I171" s="466"/>
      <c r="J171" s="466"/>
      <c r="K171" s="466"/>
      <c r="L171" s="466"/>
      <c r="M171" s="466"/>
      <c r="N171" s="351"/>
      <c r="O171" s="352"/>
      <c r="P171" s="633">
        <f t="shared" si="14"/>
        <v>-8.3999999999999964E-2</v>
      </c>
      <c r="Q171" s="633">
        <f t="shared" si="13"/>
        <v>-1</v>
      </c>
      <c r="R171" s="633" t="e">
        <f t="shared" si="13"/>
        <v>#DIV/0!</v>
      </c>
      <c r="S171" s="633" t="e">
        <f t="shared" si="13"/>
        <v>#DIV/0!</v>
      </c>
      <c r="T171" s="633" t="e">
        <f t="shared" si="13"/>
        <v>#DIV/0!</v>
      </c>
      <c r="U171" s="633" t="e">
        <f t="shared" si="13"/>
        <v>#DIV/0!</v>
      </c>
      <c r="V171" s="633" t="e">
        <f t="shared" si="13"/>
        <v>#DIV/0!</v>
      </c>
      <c r="W171" s="633" t="e">
        <f t="shared" si="13"/>
        <v>#DIV/0!</v>
      </c>
      <c r="X171" s="633" t="e">
        <f t="shared" si="13"/>
        <v>#DIV/0!</v>
      </c>
      <c r="Y171" s="633" t="e">
        <f t="shared" si="13"/>
        <v>#DIV/0!</v>
      </c>
      <c r="Z171" s="352"/>
    </row>
    <row r="172" spans="2:26">
      <c r="B172" s="336"/>
      <c r="C172" s="336"/>
      <c r="D172" s="336"/>
      <c r="E172" s="336"/>
      <c r="F172" s="336"/>
      <c r="G172" s="336"/>
      <c r="H172" s="336"/>
      <c r="I172" s="336"/>
      <c r="J172" s="336"/>
      <c r="K172" s="336"/>
      <c r="L172" s="336"/>
      <c r="M172" s="336"/>
      <c r="N172" s="336"/>
      <c r="O172" s="336"/>
    </row>
    <row r="173" spans="2:26">
      <c r="B173" s="336"/>
      <c r="C173" s="336"/>
      <c r="D173" s="336"/>
      <c r="E173" s="336"/>
      <c r="F173" s="336"/>
      <c r="G173" s="336"/>
      <c r="H173" s="336"/>
      <c r="I173" s="336"/>
      <c r="J173" s="336"/>
      <c r="K173" s="336"/>
      <c r="L173" s="336"/>
      <c r="M173" s="336"/>
      <c r="N173" s="336"/>
      <c r="O173" s="336"/>
      <c r="P173" s="336"/>
    </row>
    <row r="174" spans="2:26" ht="15.5">
      <c r="B174" s="339" t="s">
        <v>191</v>
      </c>
      <c r="L174" s="350" t="s">
        <v>214</v>
      </c>
      <c r="T174" s="350" t="s">
        <v>411</v>
      </c>
    </row>
    <row r="193" spans="1:32">
      <c r="D193" s="376">
        <v>1999</v>
      </c>
      <c r="E193" s="205">
        <v>2000</v>
      </c>
      <c r="F193" s="205">
        <v>2001</v>
      </c>
      <c r="G193" s="205">
        <v>2002</v>
      </c>
      <c r="H193" s="205">
        <v>2003</v>
      </c>
      <c r="I193" s="205">
        <v>2004</v>
      </c>
      <c r="J193" s="205">
        <v>2005</v>
      </c>
      <c r="K193" s="205">
        <v>2006</v>
      </c>
      <c r="L193" s="205">
        <v>2007</v>
      </c>
      <c r="M193" s="205">
        <v>2008</v>
      </c>
      <c r="N193" s="205">
        <v>2009</v>
      </c>
      <c r="O193" s="205">
        <v>2010</v>
      </c>
      <c r="P193" s="205">
        <v>2011</v>
      </c>
      <c r="Q193" s="205">
        <v>2012</v>
      </c>
      <c r="R193" s="205">
        <v>2013</v>
      </c>
      <c r="S193" s="205">
        <v>2014</v>
      </c>
      <c r="T193" s="205">
        <v>2015</v>
      </c>
      <c r="U193" s="205">
        <v>2016</v>
      </c>
      <c r="V193" s="205">
        <v>2017</v>
      </c>
      <c r="W193" s="205">
        <v>2018</v>
      </c>
      <c r="X193" s="205">
        <v>2019</v>
      </c>
      <c r="Y193" s="205">
        <v>2020</v>
      </c>
      <c r="Z193" s="205">
        <v>2021</v>
      </c>
      <c r="AA193" s="205">
        <v>2022</v>
      </c>
      <c r="AB193" s="205">
        <v>2023</v>
      </c>
      <c r="AC193" s="205">
        <v>2024</v>
      </c>
      <c r="AD193" s="205">
        <v>2025</v>
      </c>
      <c r="AE193" s="612">
        <v>2026</v>
      </c>
    </row>
    <row r="194" spans="1:32">
      <c r="B194" s="184" t="s">
        <v>194</v>
      </c>
      <c r="C194" s="306"/>
      <c r="D194" s="377">
        <v>0.5</v>
      </c>
      <c r="E194" s="378">
        <v>0.495</v>
      </c>
      <c r="F194" s="378">
        <v>0.49</v>
      </c>
      <c r="G194" s="378">
        <v>0.48499999999999999</v>
      </c>
      <c r="H194" s="378">
        <v>0.48</v>
      </c>
      <c r="I194" s="378">
        <v>0.47499999999999998</v>
      </c>
      <c r="J194" s="378">
        <v>0.47</v>
      </c>
      <c r="K194" s="378">
        <v>0.45714285714285707</v>
      </c>
      <c r="L194" s="378">
        <v>0.45098039215686292</v>
      </c>
      <c r="M194" s="378">
        <v>0.41891891891891886</v>
      </c>
      <c r="N194" s="378">
        <v>0.39999999999999991</v>
      </c>
      <c r="O194" s="378">
        <v>0.38775510204081631</v>
      </c>
      <c r="P194" s="378">
        <v>0.38</v>
      </c>
      <c r="Q194" s="378">
        <v>0.37</v>
      </c>
      <c r="R194" s="378">
        <v>0.36</v>
      </c>
      <c r="S194" s="378">
        <v>0.35</v>
      </c>
      <c r="T194" s="378">
        <v>0.33</v>
      </c>
      <c r="U194" s="378"/>
      <c r="V194" s="378"/>
      <c r="W194" s="378"/>
      <c r="X194" s="378"/>
      <c r="Y194" s="378"/>
      <c r="Z194" s="378"/>
      <c r="AA194" s="378"/>
      <c r="AB194" s="378"/>
      <c r="AC194" s="378"/>
      <c r="AD194" s="378"/>
      <c r="AE194" s="613"/>
      <c r="AF194" s="181">
        <v>0.25800000000000001</v>
      </c>
    </row>
    <row r="195" spans="1:32">
      <c r="B195" s="212" t="s">
        <v>195</v>
      </c>
      <c r="C195" s="216"/>
      <c r="D195" s="379">
        <v>0.6</v>
      </c>
      <c r="E195" s="380">
        <v>1</v>
      </c>
      <c r="F195" s="380">
        <v>0.6</v>
      </c>
      <c r="G195" s="380">
        <v>0.2</v>
      </c>
      <c r="H195" s="380">
        <v>0.1</v>
      </c>
      <c r="I195" s="380">
        <v>0.18</v>
      </c>
      <c r="J195" s="380">
        <v>0.203125</v>
      </c>
      <c r="K195" s="380">
        <v>0.27420383628548373</v>
      </c>
      <c r="L195" s="380">
        <v>0.40606751301296207</v>
      </c>
      <c r="M195" s="380">
        <v>0.50744472069135105</v>
      </c>
      <c r="N195" s="380">
        <v>0.24842156785301661</v>
      </c>
      <c r="O195" s="380">
        <v>0.22001159553324645</v>
      </c>
      <c r="P195" s="380">
        <v>0.31682528349686678</v>
      </c>
      <c r="Q195" s="380">
        <v>0.38660684502076625</v>
      </c>
      <c r="R195" s="380">
        <v>0.41913726843312915</v>
      </c>
      <c r="S195" s="380">
        <v>0.42631212042630495</v>
      </c>
      <c r="T195" s="380">
        <v>0.44820797319536432</v>
      </c>
      <c r="U195" s="380"/>
      <c r="V195" s="380"/>
      <c r="W195" s="380"/>
      <c r="X195" s="380"/>
      <c r="Y195" s="380"/>
      <c r="Z195" s="380"/>
      <c r="AA195" s="380"/>
      <c r="AB195" s="380"/>
      <c r="AC195" s="380"/>
      <c r="AD195" s="380"/>
      <c r="AE195" s="381"/>
    </row>
    <row r="196" spans="1:32">
      <c r="Q196" s="619" t="s">
        <v>407</v>
      </c>
    </row>
    <row r="197" spans="1:32" ht="13">
      <c r="A197" s="45"/>
      <c r="B197" s="45"/>
      <c r="C197" s="45"/>
      <c r="D197" s="45"/>
      <c r="E197" s="45"/>
      <c r="F197" s="45"/>
      <c r="G197" s="45"/>
    </row>
    <row r="198" spans="1:32" ht="15.5">
      <c r="F198" s="119"/>
    </row>
    <row r="200" spans="1:32" ht="15.5">
      <c r="A200" s="45"/>
      <c r="B200" s="339" t="s">
        <v>410</v>
      </c>
    </row>
    <row r="215" spans="1:19">
      <c r="B215" s="43"/>
      <c r="C215" s="345">
        <v>2011</v>
      </c>
      <c r="D215" s="346">
        <v>2012</v>
      </c>
      <c r="E215" s="346">
        <v>2013</v>
      </c>
      <c r="F215" s="346">
        <v>2014</v>
      </c>
      <c r="G215" s="346">
        <v>2015</v>
      </c>
      <c r="H215" s="346">
        <v>2016</v>
      </c>
      <c r="I215" s="346">
        <v>2017</v>
      </c>
      <c r="J215" s="346">
        <v>2018</v>
      </c>
      <c r="K215" s="346">
        <v>2019</v>
      </c>
      <c r="L215" s="346">
        <v>2020</v>
      </c>
      <c r="M215" s="346">
        <v>2021</v>
      </c>
      <c r="N215" s="346">
        <v>2022</v>
      </c>
      <c r="O215" s="346">
        <v>2023</v>
      </c>
      <c r="P215" s="346">
        <v>2024</v>
      </c>
      <c r="Q215" s="278">
        <v>2025</v>
      </c>
      <c r="R215" s="278">
        <v>2026</v>
      </c>
    </row>
    <row r="216" spans="1:19" s="186" customFormat="1">
      <c r="A216" s="581"/>
      <c r="B216" s="347" t="s">
        <v>112</v>
      </c>
      <c r="C216" s="370">
        <v>0.94957430634077222</v>
      </c>
      <c r="D216" s="371">
        <v>0.62691918205772357</v>
      </c>
      <c r="E216" s="371">
        <v>0.77377750923225497</v>
      </c>
      <c r="F216" s="371">
        <v>0.74066365725953864</v>
      </c>
      <c r="G216" s="371">
        <v>0.53211908446524481</v>
      </c>
      <c r="H216" s="371">
        <v>0.57976641246958427</v>
      </c>
      <c r="I216" s="371">
        <v>0.70931567256474537</v>
      </c>
      <c r="J216" s="371"/>
      <c r="K216" s="371"/>
      <c r="L216" s="371"/>
      <c r="M216" s="371"/>
      <c r="N216" s="371"/>
      <c r="O216" s="371"/>
      <c r="P216" s="371"/>
      <c r="Q216" s="371"/>
      <c r="R216" s="372"/>
      <c r="S216" s="181"/>
    </row>
    <row r="217" spans="1:19" s="186" customFormat="1">
      <c r="A217" s="581"/>
      <c r="B217" s="347" t="s">
        <v>62</v>
      </c>
      <c r="C217" s="582">
        <v>0.33092266931475534</v>
      </c>
      <c r="D217" s="583">
        <v>0.40195504105352553</v>
      </c>
      <c r="E217" s="583">
        <v>0.47453692581145224</v>
      </c>
      <c r="F217" s="583">
        <v>0.61443350254546747</v>
      </c>
      <c r="G217" s="583">
        <v>0.51489773018755747</v>
      </c>
      <c r="H217" s="583">
        <v>0.50890944128217486</v>
      </c>
      <c r="I217" s="583">
        <v>0.35284564222957804</v>
      </c>
      <c r="J217" s="583"/>
      <c r="K217" s="583"/>
      <c r="L217" s="583"/>
      <c r="M217" s="583"/>
      <c r="N217" s="583"/>
      <c r="O217" s="583"/>
      <c r="P217" s="583"/>
      <c r="Q217" s="583"/>
      <c r="R217" s="584"/>
      <c r="S217" s="181"/>
    </row>
    <row r="218" spans="1:19">
      <c r="B218" s="348" t="s">
        <v>75</v>
      </c>
      <c r="C218" s="373">
        <v>0.31368143557861217</v>
      </c>
      <c r="D218" s="374">
        <v>0.30444192139968584</v>
      </c>
      <c r="E218" s="374">
        <v>0.32467410921219719</v>
      </c>
      <c r="F218" s="374">
        <v>0.38299541873810194</v>
      </c>
      <c r="G218" s="374">
        <v>0.32012196069996768</v>
      </c>
      <c r="H218" s="374">
        <v>0.29766140339975111</v>
      </c>
      <c r="I218" s="374">
        <v>0.26230998649061132</v>
      </c>
      <c r="J218" s="374"/>
      <c r="K218" s="374"/>
      <c r="L218" s="374"/>
      <c r="M218" s="374"/>
      <c r="N218" s="374"/>
      <c r="O218" s="374"/>
      <c r="P218" s="374"/>
      <c r="Q218" s="374"/>
      <c r="R218" s="375"/>
    </row>
    <row r="220" spans="1:19" ht="15.5">
      <c r="A220" s="45"/>
      <c r="B220" s="339" t="s">
        <v>409</v>
      </c>
      <c r="K220" s="350" t="s">
        <v>429</v>
      </c>
    </row>
    <row r="235" spans="1:19">
      <c r="B235" s="43"/>
      <c r="C235" s="345">
        <v>2011</v>
      </c>
      <c r="D235" s="346">
        <v>2012</v>
      </c>
      <c r="E235" s="346">
        <v>2013</v>
      </c>
      <c r="F235" s="346">
        <v>2014</v>
      </c>
      <c r="G235" s="346">
        <v>2015</v>
      </c>
      <c r="H235" s="346">
        <v>2016</v>
      </c>
      <c r="I235" s="346">
        <v>2017</v>
      </c>
      <c r="J235" s="346">
        <v>2018</v>
      </c>
      <c r="K235" s="346">
        <v>2019</v>
      </c>
      <c r="L235" s="346">
        <v>2020</v>
      </c>
      <c r="M235" s="346">
        <v>2021</v>
      </c>
      <c r="N235" s="346">
        <v>2022</v>
      </c>
      <c r="O235" s="346">
        <v>2023</v>
      </c>
      <c r="P235" s="346">
        <v>2024</v>
      </c>
      <c r="Q235" s="346">
        <v>2025</v>
      </c>
      <c r="R235" s="278">
        <v>2026</v>
      </c>
    </row>
    <row r="236" spans="1:19">
      <c r="B236" s="343" t="s">
        <v>263</v>
      </c>
      <c r="C236" s="368">
        <v>0.94957430634077222</v>
      </c>
      <c r="D236" s="369">
        <v>0.62691918205772357</v>
      </c>
      <c r="E236" s="369">
        <v>0.77377750923225497</v>
      </c>
      <c r="F236" s="369">
        <v>0.74066365725953864</v>
      </c>
      <c r="G236" s="369">
        <v>0.53211908446524481</v>
      </c>
      <c r="H236" s="369">
        <v>0.57976641246958427</v>
      </c>
      <c r="I236" s="369"/>
      <c r="J236" s="369"/>
      <c r="K236" s="369"/>
      <c r="L236" s="369"/>
      <c r="M236" s="369"/>
      <c r="N236" s="369"/>
      <c r="O236" s="369"/>
      <c r="P236" s="369"/>
      <c r="Q236" s="369"/>
      <c r="R236" s="369"/>
      <c r="S236" s="192"/>
    </row>
    <row r="237" spans="1:19">
      <c r="B237" s="344" t="s">
        <v>197</v>
      </c>
      <c r="C237" s="373">
        <v>1.0006709129956173</v>
      </c>
      <c r="D237" s="374">
        <v>0.63817026671259347</v>
      </c>
      <c r="E237" s="374">
        <v>0.73211245083770193</v>
      </c>
      <c r="F237" s="374">
        <v>0.72284144906140768</v>
      </c>
      <c r="G237" s="374">
        <v>0.58598540816064992</v>
      </c>
      <c r="H237" s="374">
        <v>0.6</v>
      </c>
      <c r="I237" s="374"/>
      <c r="J237" s="374"/>
      <c r="K237" s="374"/>
      <c r="L237" s="374"/>
      <c r="M237" s="374"/>
      <c r="N237" s="374"/>
      <c r="O237" s="374"/>
      <c r="P237" s="374"/>
      <c r="Q237" s="374"/>
      <c r="R237" s="374"/>
      <c r="S237" s="192"/>
    </row>
    <row r="238" spans="1:19">
      <c r="B238" s="18"/>
      <c r="C238" s="18"/>
      <c r="D238" s="18"/>
      <c r="E238" s="18"/>
      <c r="F238" s="18"/>
      <c r="G238" s="18"/>
      <c r="H238" s="18"/>
      <c r="I238" s="18"/>
      <c r="J238" s="18"/>
      <c r="K238" s="18"/>
      <c r="L238" s="18"/>
      <c r="M238" s="18"/>
      <c r="N238" s="18"/>
      <c r="O238" s="18"/>
      <c r="S238" s="192"/>
    </row>
    <row r="239" spans="1:19" ht="18.5">
      <c r="A239" s="349" t="s">
        <v>199</v>
      </c>
    </row>
    <row r="241" spans="1:8" ht="15.5">
      <c r="B241" s="339" t="s">
        <v>213</v>
      </c>
    </row>
    <row r="243" spans="1:8" ht="15.5">
      <c r="A243" s="45"/>
      <c r="B243" s="339" t="s">
        <v>413</v>
      </c>
    </row>
    <row r="246" spans="1:8" ht="15.5">
      <c r="B246" s="339" t="s">
        <v>414</v>
      </c>
    </row>
    <row r="247" spans="1:8">
      <c r="D247" s="336"/>
      <c r="E247" s="336"/>
      <c r="F247" s="336"/>
      <c r="G247" s="336"/>
      <c r="H247" s="336"/>
    </row>
    <row r="249" spans="1:8" ht="15.5">
      <c r="A249" s="45"/>
      <c r="B249" s="350" t="s">
        <v>424</v>
      </c>
    </row>
    <row r="250" spans="1:8" ht="15.5">
      <c r="B250" s="350"/>
    </row>
    <row r="251" spans="1:8" ht="15.5">
      <c r="B251" s="350"/>
    </row>
    <row r="252" spans="1:8" ht="15.5">
      <c r="B252" s="350"/>
    </row>
    <row r="253" spans="1:8" ht="15.5">
      <c r="B253" s="350"/>
    </row>
    <row r="254" spans="1:8" ht="15.5">
      <c r="B254" s="350"/>
    </row>
    <row r="255" spans="1:8" ht="15.5">
      <c r="B255" s="350"/>
    </row>
    <row r="256" spans="1:8" ht="15.5">
      <c r="B256" s="350"/>
    </row>
    <row r="257" spans="2:13" ht="15.5">
      <c r="B257" s="350"/>
    </row>
    <row r="258" spans="2:13" ht="15.5">
      <c r="B258" s="350"/>
    </row>
    <row r="259" spans="2:13" ht="15.5">
      <c r="B259" s="350"/>
    </row>
    <row r="260" spans="2:13" ht="15.5">
      <c r="B260" s="350"/>
    </row>
    <row r="261" spans="2:13" ht="15.5">
      <c r="B261" s="350"/>
    </row>
    <row r="262" spans="2:13" ht="15.5">
      <c r="B262" s="350"/>
      <c r="I262" s="361"/>
    </row>
    <row r="263" spans="2:13" ht="15.5">
      <c r="J263" s="362"/>
    </row>
    <row r="264" spans="2:13">
      <c r="B264" s="181" t="s">
        <v>368</v>
      </c>
      <c r="C264" s="253">
        <v>2016</v>
      </c>
      <c r="D264" s="254">
        <v>2017</v>
      </c>
      <c r="E264" s="254">
        <v>2018</v>
      </c>
      <c r="F264" s="254">
        <v>2019</v>
      </c>
      <c r="G264" s="254">
        <v>2020</v>
      </c>
      <c r="H264" s="254">
        <v>2021</v>
      </c>
      <c r="I264" s="254">
        <v>2022</v>
      </c>
      <c r="J264" s="254">
        <v>2023</v>
      </c>
      <c r="K264" s="254">
        <v>2024</v>
      </c>
      <c r="L264" s="254">
        <v>2025</v>
      </c>
      <c r="M264" s="254">
        <v>2026</v>
      </c>
    </row>
    <row r="265" spans="2:13">
      <c r="B265" s="621" t="s">
        <v>415</v>
      </c>
      <c r="C265" s="443">
        <f>'WDM Cloud (DCI)'!D174+'WDM Cloud (DCI)'!D175</f>
        <v>15096.521746430493</v>
      </c>
      <c r="D265" s="443">
        <f>'WDM Cloud (DCI)'!E174+'WDM Cloud (DCI)'!E175</f>
        <v>54558.070420916629</v>
      </c>
      <c r="E265" s="443"/>
      <c r="F265" s="443"/>
      <c r="G265" s="443"/>
      <c r="H265" s="443"/>
      <c r="I265" s="443"/>
      <c r="J265" s="443"/>
      <c r="K265" s="443"/>
      <c r="L265" s="443"/>
      <c r="M265" s="623"/>
    </row>
    <row r="266" spans="2:13">
      <c r="B266" s="622" t="s">
        <v>85</v>
      </c>
      <c r="C266" s="444">
        <f>'WDM Cloud (DCI)'!D176+'WDM Cloud (DCI)'!D177+'WDM Cloud (DCI)'!D178</f>
        <v>0</v>
      </c>
      <c r="D266" s="444">
        <f>'WDM Cloud (DCI)'!E176+'WDM Cloud (DCI)'!E177+'WDM Cloud (DCI)'!E178</f>
        <v>0</v>
      </c>
      <c r="E266" s="444"/>
      <c r="F266" s="444"/>
      <c r="G266" s="444"/>
      <c r="H266" s="444"/>
      <c r="I266" s="444"/>
      <c r="J266" s="444"/>
      <c r="K266" s="444"/>
      <c r="L266" s="444"/>
      <c r="M266" s="624"/>
    </row>
    <row r="267" spans="2:13">
      <c r="B267" s="625" t="s">
        <v>416</v>
      </c>
      <c r="C267" s="445">
        <f>'WDM Cloud (DCI)'!D179</f>
        <v>0</v>
      </c>
      <c r="D267" s="445">
        <f>'WDM Cloud (DCI)'!E179</f>
        <v>0</v>
      </c>
      <c r="E267" s="445"/>
      <c r="F267" s="445"/>
      <c r="G267" s="445"/>
      <c r="H267" s="445"/>
      <c r="I267" s="445"/>
      <c r="J267" s="445"/>
      <c r="K267" s="445"/>
      <c r="L267" s="445"/>
      <c r="M267" s="626"/>
    </row>
    <row r="268" spans="2:13">
      <c r="F268" s="501"/>
      <c r="G268" s="501"/>
      <c r="H268" s="501"/>
      <c r="I268" s="501"/>
      <c r="J268" s="501"/>
      <c r="K268" s="501"/>
      <c r="L268" s="501"/>
      <c r="M268" s="501"/>
    </row>
    <row r="269" spans="2:13">
      <c r="B269" s="181" t="s">
        <v>417</v>
      </c>
    </row>
    <row r="270" spans="2:13">
      <c r="B270" s="181" t="s">
        <v>368</v>
      </c>
      <c r="C270" s="253">
        <v>2016</v>
      </c>
      <c r="D270" s="254">
        <v>2017</v>
      </c>
      <c r="E270" s="254">
        <v>2018</v>
      </c>
      <c r="F270" s="254">
        <v>2019</v>
      </c>
      <c r="G270" s="254">
        <v>2020</v>
      </c>
      <c r="H270" s="254">
        <v>2021</v>
      </c>
      <c r="I270" s="254">
        <v>2022</v>
      </c>
      <c r="J270" s="254">
        <v>2023</v>
      </c>
      <c r="K270" s="254">
        <v>2024</v>
      </c>
      <c r="L270" s="254">
        <v>2025</v>
      </c>
      <c r="M270" s="254">
        <v>2026</v>
      </c>
    </row>
    <row r="271" spans="2:13">
      <c r="B271" s="621" t="s">
        <v>415</v>
      </c>
      <c r="C271" s="627">
        <f>'WDM Cloud (DCI)'!D190+'WDM Cloud (DCI)'!D191</f>
        <v>142.40790098788366</v>
      </c>
      <c r="D271" s="627">
        <f>'WDM Cloud (DCI)'!E190+'WDM Cloud (DCI)'!E191</f>
        <v>337.40291696505653</v>
      </c>
      <c r="E271" s="627"/>
      <c r="F271" s="627"/>
      <c r="G271" s="627"/>
      <c r="H271" s="627"/>
      <c r="I271" s="627"/>
      <c r="J271" s="627"/>
      <c r="K271" s="627"/>
      <c r="L271" s="627"/>
      <c r="M271" s="627"/>
    </row>
    <row r="272" spans="2:13">
      <c r="B272" s="622" t="s">
        <v>85</v>
      </c>
      <c r="C272" s="628">
        <f>SUM('WDM Cloud (DCI)'!D192:D194)</f>
        <v>0</v>
      </c>
      <c r="D272" s="628">
        <f>SUM('WDM Cloud (DCI)'!E192:E194)</f>
        <v>0</v>
      </c>
      <c r="E272" s="628"/>
      <c r="F272" s="628"/>
      <c r="G272" s="628"/>
      <c r="H272" s="628"/>
      <c r="I272" s="628"/>
      <c r="J272" s="628"/>
      <c r="K272" s="628"/>
      <c r="L272" s="628"/>
      <c r="M272" s="628"/>
    </row>
    <row r="273" spans="2:13">
      <c r="B273" s="625" t="s">
        <v>416</v>
      </c>
      <c r="C273" s="629">
        <f>'WDM Cloud (DCI)'!D195</f>
        <v>0</v>
      </c>
      <c r="D273" s="629">
        <f>'WDM Cloud (DCI)'!E195</f>
        <v>0</v>
      </c>
      <c r="E273" s="629"/>
      <c r="F273" s="629"/>
      <c r="G273" s="629"/>
      <c r="H273" s="629"/>
      <c r="I273" s="629"/>
      <c r="J273" s="629"/>
      <c r="K273" s="629"/>
      <c r="L273" s="629"/>
      <c r="M273" s="629"/>
    </row>
    <row r="275" spans="2:13" ht="15.5">
      <c r="B275" s="630" t="s">
        <v>418</v>
      </c>
    </row>
    <row r="291" spans="1:13">
      <c r="B291" s="181" t="s">
        <v>423</v>
      </c>
    </row>
    <row r="292" spans="1:13">
      <c r="B292" s="181" t="s">
        <v>368</v>
      </c>
      <c r="C292" s="253">
        <v>2016</v>
      </c>
      <c r="D292" s="254">
        <v>2017</v>
      </c>
      <c r="E292" s="254">
        <v>2018</v>
      </c>
      <c r="F292" s="254">
        <v>2019</v>
      </c>
      <c r="G292" s="254">
        <v>2020</v>
      </c>
      <c r="H292" s="254">
        <v>2021</v>
      </c>
      <c r="I292" s="254">
        <v>2022</v>
      </c>
      <c r="J292" s="254">
        <v>2023</v>
      </c>
      <c r="K292" s="254">
        <v>2024</v>
      </c>
      <c r="L292" s="254">
        <v>2025</v>
      </c>
      <c r="M292" s="254">
        <v>2026</v>
      </c>
    </row>
    <row r="293" spans="1:13">
      <c r="B293" s="621" t="s">
        <v>420</v>
      </c>
      <c r="C293" s="443">
        <f>SUM('WDM Cloud (DCI)'!D174:D179)</f>
        <v>15096.521746430493</v>
      </c>
      <c r="D293" s="443">
        <f>SUM('WDM Cloud (DCI)'!E174:E179)</f>
        <v>54558.070420916629</v>
      </c>
      <c r="E293" s="443"/>
      <c r="F293" s="443"/>
      <c r="G293" s="443"/>
      <c r="H293" s="443"/>
      <c r="I293" s="443"/>
      <c r="J293" s="443"/>
      <c r="K293" s="443"/>
      <c r="L293" s="443"/>
      <c r="M293" s="443"/>
    </row>
    <row r="294" spans="1:13">
      <c r="B294" s="622" t="s">
        <v>419</v>
      </c>
      <c r="C294" s="444">
        <f>SUM('WDM Cloud (DCI)'!D290:D293)</f>
        <v>38592</v>
      </c>
      <c r="D294" s="444">
        <f>SUM('WDM Cloud (DCI)'!E290:E293)</f>
        <v>83869</v>
      </c>
      <c r="E294" s="444"/>
      <c r="F294" s="444"/>
      <c r="G294" s="444"/>
      <c r="H294" s="444"/>
      <c r="I294" s="444"/>
      <c r="J294" s="444"/>
      <c r="K294" s="444"/>
      <c r="L294" s="444"/>
      <c r="M294" s="444"/>
    </row>
    <row r="295" spans="1:13">
      <c r="B295" s="625" t="s">
        <v>421</v>
      </c>
      <c r="C295" s="631">
        <f>C293/C294</f>
        <v>0.39118267377773874</v>
      </c>
      <c r="D295" s="631">
        <f t="shared" ref="D295" si="15">D293/D294</f>
        <v>0.65051533249372984</v>
      </c>
      <c r="E295" s="631"/>
      <c r="F295" s="631"/>
      <c r="G295" s="631"/>
      <c r="H295" s="631"/>
      <c r="I295" s="631"/>
      <c r="J295" s="631"/>
      <c r="K295" s="631"/>
      <c r="L295" s="631"/>
      <c r="M295" s="631"/>
    </row>
    <row r="297" spans="1:13">
      <c r="B297" s="181" t="s">
        <v>422</v>
      </c>
    </row>
    <row r="298" spans="1:13">
      <c r="B298" s="181" t="s">
        <v>368</v>
      </c>
      <c r="C298" s="253">
        <v>2016</v>
      </c>
      <c r="D298" s="254">
        <v>2017</v>
      </c>
      <c r="E298" s="254">
        <v>2018</v>
      </c>
      <c r="F298" s="254">
        <v>2019</v>
      </c>
      <c r="G298" s="254">
        <v>2020</v>
      </c>
      <c r="H298" s="254">
        <v>2021</v>
      </c>
      <c r="I298" s="254">
        <v>2022</v>
      </c>
      <c r="J298" s="254">
        <v>2023</v>
      </c>
      <c r="K298" s="254">
        <v>2024</v>
      </c>
      <c r="L298" s="254">
        <v>2025</v>
      </c>
      <c r="M298" s="254">
        <v>2026</v>
      </c>
    </row>
    <row r="299" spans="1:13">
      <c r="B299" s="621" t="s">
        <v>420</v>
      </c>
      <c r="C299" s="443">
        <f>SUM('WDM Cloud (DCI)'!D126:D131)</f>
        <v>70616</v>
      </c>
      <c r="D299" s="443">
        <f>SUM('WDM Cloud (DCI)'!E126:E131)</f>
        <v>120324</v>
      </c>
      <c r="E299" s="443"/>
      <c r="F299" s="443"/>
      <c r="G299" s="443"/>
      <c r="H299" s="443"/>
      <c r="I299" s="443"/>
      <c r="J299" s="443"/>
      <c r="K299" s="443"/>
      <c r="L299" s="443"/>
      <c r="M299" s="443"/>
    </row>
    <row r="300" spans="1:13">
      <c r="B300" s="622" t="s">
        <v>419</v>
      </c>
      <c r="C300" s="444">
        <f>SUM('WDM Cloud (DCI)'!D279:D282)</f>
        <v>312088</v>
      </c>
      <c r="D300" s="444">
        <f>SUM('WDM Cloud (DCI)'!E279:E282)</f>
        <v>397369</v>
      </c>
      <c r="E300" s="444"/>
      <c r="F300" s="444"/>
      <c r="G300" s="444"/>
      <c r="H300" s="444"/>
      <c r="I300" s="444"/>
      <c r="J300" s="444"/>
      <c r="K300" s="444"/>
      <c r="L300" s="444"/>
      <c r="M300" s="444"/>
    </row>
    <row r="301" spans="1:13">
      <c r="B301" s="625" t="s">
        <v>421</v>
      </c>
      <c r="C301" s="631">
        <f>C299/C300</f>
        <v>0.22626951372689755</v>
      </c>
      <c r="D301" s="631">
        <f t="shared" ref="D301:M301" si="16">D299/D300</f>
        <v>0.3028016780372903</v>
      </c>
      <c r="E301" s="631"/>
      <c r="F301" s="631"/>
      <c r="G301" s="631"/>
      <c r="H301" s="631"/>
      <c r="I301" s="631"/>
      <c r="J301" s="631"/>
      <c r="K301" s="631"/>
      <c r="L301" s="631"/>
      <c r="M301" s="631"/>
    </row>
    <row r="303" spans="1:13" ht="18.5">
      <c r="A303" s="333" t="s">
        <v>198</v>
      </c>
    </row>
    <row r="304" spans="1:13" ht="15.5">
      <c r="G304" s="119"/>
    </row>
    <row r="305" spans="2:11" ht="15.5">
      <c r="B305" s="339" t="s">
        <v>202</v>
      </c>
      <c r="G305" s="119"/>
    </row>
    <row r="306" spans="2:11" ht="15.5">
      <c r="G306" s="119"/>
    </row>
    <row r="307" spans="2:11" ht="15.5">
      <c r="G307" s="119"/>
    </row>
    <row r="308" spans="2:11" ht="15.5">
      <c r="B308" s="350" t="s">
        <v>204</v>
      </c>
      <c r="G308" s="119"/>
    </row>
    <row r="309" spans="2:11" ht="15.5">
      <c r="G309" s="119"/>
    </row>
    <row r="310" spans="2:11" ht="15.5">
      <c r="G310" s="119"/>
    </row>
    <row r="311" spans="2:11" ht="15.5">
      <c r="B311" s="350" t="s">
        <v>206</v>
      </c>
      <c r="G311" s="119"/>
    </row>
    <row r="312" spans="2:11" ht="15.5">
      <c r="G312" s="119"/>
    </row>
    <row r="313" spans="2:11" ht="15.5">
      <c r="G313" s="119"/>
    </row>
    <row r="314" spans="2:11" ht="15.5">
      <c r="B314" s="350" t="s">
        <v>208</v>
      </c>
      <c r="G314" s="119"/>
    </row>
    <row r="315" spans="2:11" ht="15.5">
      <c r="G315" s="119"/>
    </row>
    <row r="316" spans="2:11" ht="15.5">
      <c r="G316" s="119"/>
    </row>
    <row r="317" spans="2:11" ht="15.5">
      <c r="B317" s="350" t="s">
        <v>210</v>
      </c>
      <c r="G317" s="119"/>
    </row>
    <row r="318" spans="2:11" ht="15.5">
      <c r="G318" s="119"/>
    </row>
    <row r="319" spans="2:11" ht="15.5">
      <c r="B319" s="350" t="s">
        <v>265</v>
      </c>
      <c r="G319" s="119"/>
    </row>
    <row r="320" spans="2:11" ht="20">
      <c r="G320" s="119"/>
      <c r="K320" s="515" t="s">
        <v>325</v>
      </c>
    </row>
    <row r="338" spans="2:2" ht="15.5">
      <c r="B338" s="350" t="s">
        <v>264</v>
      </c>
    </row>
    <row r="340" spans="2:2">
      <c r="B340" s="181" t="s">
        <v>381</v>
      </c>
    </row>
    <row r="361" spans="2:13">
      <c r="J361" s="181" t="s">
        <v>382</v>
      </c>
    </row>
    <row r="362" spans="2:13">
      <c r="C362" s="207">
        <v>2016</v>
      </c>
      <c r="D362" s="207">
        <v>2017</v>
      </c>
      <c r="E362" s="207">
        <v>2018</v>
      </c>
      <c r="F362" s="207">
        <v>2019</v>
      </c>
      <c r="G362" s="207">
        <v>2020</v>
      </c>
      <c r="H362" s="207">
        <v>2021</v>
      </c>
      <c r="I362" s="207">
        <v>2022</v>
      </c>
      <c r="J362" s="207">
        <v>2023</v>
      </c>
      <c r="K362" s="207">
        <v>2024</v>
      </c>
      <c r="L362" s="207">
        <v>2025</v>
      </c>
      <c r="M362" s="207">
        <v>2026</v>
      </c>
    </row>
    <row r="363" spans="2:13">
      <c r="B363" s="587" t="s">
        <v>270</v>
      </c>
      <c r="C363" s="589"/>
      <c r="D363" s="589"/>
      <c r="E363" s="589"/>
      <c r="F363" s="589"/>
      <c r="G363" s="589"/>
      <c r="H363" s="589"/>
      <c r="I363" s="589"/>
      <c r="J363" s="589"/>
      <c r="K363" s="589"/>
      <c r="L363" s="589"/>
      <c r="M363" s="589"/>
    </row>
    <row r="364" spans="2:13">
      <c r="B364" s="588" t="s">
        <v>271</v>
      </c>
      <c r="C364" s="589"/>
      <c r="D364" s="589"/>
      <c r="E364" s="589"/>
      <c r="F364" s="589"/>
      <c r="G364" s="589"/>
      <c r="H364" s="589"/>
      <c r="I364" s="589"/>
      <c r="J364" s="589"/>
      <c r="K364" s="589"/>
      <c r="L364" s="589"/>
      <c r="M364" s="589"/>
    </row>
    <row r="365" spans="2:13">
      <c r="B365" s="588" t="s">
        <v>273</v>
      </c>
      <c r="C365" s="589"/>
      <c r="D365" s="589"/>
      <c r="E365" s="589"/>
      <c r="F365" s="589"/>
      <c r="G365" s="589"/>
      <c r="H365" s="589"/>
      <c r="I365" s="589"/>
      <c r="J365" s="589"/>
      <c r="K365" s="589"/>
      <c r="L365" s="589"/>
      <c r="M365" s="589"/>
    </row>
    <row r="366" spans="2:13">
      <c r="B366" s="488" t="s">
        <v>274</v>
      </c>
      <c r="C366" s="590"/>
      <c r="D366" s="382"/>
      <c r="E366" s="382"/>
      <c r="F366" s="382"/>
      <c r="G366" s="382"/>
      <c r="H366" s="382"/>
      <c r="I366" s="382"/>
      <c r="J366" s="382"/>
      <c r="K366" s="382"/>
      <c r="L366" s="382"/>
      <c r="M366" s="382"/>
    </row>
    <row r="367" spans="2:13">
      <c r="B367" s="588" t="s">
        <v>275</v>
      </c>
      <c r="C367" s="589"/>
      <c r="D367" s="589"/>
      <c r="E367" s="589"/>
      <c r="F367" s="589"/>
      <c r="G367" s="589"/>
      <c r="H367" s="589"/>
      <c r="I367" s="589"/>
      <c r="J367" s="589"/>
      <c r="K367" s="589"/>
      <c r="L367" s="589"/>
      <c r="M367" s="589"/>
    </row>
    <row r="368" spans="2:13">
      <c r="B368" s="488" t="s">
        <v>276</v>
      </c>
      <c r="C368" s="382"/>
      <c r="D368" s="382"/>
      <c r="E368" s="382"/>
      <c r="F368" s="382"/>
      <c r="G368" s="382"/>
      <c r="H368" s="382"/>
      <c r="I368" s="382"/>
      <c r="J368" s="382"/>
      <c r="K368" s="382"/>
      <c r="L368" s="382"/>
      <c r="M368" s="382"/>
    </row>
    <row r="369" spans="2:3">
      <c r="B369" s="336"/>
      <c r="C369" s="336"/>
    </row>
    <row r="370" spans="2:3">
      <c r="B370" s="336"/>
      <c r="C370" s="336"/>
    </row>
    <row r="371" spans="2:3" ht="15.5">
      <c r="B371" s="350" t="s">
        <v>444</v>
      </c>
      <c r="C371" s="336"/>
    </row>
    <row r="372" spans="2:3">
      <c r="B372" s="336"/>
      <c r="C372" s="336"/>
    </row>
    <row r="373" spans="2:3">
      <c r="B373" s="336"/>
      <c r="C373" s="336"/>
    </row>
    <row r="374" spans="2:3">
      <c r="B374" s="336"/>
      <c r="C374" s="336"/>
    </row>
    <row r="375" spans="2:3">
      <c r="B375" s="336"/>
      <c r="C375" s="336"/>
    </row>
    <row r="388" spans="2:8">
      <c r="C388" s="254">
        <v>2021</v>
      </c>
      <c r="D388" s="254">
        <v>2022</v>
      </c>
      <c r="E388" s="254">
        <v>2023</v>
      </c>
      <c r="F388" s="254">
        <v>2024</v>
      </c>
      <c r="G388" s="254">
        <v>2025</v>
      </c>
      <c r="H388" s="254">
        <v>2026</v>
      </c>
    </row>
    <row r="389" spans="2:8">
      <c r="B389" s="621" t="s">
        <v>440</v>
      </c>
      <c r="C389" s="443">
        <f>SUM('Ethernet Total'!J68:J70)</f>
        <v>0</v>
      </c>
      <c r="D389" s="443"/>
      <c r="E389" s="443"/>
      <c r="F389" s="443"/>
      <c r="G389" s="443"/>
      <c r="H389" s="443"/>
    </row>
    <row r="390" spans="2:8">
      <c r="B390" s="625" t="s">
        <v>441</v>
      </c>
      <c r="C390" s="445"/>
      <c r="D390" s="445"/>
      <c r="E390" s="445"/>
      <c r="F390" s="445"/>
      <c r="G390" s="445"/>
      <c r="H390" s="445"/>
    </row>
    <row r="392" spans="2:8" ht="15.5">
      <c r="B392" s="350" t="s">
        <v>443</v>
      </c>
    </row>
    <row r="410" spans="2:10">
      <c r="C410" s="253">
        <v>2019</v>
      </c>
      <c r="D410" s="254">
        <v>2020</v>
      </c>
      <c r="E410" s="254">
        <v>2021</v>
      </c>
      <c r="F410" s="254">
        <v>2022</v>
      </c>
      <c r="G410" s="254">
        <v>2023</v>
      </c>
      <c r="H410" s="254">
        <v>2024</v>
      </c>
      <c r="I410" s="254">
        <v>2025</v>
      </c>
      <c r="J410" s="254">
        <v>2026</v>
      </c>
    </row>
    <row r="411" spans="2:10">
      <c r="B411" s="621" t="s">
        <v>442</v>
      </c>
      <c r="C411" s="443">
        <v>30994</v>
      </c>
      <c r="D411" s="443">
        <v>70100</v>
      </c>
      <c r="E411" s="443"/>
      <c r="F411" s="443"/>
      <c r="G411" s="443"/>
      <c r="H411" s="443"/>
      <c r="I411" s="443"/>
      <c r="J411" s="443"/>
    </row>
    <row r="412" spans="2:10">
      <c r="B412" s="625" t="s">
        <v>441</v>
      </c>
      <c r="C412" s="445"/>
      <c r="D412" s="445"/>
      <c r="E412" s="445"/>
      <c r="F412" s="445"/>
      <c r="G412" s="445"/>
      <c r="H412" s="445"/>
      <c r="I412" s="445"/>
      <c r="J412" s="445"/>
    </row>
  </sheetData>
  <conditionalFormatting sqref="S238">
    <cfRule type="expression" dxfId="2" priority="2">
      <formula>S236&lt;&gt;S237</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2:O57"/>
  <sheetViews>
    <sheetView showGridLines="0" zoomScale="80" zoomScaleNormal="80" zoomScalePageLayoutView="80" workbookViewId="0">
      <selection activeCell="M28" sqref="M28"/>
    </sheetView>
  </sheetViews>
  <sheetFormatPr defaultColWidth="9.1796875" defaultRowHeight="12.5"/>
  <cols>
    <col min="1" max="1" width="4.453125" style="1" customWidth="1"/>
    <col min="2" max="2" width="16.81640625" style="1" customWidth="1"/>
    <col min="3" max="13" width="9" style="1" customWidth="1"/>
    <col min="14" max="14" width="11.453125" style="1" bestFit="1" customWidth="1"/>
    <col min="15" max="16384" width="9.1796875" style="1"/>
  </cols>
  <sheetData>
    <row r="2" spans="1:15" ht="18">
      <c r="B2" s="5" t="str">
        <f>Introduction!$B$2</f>
        <v>LightCounting Mega Datacenter Report Database</v>
      </c>
    </row>
    <row r="3" spans="1:15">
      <c r="B3" s="1" t="str">
        <f>Introduction!$B$3</f>
        <v>Sample template for Mega DC report spreadsheet published 20 July 2021</v>
      </c>
    </row>
    <row r="4" spans="1:15" ht="18">
      <c r="B4" s="6" t="s">
        <v>0</v>
      </c>
    </row>
    <row r="6" spans="1:15">
      <c r="B6" s="25" t="s">
        <v>21</v>
      </c>
      <c r="C6" s="24"/>
      <c r="D6" s="24"/>
      <c r="E6" s="24"/>
      <c r="F6" s="24"/>
      <c r="G6" s="24"/>
      <c r="H6" s="24"/>
      <c r="I6" s="24"/>
      <c r="J6" s="8"/>
      <c r="K6" s="8"/>
      <c r="L6" s="8"/>
      <c r="M6" s="8"/>
      <c r="N6" s="8"/>
      <c r="O6" s="8"/>
    </row>
    <row r="7" spans="1:15">
      <c r="B7" s="25" t="s">
        <v>24</v>
      </c>
      <c r="C7" s="24"/>
      <c r="D7" s="24"/>
      <c r="E7" s="24"/>
      <c r="F7" s="24"/>
      <c r="G7" s="24"/>
      <c r="H7" s="24"/>
      <c r="I7" s="24"/>
      <c r="J7" s="8"/>
      <c r="K7" s="8"/>
      <c r="L7" s="8"/>
      <c r="M7" s="8"/>
      <c r="N7" s="8"/>
      <c r="O7" s="8"/>
    </row>
    <row r="8" spans="1:15">
      <c r="B8" s="25" t="s">
        <v>22</v>
      </c>
      <c r="C8" s="9"/>
      <c r="D8" s="9"/>
      <c r="E8" s="9"/>
      <c r="F8" s="9"/>
      <c r="G8" s="9"/>
      <c r="H8" s="9"/>
      <c r="I8" s="9"/>
      <c r="J8" s="8"/>
      <c r="K8" s="8"/>
      <c r="L8" s="8"/>
      <c r="M8" s="8"/>
      <c r="N8" s="8"/>
      <c r="O8" s="8"/>
    </row>
    <row r="9" spans="1:15">
      <c r="A9" s="22"/>
      <c r="B9" s="1" t="s">
        <v>23</v>
      </c>
      <c r="C9" s="24"/>
      <c r="D9" s="24"/>
      <c r="E9" s="24"/>
      <c r="F9" s="24"/>
      <c r="G9" s="24"/>
      <c r="H9" s="24"/>
      <c r="I9" s="24"/>
      <c r="J9" s="8"/>
      <c r="K9" s="8"/>
      <c r="L9" s="8"/>
      <c r="M9" s="8"/>
      <c r="N9" s="8"/>
      <c r="O9" s="8"/>
    </row>
    <row r="10" spans="1:15">
      <c r="B10" s="8"/>
      <c r="C10" s="8"/>
      <c r="D10" s="8"/>
      <c r="E10" s="8"/>
      <c r="F10" s="8"/>
      <c r="G10" s="8"/>
      <c r="H10" s="8"/>
      <c r="I10" s="8"/>
      <c r="J10" s="8"/>
      <c r="K10" s="8"/>
      <c r="L10" s="8"/>
      <c r="M10" s="8"/>
      <c r="N10" s="8"/>
      <c r="O10" s="8"/>
    </row>
    <row r="11" spans="1:15">
      <c r="B11" s="8"/>
      <c r="C11" s="8"/>
      <c r="D11" s="8"/>
      <c r="E11" s="8"/>
      <c r="F11" s="8"/>
      <c r="G11" s="8"/>
      <c r="H11" s="8"/>
      <c r="I11" s="8"/>
      <c r="J11" s="8"/>
      <c r="K11" s="8"/>
      <c r="L11" s="8"/>
      <c r="M11" s="8"/>
      <c r="N11" s="8"/>
      <c r="O11" s="8"/>
    </row>
    <row r="12" spans="1:15">
      <c r="B12" s="8"/>
      <c r="C12" s="8"/>
      <c r="D12" s="8"/>
      <c r="E12" s="8"/>
      <c r="F12" s="8"/>
      <c r="G12" s="8"/>
      <c r="H12" s="8"/>
      <c r="I12" s="8"/>
      <c r="J12" s="8"/>
      <c r="K12" s="8"/>
      <c r="L12" s="8"/>
      <c r="M12" s="8"/>
      <c r="N12" s="8"/>
      <c r="O12" s="8"/>
    </row>
    <row r="13" spans="1:15">
      <c r="B13" s="8"/>
      <c r="C13" s="8"/>
      <c r="D13" s="8"/>
      <c r="E13" s="8"/>
      <c r="F13" s="8"/>
      <c r="G13" s="8"/>
      <c r="H13" s="8"/>
      <c r="I13" s="8"/>
      <c r="J13" s="8"/>
      <c r="K13" s="8"/>
      <c r="L13" s="8"/>
      <c r="M13" s="8"/>
      <c r="N13" s="8"/>
      <c r="O13" s="8"/>
    </row>
    <row r="14" spans="1:15">
      <c r="B14" s="8"/>
      <c r="C14" s="8"/>
      <c r="D14" s="8"/>
      <c r="E14" s="8"/>
      <c r="F14" s="8"/>
      <c r="G14" s="8"/>
      <c r="H14" s="8"/>
      <c r="I14" s="8"/>
      <c r="J14" s="8"/>
      <c r="K14" s="8"/>
      <c r="L14" s="8"/>
      <c r="M14" s="8"/>
      <c r="N14" s="8"/>
      <c r="O14" s="8"/>
    </row>
    <row r="15" spans="1:15">
      <c r="B15" s="8"/>
      <c r="C15" s="8"/>
      <c r="D15" s="8"/>
      <c r="E15" s="8"/>
      <c r="F15" s="8"/>
      <c r="G15" s="8"/>
      <c r="H15" s="8"/>
      <c r="I15" s="8"/>
      <c r="J15" s="8"/>
      <c r="K15" s="8"/>
      <c r="L15" s="8"/>
      <c r="M15" s="8"/>
      <c r="N15" s="8"/>
      <c r="O15" s="8"/>
    </row>
    <row r="16" spans="1:15">
      <c r="B16" s="8"/>
      <c r="C16" s="8"/>
      <c r="D16" s="8"/>
      <c r="E16" s="8"/>
      <c r="F16" s="8"/>
      <c r="G16" s="8"/>
      <c r="H16" s="8"/>
      <c r="I16" s="8"/>
      <c r="J16" s="8"/>
      <c r="K16" s="8"/>
      <c r="L16" s="8"/>
      <c r="M16" s="8"/>
      <c r="N16" s="8"/>
      <c r="O16" s="8"/>
    </row>
    <row r="17" spans="2:15">
      <c r="B17" s="8"/>
      <c r="C17" s="8"/>
      <c r="D17" s="8"/>
      <c r="E17" s="8"/>
      <c r="F17" s="8"/>
      <c r="G17" s="8"/>
      <c r="H17" s="8"/>
      <c r="I17" s="8"/>
      <c r="J17" s="8"/>
      <c r="K17" s="8"/>
      <c r="L17" s="8"/>
      <c r="M17" s="8"/>
      <c r="N17" s="8"/>
      <c r="O17" s="8"/>
    </row>
    <row r="18" spans="2:15">
      <c r="B18" s="8"/>
      <c r="C18" s="8"/>
      <c r="D18" s="8"/>
      <c r="E18" s="8"/>
      <c r="F18" s="8"/>
      <c r="G18" s="8"/>
      <c r="H18" s="8"/>
      <c r="I18" s="8"/>
      <c r="J18" s="8"/>
      <c r="K18" s="8"/>
      <c r="L18" s="8"/>
      <c r="M18" s="8"/>
      <c r="N18" s="8"/>
      <c r="O18" s="8"/>
    </row>
    <row r="19" spans="2:15">
      <c r="B19" s="8"/>
      <c r="C19" s="8"/>
      <c r="D19" s="8"/>
      <c r="E19" s="8"/>
      <c r="F19" s="8"/>
      <c r="G19" s="8"/>
      <c r="H19" s="8"/>
      <c r="I19" s="8"/>
      <c r="J19" s="8"/>
      <c r="K19" s="8"/>
      <c r="L19" s="8"/>
      <c r="M19" s="8"/>
      <c r="N19" s="8"/>
      <c r="O19" s="8"/>
    </row>
    <row r="20" spans="2:15">
      <c r="B20" s="8"/>
      <c r="C20" s="8"/>
      <c r="D20" s="8"/>
      <c r="E20" s="8"/>
      <c r="F20" s="8"/>
      <c r="G20" s="8"/>
      <c r="H20" s="8"/>
      <c r="I20" s="8"/>
      <c r="J20" s="8"/>
      <c r="K20" s="8"/>
      <c r="L20" s="8"/>
      <c r="M20" s="8"/>
      <c r="N20" s="8"/>
      <c r="O20" s="8"/>
    </row>
    <row r="21" spans="2:15">
      <c r="B21" s="8"/>
      <c r="C21" s="8"/>
      <c r="D21" s="8"/>
      <c r="E21" s="8"/>
      <c r="F21" s="8"/>
      <c r="G21" s="8"/>
      <c r="H21" s="8"/>
      <c r="I21" s="8"/>
      <c r="J21" s="8"/>
      <c r="K21" s="8"/>
      <c r="L21" s="8"/>
      <c r="M21" s="8"/>
      <c r="N21" s="8"/>
      <c r="O21" s="8"/>
    </row>
    <row r="22" spans="2:15" s="19" customFormat="1">
      <c r="B22" s="18"/>
      <c r="C22" s="26"/>
      <c r="D22" s="20"/>
      <c r="E22" s="20"/>
      <c r="F22" s="20"/>
      <c r="G22" s="20"/>
      <c r="H22" s="20"/>
      <c r="I22" s="20"/>
      <c r="J22" s="20"/>
      <c r="K22" s="27"/>
    </row>
    <row r="23" spans="2:15" ht="13">
      <c r="B23" s="28" t="s">
        <v>1</v>
      </c>
      <c r="C23" s="8"/>
      <c r="D23" s="8"/>
      <c r="E23" s="8"/>
      <c r="F23" s="8"/>
      <c r="G23" s="8"/>
      <c r="H23" s="8"/>
      <c r="I23" s="8"/>
      <c r="J23" s="8"/>
      <c r="K23" s="8"/>
      <c r="L23" s="8"/>
      <c r="M23" s="8"/>
      <c r="N23" s="8"/>
      <c r="O23" s="8"/>
    </row>
    <row r="24" spans="2:15">
      <c r="B24" s="8"/>
      <c r="C24" s="8"/>
      <c r="D24" s="8"/>
      <c r="E24" s="8"/>
      <c r="F24" s="8"/>
      <c r="G24" s="8"/>
      <c r="H24" s="8"/>
      <c r="I24" s="8"/>
      <c r="J24" s="8"/>
      <c r="K24" s="8"/>
      <c r="L24" s="8"/>
      <c r="M24" s="8"/>
      <c r="N24" s="8"/>
      <c r="O24" s="8"/>
    </row>
    <row r="25" spans="2:15">
      <c r="B25" s="22" t="s">
        <v>2</v>
      </c>
      <c r="C25" s="22"/>
      <c r="D25" s="22"/>
      <c r="E25" s="22"/>
      <c r="F25" s="22"/>
      <c r="G25" s="22"/>
      <c r="H25" s="22"/>
      <c r="I25" s="22"/>
      <c r="J25" s="8"/>
      <c r="K25" s="8"/>
      <c r="L25" s="8"/>
      <c r="M25" s="8"/>
      <c r="N25" s="8"/>
      <c r="O25" s="8"/>
    </row>
    <row r="26" spans="2:15">
      <c r="B26" s="22"/>
      <c r="C26" s="22"/>
      <c r="D26" s="22"/>
      <c r="E26" s="22"/>
      <c r="F26" s="22"/>
      <c r="G26" s="22"/>
      <c r="H26" s="22"/>
      <c r="I26" s="22"/>
      <c r="J26" s="8"/>
      <c r="K26" s="8"/>
      <c r="L26" s="8"/>
      <c r="M26" s="8"/>
      <c r="N26" s="8"/>
      <c r="O26" s="8"/>
    </row>
    <row r="27" spans="2:15" ht="13">
      <c r="B27" s="23" t="s">
        <v>3</v>
      </c>
      <c r="C27" s="22"/>
      <c r="D27" s="22"/>
      <c r="E27" s="22"/>
      <c r="F27" s="22"/>
      <c r="G27" s="22"/>
      <c r="H27" s="22"/>
      <c r="I27" s="22"/>
      <c r="J27" s="8"/>
      <c r="K27" s="8"/>
      <c r="L27" s="8"/>
      <c r="M27" s="8"/>
      <c r="N27" s="8"/>
      <c r="O27" s="8"/>
    </row>
    <row r="28" spans="2:15" ht="13">
      <c r="B28" s="23"/>
      <c r="C28" s="22"/>
      <c r="D28" s="22"/>
      <c r="E28" s="22"/>
      <c r="F28" s="22"/>
      <c r="G28" s="22"/>
      <c r="H28" s="22"/>
      <c r="I28" s="22"/>
      <c r="J28" s="8"/>
      <c r="K28" s="8"/>
      <c r="L28" s="8"/>
      <c r="M28" s="8"/>
      <c r="N28" s="8"/>
      <c r="O28" s="8"/>
    </row>
    <row r="29" spans="2:15" ht="13.5" customHeight="1">
      <c r="B29" s="647" t="s">
        <v>4</v>
      </c>
      <c r="C29" s="647"/>
      <c r="D29" s="647"/>
      <c r="E29" s="647"/>
      <c r="F29" s="647"/>
      <c r="G29" s="647"/>
      <c r="H29" s="647"/>
      <c r="I29" s="647"/>
      <c r="J29" s="8"/>
      <c r="K29" s="8"/>
      <c r="L29" s="8"/>
      <c r="M29" s="8"/>
      <c r="N29" s="8"/>
      <c r="O29" s="8"/>
    </row>
    <row r="30" spans="2:15">
      <c r="B30" s="647"/>
      <c r="C30" s="647"/>
      <c r="D30" s="647"/>
      <c r="E30" s="647"/>
      <c r="F30" s="647"/>
      <c r="G30" s="647"/>
      <c r="H30" s="647"/>
      <c r="I30" s="647"/>
      <c r="J30" s="8"/>
      <c r="K30" s="8"/>
      <c r="L30" s="8"/>
      <c r="M30" s="8"/>
      <c r="N30" s="8"/>
      <c r="O30" s="8"/>
    </row>
    <row r="31" spans="2:15">
      <c r="B31" s="647"/>
      <c r="C31" s="647"/>
      <c r="D31" s="647"/>
      <c r="E31" s="647"/>
      <c r="F31" s="647"/>
      <c r="G31" s="647"/>
      <c r="H31" s="647"/>
      <c r="I31" s="647"/>
      <c r="J31" s="8"/>
      <c r="K31" s="8"/>
      <c r="L31" s="8"/>
      <c r="M31" s="8"/>
      <c r="N31" s="8"/>
      <c r="O31" s="8"/>
    </row>
    <row r="32" spans="2:15">
      <c r="B32" s="647"/>
      <c r="C32" s="647"/>
      <c r="D32" s="647"/>
      <c r="E32" s="647"/>
      <c r="F32" s="647"/>
      <c r="G32" s="647"/>
      <c r="H32" s="647"/>
      <c r="I32" s="647"/>
      <c r="J32" s="8"/>
      <c r="K32" s="8"/>
      <c r="L32" s="8"/>
      <c r="M32" s="8"/>
      <c r="N32" s="8"/>
      <c r="O32" s="8"/>
    </row>
    <row r="33" spans="2:15">
      <c r="B33" s="22"/>
      <c r="C33" s="22"/>
      <c r="D33" s="22"/>
      <c r="E33" s="22"/>
      <c r="F33" s="22"/>
      <c r="G33" s="22"/>
      <c r="H33" s="22"/>
      <c r="I33" s="22"/>
      <c r="J33" s="8"/>
      <c r="K33" s="8"/>
      <c r="L33" s="8"/>
      <c r="M33" s="8"/>
      <c r="N33" s="8"/>
      <c r="O33" s="8"/>
    </row>
    <row r="34" spans="2:15" ht="13">
      <c r="B34" s="23" t="s">
        <v>5</v>
      </c>
      <c r="C34" s="22"/>
      <c r="D34" s="22"/>
      <c r="E34" s="22"/>
      <c r="F34" s="22"/>
      <c r="G34" s="22"/>
      <c r="H34" s="22"/>
      <c r="I34" s="22"/>
      <c r="J34" s="8"/>
      <c r="K34" s="8"/>
      <c r="L34" s="8"/>
      <c r="M34" s="8"/>
      <c r="N34" s="8"/>
      <c r="O34" s="8"/>
    </row>
    <row r="35" spans="2:15" ht="13.5" customHeight="1">
      <c r="B35" s="647" t="s">
        <v>6</v>
      </c>
      <c r="C35" s="647"/>
      <c r="D35" s="647"/>
      <c r="E35" s="647"/>
      <c r="F35" s="647"/>
      <c r="G35" s="647"/>
      <c r="H35" s="647"/>
      <c r="I35" s="647"/>
      <c r="J35" s="8"/>
      <c r="K35" s="8"/>
      <c r="L35" s="8"/>
      <c r="M35" s="8"/>
      <c r="N35" s="8"/>
      <c r="O35" s="8"/>
    </row>
    <row r="36" spans="2:15">
      <c r="B36" s="647"/>
      <c r="C36" s="647"/>
      <c r="D36" s="647"/>
      <c r="E36" s="647"/>
      <c r="F36" s="647"/>
      <c r="G36" s="647"/>
      <c r="H36" s="647"/>
      <c r="I36" s="647"/>
      <c r="J36" s="8"/>
      <c r="K36" s="8"/>
      <c r="L36" s="8"/>
      <c r="M36" s="8"/>
      <c r="N36" s="8"/>
      <c r="O36" s="8"/>
    </row>
    <row r="37" spans="2:15">
      <c r="B37" s="647"/>
      <c r="C37" s="647"/>
      <c r="D37" s="647"/>
      <c r="E37" s="647"/>
      <c r="F37" s="647"/>
      <c r="G37" s="647"/>
      <c r="H37" s="647"/>
      <c r="I37" s="647"/>
      <c r="J37" s="8"/>
      <c r="K37" s="8"/>
      <c r="L37" s="8"/>
      <c r="M37" s="8"/>
      <c r="N37" s="8"/>
      <c r="O37" s="8"/>
    </row>
    <row r="38" spans="2:15">
      <c r="B38" s="647"/>
      <c r="C38" s="647"/>
      <c r="D38" s="647"/>
      <c r="E38" s="647"/>
      <c r="F38" s="647"/>
      <c r="G38" s="647"/>
      <c r="H38" s="647"/>
      <c r="I38" s="647"/>
      <c r="J38" s="8"/>
      <c r="K38" s="8"/>
      <c r="L38" s="8"/>
      <c r="M38" s="8"/>
      <c r="N38" s="8"/>
      <c r="O38" s="8"/>
    </row>
    <row r="39" spans="2:15">
      <c r="B39" s="22"/>
      <c r="C39" s="22"/>
      <c r="D39" s="22"/>
      <c r="E39" s="22"/>
      <c r="F39" s="22"/>
      <c r="G39" s="22"/>
      <c r="H39" s="22"/>
      <c r="I39" s="22"/>
      <c r="J39" s="8"/>
      <c r="K39" s="8"/>
      <c r="L39" s="8"/>
      <c r="M39" s="8"/>
      <c r="N39" s="8"/>
      <c r="O39" s="8"/>
    </row>
    <row r="40" spans="2:15" ht="13">
      <c r="B40" s="23" t="s">
        <v>7</v>
      </c>
      <c r="C40" s="22"/>
      <c r="D40" s="22"/>
      <c r="E40" s="22"/>
      <c r="F40" s="22"/>
      <c r="G40" s="22"/>
      <c r="H40" s="22"/>
      <c r="I40" s="22"/>
      <c r="J40" s="8"/>
      <c r="K40" s="8"/>
      <c r="L40" s="8"/>
      <c r="M40" s="8"/>
      <c r="N40" s="8"/>
      <c r="O40" s="8"/>
    </row>
    <row r="41" spans="2:15" ht="13.5" customHeight="1">
      <c r="B41" s="647" t="s">
        <v>8</v>
      </c>
      <c r="C41" s="647"/>
      <c r="D41" s="647"/>
      <c r="E41" s="647"/>
      <c r="F41" s="647"/>
      <c r="G41" s="647"/>
      <c r="H41" s="647"/>
      <c r="I41" s="647"/>
      <c r="J41" s="8"/>
      <c r="K41" s="8"/>
      <c r="L41" s="8"/>
      <c r="M41" s="8"/>
      <c r="N41" s="8"/>
      <c r="O41" s="8"/>
    </row>
    <row r="42" spans="2:15">
      <c r="B42" s="647"/>
      <c r="C42" s="647"/>
      <c r="D42" s="647"/>
      <c r="E42" s="647"/>
      <c r="F42" s="647"/>
      <c r="G42" s="647"/>
      <c r="H42" s="647"/>
      <c r="I42" s="647"/>
      <c r="J42" s="8"/>
      <c r="K42" s="8"/>
      <c r="L42" s="8"/>
      <c r="M42" s="8"/>
      <c r="N42" s="8"/>
      <c r="O42" s="8"/>
    </row>
    <row r="43" spans="2:15">
      <c r="B43" s="647"/>
      <c r="C43" s="647"/>
      <c r="D43" s="647"/>
      <c r="E43" s="647"/>
      <c r="F43" s="647"/>
      <c r="G43" s="647"/>
      <c r="H43" s="647"/>
      <c r="I43" s="647"/>
      <c r="J43" s="8"/>
      <c r="K43" s="8"/>
      <c r="L43" s="8"/>
      <c r="M43" s="8"/>
      <c r="N43" s="8"/>
      <c r="O43" s="8"/>
    </row>
    <row r="44" spans="2:15">
      <c r="B44" s="647"/>
      <c r="C44" s="647"/>
      <c r="D44" s="647"/>
      <c r="E44" s="647"/>
      <c r="F44" s="647"/>
      <c r="G44" s="647"/>
      <c r="H44" s="647"/>
      <c r="I44" s="647"/>
      <c r="J44" s="8"/>
      <c r="K44" s="8"/>
      <c r="L44" s="8"/>
      <c r="M44" s="8"/>
      <c r="N44" s="8"/>
      <c r="O44" s="8"/>
    </row>
    <row r="45" spans="2:15">
      <c r="B45" s="647"/>
      <c r="C45" s="647"/>
      <c r="D45" s="647"/>
      <c r="E45" s="647"/>
      <c r="F45" s="647"/>
      <c r="G45" s="647"/>
      <c r="H45" s="647"/>
      <c r="I45" s="647"/>
      <c r="J45" s="8"/>
      <c r="K45" s="8"/>
      <c r="L45" s="8"/>
      <c r="M45" s="8"/>
      <c r="N45" s="8"/>
      <c r="O45" s="8"/>
    </row>
    <row r="46" spans="2:15">
      <c r="B46" s="22"/>
      <c r="C46" s="22"/>
      <c r="D46" s="22"/>
      <c r="E46" s="22"/>
      <c r="F46" s="22"/>
      <c r="G46" s="22"/>
      <c r="H46" s="22"/>
      <c r="I46" s="22"/>
      <c r="J46" s="8"/>
      <c r="K46" s="8"/>
      <c r="L46" s="8"/>
      <c r="M46" s="8"/>
      <c r="N46" s="8"/>
      <c r="O46" s="8"/>
    </row>
    <row r="47" spans="2:15" ht="13">
      <c r="B47" s="23" t="s">
        <v>9</v>
      </c>
      <c r="C47" s="22"/>
      <c r="D47" s="22"/>
      <c r="E47" s="22"/>
      <c r="F47" s="22"/>
      <c r="G47" s="22"/>
      <c r="H47" s="22"/>
      <c r="I47" s="22"/>
      <c r="J47" s="8"/>
      <c r="K47" s="8"/>
      <c r="L47" s="8"/>
      <c r="M47" s="8"/>
      <c r="N47" s="8"/>
      <c r="O47" s="8"/>
    </row>
    <row r="48" spans="2:15" ht="13.5" customHeight="1">
      <c r="B48" s="647" t="s">
        <v>10</v>
      </c>
      <c r="C48" s="647"/>
      <c r="D48" s="647"/>
      <c r="E48" s="647"/>
      <c r="F48" s="647"/>
      <c r="G48" s="647"/>
      <c r="H48" s="647"/>
      <c r="I48" s="647"/>
      <c r="J48" s="8"/>
      <c r="K48" s="8"/>
      <c r="L48" s="8"/>
      <c r="M48" s="8"/>
      <c r="N48" s="8"/>
      <c r="O48" s="8"/>
    </row>
    <row r="49" spans="2:15">
      <c r="B49" s="647"/>
      <c r="C49" s="647"/>
      <c r="D49" s="647"/>
      <c r="E49" s="647"/>
      <c r="F49" s="647"/>
      <c r="G49" s="647"/>
      <c r="H49" s="647"/>
      <c r="I49" s="647"/>
      <c r="J49" s="8"/>
      <c r="K49" s="8"/>
      <c r="L49" s="8"/>
      <c r="M49" s="8"/>
      <c r="N49" s="8"/>
      <c r="O49" s="8"/>
    </row>
    <row r="50" spans="2:15">
      <c r="B50" s="647"/>
      <c r="C50" s="647"/>
      <c r="D50" s="647"/>
      <c r="E50" s="647"/>
      <c r="F50" s="647"/>
      <c r="G50" s="647"/>
      <c r="H50" s="647"/>
      <c r="I50" s="647"/>
      <c r="J50" s="8"/>
      <c r="K50" s="8"/>
      <c r="L50" s="8"/>
      <c r="M50" s="8"/>
      <c r="N50" s="8"/>
      <c r="O50" s="8"/>
    </row>
    <row r="51" spans="2:15">
      <c r="B51" s="647"/>
      <c r="C51" s="647"/>
      <c r="D51" s="647"/>
      <c r="E51" s="647"/>
      <c r="F51" s="647"/>
      <c r="G51" s="647"/>
      <c r="H51" s="647"/>
      <c r="I51" s="647"/>
      <c r="J51" s="8"/>
      <c r="K51" s="8"/>
      <c r="L51" s="8"/>
      <c r="M51" s="8"/>
      <c r="N51" s="8"/>
      <c r="O51" s="8"/>
    </row>
    <row r="52" spans="2:15">
      <c r="B52" s="22"/>
      <c r="C52" s="22"/>
      <c r="D52" s="22"/>
      <c r="E52" s="22"/>
      <c r="F52" s="22"/>
      <c r="G52" s="22"/>
      <c r="H52" s="22"/>
      <c r="I52" s="22"/>
      <c r="J52" s="8"/>
      <c r="K52" s="8"/>
      <c r="L52" s="8"/>
      <c r="M52" s="8"/>
      <c r="N52" s="8"/>
      <c r="O52" s="8"/>
    </row>
    <row r="53" spans="2:15" ht="13">
      <c r="B53" s="23" t="s">
        <v>11</v>
      </c>
      <c r="C53" s="22"/>
      <c r="D53" s="22"/>
      <c r="E53" s="22"/>
      <c r="F53" s="22"/>
      <c r="G53" s="22"/>
      <c r="H53" s="22"/>
      <c r="I53" s="22"/>
      <c r="J53" s="8"/>
      <c r="K53" s="8"/>
      <c r="L53" s="8"/>
      <c r="M53" s="8"/>
      <c r="N53" s="8"/>
      <c r="O53" s="8"/>
    </row>
    <row r="54" spans="2:15" ht="13.5" customHeight="1">
      <c r="B54" s="647" t="s">
        <v>12</v>
      </c>
      <c r="C54" s="647"/>
      <c r="D54" s="647"/>
      <c r="E54" s="647"/>
      <c r="F54" s="647"/>
      <c r="G54" s="647"/>
      <c r="H54" s="647"/>
      <c r="I54" s="647"/>
      <c r="J54" s="8"/>
      <c r="K54" s="8"/>
      <c r="L54" s="8"/>
      <c r="M54" s="8"/>
      <c r="N54" s="8"/>
      <c r="O54" s="8"/>
    </row>
    <row r="55" spans="2:15">
      <c r="B55" s="647"/>
      <c r="C55" s="647"/>
      <c r="D55" s="647"/>
      <c r="E55" s="647"/>
      <c r="F55" s="647"/>
      <c r="G55" s="647"/>
      <c r="H55" s="647"/>
      <c r="I55" s="647"/>
      <c r="J55" s="8"/>
      <c r="K55" s="8"/>
      <c r="L55" s="8"/>
      <c r="M55" s="8"/>
      <c r="N55" s="8"/>
      <c r="O55" s="8"/>
    </row>
    <row r="56" spans="2:15">
      <c r="B56" s="647"/>
      <c r="C56" s="647"/>
      <c r="D56" s="647"/>
      <c r="E56" s="647"/>
      <c r="F56" s="647"/>
      <c r="G56" s="647"/>
      <c r="H56" s="647"/>
      <c r="I56" s="647"/>
      <c r="J56" s="8"/>
      <c r="K56" s="8"/>
      <c r="L56" s="8"/>
      <c r="M56" s="8"/>
      <c r="N56" s="8"/>
      <c r="O56" s="8"/>
    </row>
    <row r="57" spans="2:15">
      <c r="B57" s="647"/>
      <c r="C57" s="647"/>
      <c r="D57" s="647"/>
      <c r="E57" s="647"/>
      <c r="F57" s="647"/>
      <c r="G57" s="647"/>
      <c r="H57" s="647"/>
      <c r="I57" s="647"/>
      <c r="J57" s="8"/>
      <c r="K57" s="8"/>
      <c r="L57" s="8"/>
      <c r="M57" s="8"/>
      <c r="N57" s="8"/>
      <c r="O57" s="8"/>
    </row>
  </sheetData>
  <mergeCells count="5">
    <mergeCell ref="B29:I32"/>
    <mergeCell ref="B48:I51"/>
    <mergeCell ref="B54:I57"/>
    <mergeCell ref="B41:I45"/>
    <mergeCell ref="B35:I38"/>
  </mergeCells>
  <pageMargins left="0.7" right="0.7" top="0.75" bottom="0.75" header="0.3" footer="0.3"/>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2:K109"/>
  <sheetViews>
    <sheetView showGridLines="0" topLeftCell="A70" zoomScale="60" zoomScaleNormal="60" zoomScalePageLayoutView="70" workbookViewId="0">
      <selection activeCell="B88" sqref="B88"/>
    </sheetView>
  </sheetViews>
  <sheetFormatPr defaultColWidth="8.81640625" defaultRowHeight="13"/>
  <cols>
    <col min="1" max="1" width="4.36328125" style="4" customWidth="1"/>
    <col min="2" max="2" width="30.81640625" style="4" customWidth="1"/>
    <col min="3" max="3" width="26" style="4" customWidth="1"/>
    <col min="4" max="4" width="27.81640625" style="4" customWidth="1"/>
    <col min="5" max="6" width="18.453125" style="4" customWidth="1"/>
    <col min="7" max="7" width="27.1796875" style="4" customWidth="1"/>
    <col min="8" max="8" width="18.453125" style="4" customWidth="1"/>
    <col min="9" max="9" width="13.453125" style="4" customWidth="1"/>
    <col min="10" max="11" width="13.1796875" style="4" customWidth="1"/>
    <col min="12" max="12" width="13.453125" style="4" customWidth="1"/>
    <col min="13" max="16384" width="8.81640625" style="4"/>
  </cols>
  <sheetData>
    <row r="2" spans="2:11" ht="18">
      <c r="B2" s="5" t="str">
        <f>Introduction!$B$2</f>
        <v>LightCounting Mega Datacenter Report Database</v>
      </c>
    </row>
    <row r="3" spans="2:11" ht="15.5">
      <c r="B3" s="36" t="str">
        <f>Introduction!$B$3</f>
        <v>Sample template for Mega DC report spreadsheet published 20 July 2021</v>
      </c>
    </row>
    <row r="4" spans="2:11" ht="18">
      <c r="B4" s="5" t="s">
        <v>15</v>
      </c>
    </row>
    <row r="6" spans="2:11" ht="21">
      <c r="B6" s="648" t="s">
        <v>87</v>
      </c>
      <c r="C6" s="649"/>
      <c r="D6" s="649"/>
      <c r="E6" s="649"/>
      <c r="F6" s="649"/>
      <c r="G6" s="649"/>
      <c r="H6" s="649"/>
      <c r="I6" s="649"/>
      <c r="J6" s="649"/>
      <c r="K6" s="650"/>
    </row>
    <row r="7" spans="2:11" ht="23.25" customHeight="1">
      <c r="B7" s="651" t="s">
        <v>117</v>
      </c>
      <c r="C7" s="652"/>
      <c r="D7" s="652"/>
      <c r="E7" s="652"/>
      <c r="F7" s="652"/>
      <c r="G7" s="652"/>
      <c r="H7" s="652"/>
      <c r="I7" s="652"/>
      <c r="J7" s="652"/>
      <c r="K7" s="653"/>
    </row>
    <row r="8" spans="2:11" ht="18.75" customHeight="1">
      <c r="B8" s="654"/>
      <c r="C8" s="655"/>
      <c r="D8" s="655"/>
      <c r="E8" s="655"/>
      <c r="F8" s="655"/>
      <c r="G8" s="655"/>
      <c r="H8" s="655"/>
      <c r="I8" s="655"/>
      <c r="J8" s="655"/>
      <c r="K8" s="656"/>
    </row>
    <row r="9" spans="2:11" ht="10.5" customHeight="1">
      <c r="B9" s="165"/>
      <c r="C9" s="166"/>
      <c r="D9" s="166"/>
      <c r="E9" s="166"/>
      <c r="F9" s="166"/>
      <c r="G9" s="166"/>
      <c r="H9" s="166"/>
      <c r="I9" s="166"/>
      <c r="J9" s="166"/>
      <c r="K9" s="167"/>
    </row>
    <row r="10" spans="2:11" ht="18.5">
      <c r="B10" s="168" t="s">
        <v>88</v>
      </c>
      <c r="C10" s="166"/>
      <c r="D10" s="166"/>
      <c r="E10" s="166"/>
      <c r="F10" s="166"/>
      <c r="G10" s="166"/>
      <c r="H10" s="166"/>
      <c r="I10" s="166"/>
      <c r="J10" s="166"/>
      <c r="K10" s="167"/>
    </row>
    <row r="11" spans="2:11" ht="18.5">
      <c r="B11" s="168" t="s">
        <v>247</v>
      </c>
      <c r="C11" s="166"/>
      <c r="D11" s="166"/>
      <c r="E11" s="166"/>
      <c r="F11" s="166"/>
      <c r="G11" s="166"/>
      <c r="H11" s="166"/>
      <c r="I11" s="166"/>
      <c r="J11" s="166"/>
      <c r="K11" s="167"/>
    </row>
    <row r="12" spans="2:11" ht="18.5">
      <c r="B12" s="168" t="s">
        <v>118</v>
      </c>
      <c r="C12" s="166"/>
      <c r="D12" s="166"/>
      <c r="E12" s="166"/>
      <c r="F12" s="166"/>
      <c r="G12" s="166"/>
      <c r="H12" s="166"/>
      <c r="I12" s="166"/>
      <c r="J12" s="166"/>
      <c r="K12" s="167"/>
    </row>
    <row r="13" spans="2:11" ht="9" customHeight="1">
      <c r="B13" s="165"/>
      <c r="C13" s="166"/>
      <c r="D13" s="166"/>
      <c r="E13" s="166"/>
      <c r="F13" s="166"/>
      <c r="G13" s="166"/>
      <c r="H13" s="166"/>
      <c r="I13" s="166"/>
      <c r="J13" s="166"/>
      <c r="K13" s="167"/>
    </row>
    <row r="14" spans="2:11" ht="18.5">
      <c r="B14" s="168" t="s">
        <v>248</v>
      </c>
      <c r="C14" s="166"/>
      <c r="D14" s="166"/>
      <c r="E14" s="166"/>
      <c r="F14" s="166"/>
      <c r="G14" s="166"/>
      <c r="H14" s="166"/>
      <c r="I14" s="166"/>
      <c r="J14" s="166"/>
      <c r="K14" s="167"/>
    </row>
    <row r="15" spans="2:11" ht="18.5">
      <c r="B15" s="168" t="s">
        <v>89</v>
      </c>
      <c r="C15" s="166"/>
      <c r="D15" s="166"/>
      <c r="E15" s="166"/>
      <c r="F15" s="166"/>
      <c r="G15" s="166"/>
      <c r="H15" s="166"/>
      <c r="I15" s="166"/>
      <c r="J15" s="166"/>
      <c r="K15" s="167"/>
    </row>
    <row r="16" spans="2:11">
      <c r="B16" s="169"/>
      <c r="C16" s="170"/>
      <c r="D16" s="170"/>
      <c r="E16" s="170"/>
      <c r="F16" s="170"/>
      <c r="G16" s="170"/>
      <c r="H16" s="170"/>
      <c r="I16" s="170"/>
      <c r="J16" s="170"/>
      <c r="K16" s="171"/>
    </row>
    <row r="20" spans="3:11">
      <c r="C20" s="352" t="s">
        <v>112</v>
      </c>
    </row>
    <row r="21" spans="3:11">
      <c r="C21" s="352" t="s">
        <v>62</v>
      </c>
    </row>
    <row r="22" spans="3:11">
      <c r="C22" s="352" t="s">
        <v>75</v>
      </c>
    </row>
    <row r="24" spans="3:11">
      <c r="E24" s="175"/>
      <c r="K24" s="175"/>
    </row>
    <row r="25" spans="3:11">
      <c r="E25" s="175"/>
      <c r="K25" s="176" t="s">
        <v>90</v>
      </c>
    </row>
    <row r="26" spans="3:11">
      <c r="K26" s="176" t="s">
        <v>91</v>
      </c>
    </row>
    <row r="34" spans="2:7" ht="21">
      <c r="B34" s="177" t="s">
        <v>92</v>
      </c>
      <c r="C34" s="177"/>
      <c r="D34" s="177"/>
    </row>
    <row r="35" spans="2:7" ht="21">
      <c r="B35" s="32" t="s">
        <v>30</v>
      </c>
      <c r="C35" s="32" t="s">
        <v>29</v>
      </c>
      <c r="D35" s="32" t="s">
        <v>31</v>
      </c>
      <c r="E35" s="32" t="s">
        <v>134</v>
      </c>
      <c r="F35" s="32" t="s">
        <v>135</v>
      </c>
    </row>
    <row r="36" spans="2:7" ht="15.75" customHeight="1">
      <c r="B36" s="34" t="s">
        <v>327</v>
      </c>
      <c r="C36" s="34" t="s">
        <v>40</v>
      </c>
      <c r="D36" s="291" t="s">
        <v>41</v>
      </c>
      <c r="E36" s="242" t="s">
        <v>64</v>
      </c>
      <c r="F36" s="65" t="s">
        <v>83</v>
      </c>
      <c r="G36" s="233"/>
    </row>
    <row r="37" spans="2:7" ht="15.75" customHeight="1">
      <c r="B37" s="35" t="s">
        <v>327</v>
      </c>
      <c r="C37" s="35" t="s">
        <v>44</v>
      </c>
      <c r="D37" s="147" t="s">
        <v>41</v>
      </c>
      <c r="E37" s="240" t="s">
        <v>65</v>
      </c>
      <c r="F37" s="112" t="s">
        <v>83</v>
      </c>
      <c r="G37" s="233"/>
    </row>
    <row r="38" spans="2:7" ht="15.75" customHeight="1">
      <c r="B38" s="35" t="s">
        <v>327</v>
      </c>
      <c r="C38" s="35" t="s">
        <v>45</v>
      </c>
      <c r="D38" s="147" t="s">
        <v>41</v>
      </c>
      <c r="E38" s="240" t="s">
        <v>65</v>
      </c>
      <c r="F38" s="112" t="s">
        <v>83</v>
      </c>
      <c r="G38" s="233"/>
    </row>
    <row r="39" spans="2:7" ht="15.75" customHeight="1">
      <c r="B39" s="35" t="s">
        <v>327</v>
      </c>
      <c r="C39" s="35" t="s">
        <v>46</v>
      </c>
      <c r="D39" s="147" t="s">
        <v>41</v>
      </c>
      <c r="E39" s="240" t="s">
        <v>65</v>
      </c>
      <c r="F39" s="112" t="s">
        <v>83</v>
      </c>
      <c r="G39" s="233"/>
    </row>
    <row r="40" spans="2:7" ht="15.75" customHeight="1">
      <c r="B40" s="223" t="s">
        <v>328</v>
      </c>
      <c r="C40" s="223" t="s">
        <v>140</v>
      </c>
      <c r="D40" s="287" t="s">
        <v>141</v>
      </c>
      <c r="E40" s="288" t="s">
        <v>137</v>
      </c>
      <c r="F40" s="223" t="s">
        <v>137</v>
      </c>
      <c r="G40" s="243" t="s">
        <v>142</v>
      </c>
    </row>
    <row r="41" spans="2:7" ht="15.75" customHeight="1">
      <c r="B41" s="491" t="s">
        <v>47</v>
      </c>
      <c r="C41" s="492" t="s">
        <v>37</v>
      </c>
      <c r="D41" s="493" t="s">
        <v>33</v>
      </c>
      <c r="E41" s="494" t="s">
        <v>64</v>
      </c>
      <c r="F41" s="65" t="s">
        <v>83</v>
      </c>
      <c r="G41" s="233"/>
    </row>
    <row r="42" spans="2:7" ht="15.75" customHeight="1">
      <c r="B42" s="64" t="s">
        <v>47</v>
      </c>
      <c r="C42" s="289" t="s">
        <v>37</v>
      </c>
      <c r="D42" s="290" t="s">
        <v>34</v>
      </c>
      <c r="E42" s="495" t="s">
        <v>64</v>
      </c>
      <c r="F42" s="112" t="s">
        <v>83</v>
      </c>
      <c r="G42" s="233"/>
    </row>
    <row r="43" spans="2:7" ht="15.75" customHeight="1">
      <c r="B43" s="64" t="s">
        <v>47</v>
      </c>
      <c r="C43" s="289" t="s">
        <v>37</v>
      </c>
      <c r="D43" s="290" t="s">
        <v>39</v>
      </c>
      <c r="E43" s="495" t="s">
        <v>64</v>
      </c>
      <c r="F43" s="112" t="s">
        <v>83</v>
      </c>
      <c r="G43" s="233"/>
    </row>
    <row r="44" spans="2:7" ht="15.75" customHeight="1">
      <c r="B44" s="64" t="s">
        <v>279</v>
      </c>
      <c r="C44" s="289" t="s">
        <v>37</v>
      </c>
      <c r="D44" s="290" t="s">
        <v>39</v>
      </c>
      <c r="E44" s="483" t="s">
        <v>64</v>
      </c>
      <c r="F44" s="235" t="s">
        <v>84</v>
      </c>
      <c r="G44" s="233"/>
    </row>
    <row r="45" spans="2:7" ht="15.75" customHeight="1">
      <c r="B45" s="35" t="s">
        <v>280</v>
      </c>
      <c r="C45" s="35" t="s">
        <v>73</v>
      </c>
      <c r="D45" s="35" t="s">
        <v>39</v>
      </c>
      <c r="E45" s="496" t="s">
        <v>64</v>
      </c>
      <c r="F45" s="112" t="s">
        <v>83</v>
      </c>
      <c r="G45" s="233"/>
    </row>
    <row r="46" spans="2:7" ht="15.5">
      <c r="B46" s="112" t="s">
        <v>47</v>
      </c>
      <c r="C46" s="64" t="s">
        <v>44</v>
      </c>
      <c r="D46" s="112" t="s">
        <v>33</v>
      </c>
      <c r="E46" s="497" t="s">
        <v>65</v>
      </c>
      <c r="F46" s="112" t="s">
        <v>83</v>
      </c>
    </row>
    <row r="47" spans="2:7" ht="15.75" customHeight="1">
      <c r="B47" s="35" t="s">
        <v>47</v>
      </c>
      <c r="C47" s="33" t="s">
        <v>44</v>
      </c>
      <c r="D47" s="35" t="s">
        <v>34</v>
      </c>
      <c r="E47" s="498" t="s">
        <v>65</v>
      </c>
      <c r="F47" s="112" t="s">
        <v>83</v>
      </c>
      <c r="G47" s="233"/>
    </row>
    <row r="48" spans="2:7" ht="15.75" customHeight="1">
      <c r="B48" s="35" t="s">
        <v>47</v>
      </c>
      <c r="C48" s="33" t="s">
        <v>44</v>
      </c>
      <c r="D48" s="35" t="s">
        <v>39</v>
      </c>
      <c r="E48" s="498" t="s">
        <v>65</v>
      </c>
      <c r="F48" s="112" t="s">
        <v>83</v>
      </c>
      <c r="G48" s="233"/>
    </row>
    <row r="49" spans="2:7" ht="15.75" customHeight="1">
      <c r="B49" s="179" t="s">
        <v>281</v>
      </c>
      <c r="C49" s="179" t="s">
        <v>44</v>
      </c>
      <c r="D49" s="179" t="s">
        <v>39</v>
      </c>
      <c r="E49" s="285" t="s">
        <v>65</v>
      </c>
      <c r="F49" s="235" t="s">
        <v>84</v>
      </c>
      <c r="G49" s="243"/>
    </row>
    <row r="50" spans="2:7" ht="15.75" customHeight="1">
      <c r="B50" s="112" t="s">
        <v>47</v>
      </c>
      <c r="C50" s="64" t="s">
        <v>45</v>
      </c>
      <c r="D50" s="112" t="s">
        <v>34</v>
      </c>
      <c r="E50" s="497" t="s">
        <v>65</v>
      </c>
      <c r="F50" s="112" t="s">
        <v>83</v>
      </c>
      <c r="G50" s="243" t="s">
        <v>58</v>
      </c>
    </row>
    <row r="51" spans="2:7" ht="15.75" customHeight="1">
      <c r="B51" s="112" t="s">
        <v>47</v>
      </c>
      <c r="C51" s="112" t="s">
        <v>45</v>
      </c>
      <c r="D51" s="112" t="s">
        <v>39</v>
      </c>
      <c r="E51" s="285" t="s">
        <v>65</v>
      </c>
      <c r="F51" s="112" t="s">
        <v>83</v>
      </c>
      <c r="G51" s="243"/>
    </row>
    <row r="52" spans="2:7" ht="15.75" customHeight="1">
      <c r="B52" s="112" t="s">
        <v>47</v>
      </c>
      <c r="C52" s="64" t="s">
        <v>46</v>
      </c>
      <c r="D52" s="112" t="s">
        <v>34</v>
      </c>
      <c r="E52" s="497" t="s">
        <v>65</v>
      </c>
      <c r="F52" s="112" t="s">
        <v>83</v>
      </c>
      <c r="G52" s="243" t="s">
        <v>58</v>
      </c>
    </row>
    <row r="53" spans="2:7" ht="15.75" customHeight="1">
      <c r="B53" s="112" t="s">
        <v>47</v>
      </c>
      <c r="C53" s="112" t="s">
        <v>46</v>
      </c>
      <c r="D53" s="112" t="s">
        <v>39</v>
      </c>
      <c r="E53" s="285" t="s">
        <v>65</v>
      </c>
      <c r="F53" s="112" t="s">
        <v>83</v>
      </c>
      <c r="G53" s="243"/>
    </row>
    <row r="54" spans="2:7" ht="15.75" customHeight="1">
      <c r="B54" s="223" t="s">
        <v>47</v>
      </c>
      <c r="C54" s="223" t="s">
        <v>140</v>
      </c>
      <c r="D54" s="287" t="s">
        <v>141</v>
      </c>
      <c r="E54" s="499" t="s">
        <v>137</v>
      </c>
      <c r="F54" s="223" t="s">
        <v>137</v>
      </c>
      <c r="G54" s="243" t="s">
        <v>143</v>
      </c>
    </row>
    <row r="55" spans="2:7" ht="15.75" customHeight="1">
      <c r="B55" s="224" t="s">
        <v>282</v>
      </c>
      <c r="C55" s="228" t="s">
        <v>32</v>
      </c>
      <c r="D55" s="224" t="s">
        <v>80</v>
      </c>
      <c r="E55" s="284" t="s">
        <v>64</v>
      </c>
      <c r="F55" s="112" t="s">
        <v>83</v>
      </c>
      <c r="G55" s="243"/>
    </row>
    <row r="56" spans="2:7" ht="15.75" customHeight="1">
      <c r="B56" s="179" t="s">
        <v>283</v>
      </c>
      <c r="C56" s="228" t="s">
        <v>44</v>
      </c>
      <c r="D56" s="179" t="s">
        <v>80</v>
      </c>
      <c r="E56" s="285" t="s">
        <v>65</v>
      </c>
      <c r="F56" s="112" t="s">
        <v>83</v>
      </c>
      <c r="G56" s="243"/>
    </row>
    <row r="57" spans="2:7" ht="15.75" customHeight="1">
      <c r="B57" s="227" t="s">
        <v>284</v>
      </c>
      <c r="C57" s="227" t="s">
        <v>45</v>
      </c>
      <c r="D57" s="227" t="s">
        <v>80</v>
      </c>
      <c r="E57" s="283" t="s">
        <v>65</v>
      </c>
      <c r="F57" s="223" t="s">
        <v>83</v>
      </c>
      <c r="G57" s="243"/>
    </row>
    <row r="58" spans="2:7" ht="15.75" customHeight="1">
      <c r="B58" s="224" t="s">
        <v>267</v>
      </c>
      <c r="C58" s="224" t="s">
        <v>32</v>
      </c>
      <c r="D58" s="224" t="s">
        <v>59</v>
      </c>
      <c r="E58" s="489" t="s">
        <v>64</v>
      </c>
      <c r="F58" s="65" t="s">
        <v>83</v>
      </c>
      <c r="G58" s="243" t="s">
        <v>82</v>
      </c>
    </row>
    <row r="59" spans="2:7" ht="15.75" customHeight="1">
      <c r="B59" s="179" t="s">
        <v>285</v>
      </c>
      <c r="C59" s="179" t="s">
        <v>32</v>
      </c>
      <c r="D59" s="179" t="s">
        <v>59</v>
      </c>
      <c r="E59" s="490" t="s">
        <v>64</v>
      </c>
      <c r="F59" s="235" t="s">
        <v>84</v>
      </c>
      <c r="G59" s="243" t="s">
        <v>150</v>
      </c>
    </row>
    <row r="60" spans="2:7" ht="15.75" customHeight="1">
      <c r="B60" s="179" t="s">
        <v>286</v>
      </c>
      <c r="C60" s="179" t="s">
        <v>37</v>
      </c>
      <c r="D60" s="179" t="s">
        <v>59</v>
      </c>
      <c r="E60" s="402" t="s">
        <v>64</v>
      </c>
      <c r="F60" s="235" t="s">
        <v>84</v>
      </c>
      <c r="G60" s="243" t="s">
        <v>78</v>
      </c>
    </row>
    <row r="61" spans="2:7" ht="15.75" customHeight="1">
      <c r="B61" s="401" t="s">
        <v>287</v>
      </c>
      <c r="C61" s="401" t="s">
        <v>40</v>
      </c>
      <c r="D61" s="401" t="s">
        <v>59</v>
      </c>
      <c r="E61" s="285" t="s">
        <v>65</v>
      </c>
      <c r="F61" s="355" t="s">
        <v>84</v>
      </c>
      <c r="G61" s="243"/>
    </row>
    <row r="62" spans="2:7" ht="15.75" customHeight="1">
      <c r="B62" s="228" t="s">
        <v>288</v>
      </c>
      <c r="C62" s="179" t="s">
        <v>42</v>
      </c>
      <c r="D62" s="179" t="s">
        <v>35</v>
      </c>
      <c r="E62" s="285" t="s">
        <v>65</v>
      </c>
      <c r="F62" s="179" t="s">
        <v>83</v>
      </c>
      <c r="G62" s="243"/>
    </row>
    <row r="63" spans="2:7" ht="15.75" customHeight="1">
      <c r="B63" s="228" t="s">
        <v>289</v>
      </c>
      <c r="C63" s="179" t="s">
        <v>42</v>
      </c>
      <c r="D63" s="179" t="s">
        <v>59</v>
      </c>
      <c r="E63" s="285" t="s">
        <v>65</v>
      </c>
      <c r="F63" s="355" t="s">
        <v>84</v>
      </c>
      <c r="G63" s="243" t="s">
        <v>49</v>
      </c>
    </row>
    <row r="64" spans="2:7" ht="15.75" customHeight="1">
      <c r="B64" s="179" t="s">
        <v>290</v>
      </c>
      <c r="C64" s="228" t="s">
        <v>44</v>
      </c>
      <c r="D64" s="179" t="s">
        <v>35</v>
      </c>
      <c r="E64" s="285" t="s">
        <v>65</v>
      </c>
      <c r="F64" s="179" t="s">
        <v>83</v>
      </c>
      <c r="G64" s="243"/>
    </row>
    <row r="65" spans="1:11" ht="15.5">
      <c r="B65" s="179" t="s">
        <v>290</v>
      </c>
      <c r="C65" s="228" t="s">
        <v>44</v>
      </c>
      <c r="D65" s="179" t="s">
        <v>59</v>
      </c>
      <c r="E65" s="285" t="s">
        <v>65</v>
      </c>
      <c r="F65" s="401" t="s">
        <v>83</v>
      </c>
      <c r="G65" s="243"/>
    </row>
    <row r="66" spans="1:11" ht="15.5">
      <c r="B66" s="227" t="s">
        <v>290</v>
      </c>
      <c r="C66" s="227" t="s">
        <v>45</v>
      </c>
      <c r="D66" s="227" t="s">
        <v>38</v>
      </c>
      <c r="E66" s="283" t="s">
        <v>65</v>
      </c>
      <c r="F66" s="227" t="s">
        <v>83</v>
      </c>
      <c r="G66" s="243"/>
    </row>
    <row r="67" spans="1:11" ht="15.5">
      <c r="A67" s="229"/>
      <c r="B67" s="230" t="s">
        <v>268</v>
      </c>
      <c r="C67" s="228" t="s">
        <v>32</v>
      </c>
      <c r="D67" s="224" t="s">
        <v>38</v>
      </c>
      <c r="E67" s="286" t="s">
        <v>64</v>
      </c>
      <c r="F67" s="65" t="s">
        <v>83</v>
      </c>
      <c r="G67" s="243" t="s">
        <v>222</v>
      </c>
    </row>
    <row r="68" spans="1:11" ht="15.5">
      <c r="A68" s="229"/>
      <c r="B68" s="228" t="s">
        <v>268</v>
      </c>
      <c r="C68" s="228" t="s">
        <v>42</v>
      </c>
      <c r="D68" s="179" t="s">
        <v>38</v>
      </c>
      <c r="E68" s="285" t="s">
        <v>65</v>
      </c>
      <c r="F68" s="112" t="s">
        <v>83</v>
      </c>
      <c r="G68" s="243" t="s">
        <v>222</v>
      </c>
    </row>
    <row r="69" spans="1:11" ht="15.5">
      <c r="A69" s="229"/>
      <c r="B69" s="228" t="s">
        <v>268</v>
      </c>
      <c r="C69" s="228" t="s">
        <v>44</v>
      </c>
      <c r="D69" s="179" t="s">
        <v>38</v>
      </c>
      <c r="E69" s="285" t="s">
        <v>65</v>
      </c>
      <c r="F69" s="112" t="s">
        <v>83</v>
      </c>
      <c r="G69" s="243" t="s">
        <v>222</v>
      </c>
    </row>
    <row r="70" spans="1:11" ht="15.5">
      <c r="A70" s="229"/>
      <c r="B70" s="228" t="s">
        <v>268</v>
      </c>
      <c r="C70" s="228" t="s">
        <v>45</v>
      </c>
      <c r="D70" s="179" t="s">
        <v>38</v>
      </c>
      <c r="E70" s="285" t="s">
        <v>65</v>
      </c>
      <c r="F70" s="112" t="s">
        <v>83</v>
      </c>
      <c r="G70" s="243" t="s">
        <v>222</v>
      </c>
    </row>
    <row r="71" spans="1:11" ht="15.5">
      <c r="A71" s="229"/>
      <c r="B71" s="231" t="s">
        <v>268</v>
      </c>
      <c r="C71" s="227" t="s">
        <v>46</v>
      </c>
      <c r="D71" s="226" t="s">
        <v>38</v>
      </c>
      <c r="E71" s="283" t="s">
        <v>65</v>
      </c>
      <c r="F71" s="223" t="s">
        <v>83</v>
      </c>
      <c r="G71" s="243" t="s">
        <v>222</v>
      </c>
    </row>
    <row r="72" spans="1:11" ht="15.75" customHeight="1">
      <c r="A72" s="229"/>
      <c r="B72" s="224" t="s">
        <v>48</v>
      </c>
      <c r="C72" s="230" t="s">
        <v>32</v>
      </c>
      <c r="D72" s="224" t="s">
        <v>35</v>
      </c>
      <c r="E72" s="489" t="s">
        <v>64</v>
      </c>
      <c r="F72" s="224" t="s">
        <v>83</v>
      </c>
      <c r="G72" s="243"/>
    </row>
    <row r="73" spans="1:11" ht="15.75" customHeight="1">
      <c r="A73" s="229"/>
      <c r="B73" s="179" t="s">
        <v>48</v>
      </c>
      <c r="C73" s="228" t="s">
        <v>32</v>
      </c>
      <c r="D73" s="179" t="s">
        <v>108</v>
      </c>
      <c r="E73" s="490" t="s">
        <v>64</v>
      </c>
      <c r="F73" s="179" t="s">
        <v>83</v>
      </c>
      <c r="G73" s="243" t="s">
        <v>109</v>
      </c>
    </row>
    <row r="74" spans="1:11" ht="15.75" customHeight="1">
      <c r="A74" s="229"/>
      <c r="B74" s="179" t="s">
        <v>291</v>
      </c>
      <c r="C74" s="228" t="s">
        <v>32</v>
      </c>
      <c r="D74" s="179" t="s">
        <v>36</v>
      </c>
      <c r="E74" s="490" t="s">
        <v>64</v>
      </c>
      <c r="F74" s="179" t="s">
        <v>83</v>
      </c>
      <c r="G74" s="352" t="s">
        <v>228</v>
      </c>
      <c r="K74" s="352"/>
    </row>
    <row r="75" spans="1:11" ht="15.75" customHeight="1">
      <c r="A75" s="229"/>
      <c r="B75" s="179" t="s">
        <v>292</v>
      </c>
      <c r="C75" s="228" t="s">
        <v>32</v>
      </c>
      <c r="D75" s="179" t="s">
        <v>166</v>
      </c>
      <c r="E75" s="490" t="s">
        <v>64</v>
      </c>
      <c r="F75" s="179" t="s">
        <v>83</v>
      </c>
      <c r="G75" s="352" t="s">
        <v>229</v>
      </c>
      <c r="K75" s="352"/>
    </row>
    <row r="76" spans="1:11" ht="15.75" customHeight="1">
      <c r="A76" s="229"/>
      <c r="B76" s="179" t="s">
        <v>293</v>
      </c>
      <c r="C76" s="179" t="s">
        <v>32</v>
      </c>
      <c r="D76" s="179" t="s">
        <v>36</v>
      </c>
      <c r="E76" s="483" t="s">
        <v>64</v>
      </c>
      <c r="F76" s="355" t="s">
        <v>84</v>
      </c>
      <c r="G76" s="243"/>
    </row>
    <row r="77" spans="1:11" ht="15.75" customHeight="1">
      <c r="A77" s="229"/>
      <c r="B77" s="179" t="s">
        <v>294</v>
      </c>
      <c r="C77" s="179" t="s">
        <v>37</v>
      </c>
      <c r="D77" s="179" t="s">
        <v>36</v>
      </c>
      <c r="E77" s="483" t="s">
        <v>64</v>
      </c>
      <c r="F77" s="355" t="s">
        <v>84</v>
      </c>
      <c r="G77" s="243"/>
    </row>
    <row r="78" spans="1:11" ht="15.5">
      <c r="A78" s="229" t="s">
        <v>103</v>
      </c>
      <c r="B78" s="401" t="s">
        <v>295</v>
      </c>
      <c r="C78" s="401" t="s">
        <v>40</v>
      </c>
      <c r="D78" s="179" t="s">
        <v>36</v>
      </c>
      <c r="E78" s="285" t="s">
        <v>65</v>
      </c>
      <c r="F78" s="355" t="s">
        <v>84</v>
      </c>
      <c r="G78" s="426" t="s">
        <v>234</v>
      </c>
    </row>
    <row r="79" spans="1:11" ht="15.5">
      <c r="A79" s="229"/>
      <c r="B79" s="401" t="s">
        <v>296</v>
      </c>
      <c r="C79" s="401" t="s">
        <v>40</v>
      </c>
      <c r="D79" s="179" t="s">
        <v>36</v>
      </c>
      <c r="E79" s="285" t="s">
        <v>65</v>
      </c>
      <c r="F79" s="401" t="s">
        <v>83</v>
      </c>
      <c r="G79" s="426" t="s">
        <v>234</v>
      </c>
    </row>
    <row r="80" spans="1:11" ht="15.5">
      <c r="A80" s="229"/>
      <c r="B80" s="401" t="s">
        <v>278</v>
      </c>
      <c r="C80" s="401" t="s">
        <v>40</v>
      </c>
      <c r="D80" s="179" t="s">
        <v>36</v>
      </c>
      <c r="E80" s="285"/>
      <c r="F80" s="401"/>
      <c r="G80" s="426"/>
    </row>
    <row r="81" spans="1:7" ht="15.5">
      <c r="A81" s="229" t="str">
        <f>A78</f>
        <v>100G SMF 0.5-10km</v>
      </c>
      <c r="B81" s="179" t="s">
        <v>297</v>
      </c>
      <c r="C81" s="179" t="s">
        <v>42</v>
      </c>
      <c r="D81" s="179" t="s">
        <v>36</v>
      </c>
      <c r="E81" s="285" t="s">
        <v>65</v>
      </c>
      <c r="F81" s="355" t="s">
        <v>84</v>
      </c>
      <c r="G81" s="426" t="s">
        <v>230</v>
      </c>
    </row>
    <row r="82" spans="1:7" ht="15.5">
      <c r="A82" s="229"/>
      <c r="B82" s="179" t="s">
        <v>298</v>
      </c>
      <c r="C82" s="228" t="s">
        <v>42</v>
      </c>
      <c r="D82" s="228" t="s">
        <v>36</v>
      </c>
      <c r="E82" s="285" t="s">
        <v>65</v>
      </c>
      <c r="F82" s="484" t="s">
        <v>84</v>
      </c>
      <c r="G82" s="426" t="s">
        <v>231</v>
      </c>
    </row>
    <row r="83" spans="1:7" ht="15.75" customHeight="1">
      <c r="A83" s="229"/>
      <c r="B83" s="179" t="s">
        <v>48</v>
      </c>
      <c r="C83" s="228" t="s">
        <v>44</v>
      </c>
      <c r="D83" s="228" t="s">
        <v>35</v>
      </c>
      <c r="E83" s="285" t="s">
        <v>65</v>
      </c>
      <c r="F83" s="225" t="s">
        <v>83</v>
      </c>
      <c r="G83" s="243"/>
    </row>
    <row r="84" spans="1:7" ht="15.75" customHeight="1">
      <c r="A84" s="229"/>
      <c r="B84" s="179" t="s">
        <v>48</v>
      </c>
      <c r="C84" s="228" t="s">
        <v>44</v>
      </c>
      <c r="D84" s="228" t="s">
        <v>108</v>
      </c>
      <c r="E84" s="285" t="s">
        <v>65</v>
      </c>
      <c r="F84" s="225" t="s">
        <v>83</v>
      </c>
      <c r="G84" s="243" t="s">
        <v>109</v>
      </c>
    </row>
    <row r="85" spans="1:7" ht="15.75" customHeight="1">
      <c r="A85" s="229" t="str">
        <f>A81</f>
        <v>100G SMF 0.5-10km</v>
      </c>
      <c r="B85" s="179" t="s">
        <v>299</v>
      </c>
      <c r="C85" s="179" t="s">
        <v>44</v>
      </c>
      <c r="D85" s="228" t="s">
        <v>36</v>
      </c>
      <c r="E85" s="285" t="s">
        <v>65</v>
      </c>
      <c r="F85" s="225" t="s">
        <v>83</v>
      </c>
      <c r="G85" s="426" t="s">
        <v>232</v>
      </c>
    </row>
    <row r="86" spans="1:7" ht="15.75" customHeight="1">
      <c r="A86" s="229"/>
      <c r="B86" s="179" t="s">
        <v>300</v>
      </c>
      <c r="C86" s="179" t="s">
        <v>44</v>
      </c>
      <c r="D86" s="228" t="s">
        <v>36</v>
      </c>
      <c r="E86" s="285" t="s">
        <v>65</v>
      </c>
      <c r="F86" s="355" t="s">
        <v>84</v>
      </c>
      <c r="G86" s="426" t="s">
        <v>233</v>
      </c>
    </row>
    <row r="87" spans="1:7" ht="15.75" customHeight="1">
      <c r="A87" s="229"/>
      <c r="B87" s="179" t="s">
        <v>301</v>
      </c>
      <c r="C87" s="228" t="s">
        <v>227</v>
      </c>
      <c r="D87" s="179" t="s">
        <v>36</v>
      </c>
      <c r="E87" s="285" t="s">
        <v>65</v>
      </c>
      <c r="F87" s="355" t="s">
        <v>84</v>
      </c>
      <c r="G87" s="243" t="s">
        <v>223</v>
      </c>
    </row>
    <row r="88" spans="1:7" ht="15.75" customHeight="1">
      <c r="A88" s="66"/>
      <c r="B88" s="179" t="s">
        <v>389</v>
      </c>
      <c r="C88" s="228" t="s">
        <v>390</v>
      </c>
      <c r="D88" s="179" t="s">
        <v>36</v>
      </c>
      <c r="E88" s="285" t="s">
        <v>65</v>
      </c>
      <c r="F88" s="355" t="s">
        <v>84</v>
      </c>
      <c r="G88" s="243"/>
    </row>
    <row r="89" spans="1:7" ht="15.75" customHeight="1">
      <c r="A89" s="66"/>
      <c r="B89" s="179" t="s">
        <v>391</v>
      </c>
      <c r="C89" s="228" t="s">
        <v>45</v>
      </c>
      <c r="D89" s="179" t="s">
        <v>36</v>
      </c>
      <c r="E89" s="285" t="s">
        <v>65</v>
      </c>
      <c r="F89" s="179" t="s">
        <v>83</v>
      </c>
      <c r="G89" s="243"/>
    </row>
    <row r="90" spans="1:7" ht="15.75" customHeight="1">
      <c r="A90" s="66"/>
      <c r="B90" s="223" t="s">
        <v>392</v>
      </c>
      <c r="C90" s="64" t="s">
        <v>46</v>
      </c>
      <c r="D90" s="112" t="s">
        <v>36</v>
      </c>
      <c r="E90" s="285" t="s">
        <v>65</v>
      </c>
      <c r="F90" s="179" t="s">
        <v>83</v>
      </c>
      <c r="G90" s="243"/>
    </row>
    <row r="91" spans="1:7" ht="15.75" customHeight="1">
      <c r="A91" s="66"/>
      <c r="B91" s="179" t="s">
        <v>100</v>
      </c>
      <c r="C91" s="230" t="s">
        <v>32</v>
      </c>
      <c r="D91" s="224" t="s">
        <v>165</v>
      </c>
      <c r="E91" s="353" t="s">
        <v>64</v>
      </c>
      <c r="F91" s="65" t="s">
        <v>83</v>
      </c>
      <c r="G91" s="233"/>
    </row>
    <row r="92" spans="1:7" ht="15.75" customHeight="1">
      <c r="A92" s="66"/>
      <c r="B92" s="228" t="s">
        <v>302</v>
      </c>
      <c r="C92" s="64" t="s">
        <v>32</v>
      </c>
      <c r="D92" s="179" t="s">
        <v>224</v>
      </c>
      <c r="E92" s="402" t="s">
        <v>64</v>
      </c>
      <c r="F92" s="401" t="s">
        <v>83</v>
      </c>
      <c r="G92" s="243"/>
    </row>
    <row r="93" spans="1:7" ht="15.75" customHeight="1">
      <c r="A93" s="66"/>
      <c r="B93" s="228" t="s">
        <v>100</v>
      </c>
      <c r="C93" s="64" t="s">
        <v>42</v>
      </c>
      <c r="D93" s="179" t="s">
        <v>165</v>
      </c>
      <c r="E93" s="354" t="s">
        <v>65</v>
      </c>
      <c r="F93" s="401" t="s">
        <v>83</v>
      </c>
      <c r="G93" s="243"/>
    </row>
    <row r="94" spans="1:7" ht="15.75" customHeight="1">
      <c r="A94" s="66"/>
      <c r="B94" s="228" t="s">
        <v>302</v>
      </c>
      <c r="C94" s="231" t="s">
        <v>42</v>
      </c>
      <c r="D94" s="179" t="s">
        <v>224</v>
      </c>
      <c r="E94" s="356" t="s">
        <v>65</v>
      </c>
      <c r="F94" s="223" t="s">
        <v>83</v>
      </c>
      <c r="G94" s="233"/>
    </row>
    <row r="95" spans="1:7" ht="15.75" customHeight="1">
      <c r="A95" s="66"/>
      <c r="B95" s="65" t="s">
        <v>85</v>
      </c>
      <c r="C95" s="64" t="s">
        <v>32</v>
      </c>
      <c r="D95" s="65" t="s">
        <v>38</v>
      </c>
      <c r="E95" s="284" t="s">
        <v>64</v>
      </c>
      <c r="F95" s="65" t="s">
        <v>83</v>
      </c>
      <c r="G95" s="234"/>
    </row>
    <row r="96" spans="1:7" ht="15.75" customHeight="1">
      <c r="A96" s="66"/>
      <c r="B96" s="112" t="s">
        <v>85</v>
      </c>
      <c r="C96" s="64" t="s">
        <v>40</v>
      </c>
      <c r="D96" s="112" t="s">
        <v>38</v>
      </c>
      <c r="E96" s="241" t="s">
        <v>65</v>
      </c>
      <c r="F96" s="355" t="s">
        <v>84</v>
      </c>
      <c r="G96" s="243"/>
    </row>
    <row r="97" spans="1:7" ht="15.75" customHeight="1">
      <c r="A97" s="66"/>
      <c r="B97" s="112" t="s">
        <v>85</v>
      </c>
      <c r="C97" s="64" t="s">
        <v>42</v>
      </c>
      <c r="D97" s="112" t="s">
        <v>38</v>
      </c>
      <c r="E97" s="241" t="s">
        <v>65</v>
      </c>
      <c r="F97" s="355" t="s">
        <v>84</v>
      </c>
      <c r="G97" s="243"/>
    </row>
    <row r="98" spans="1:7" ht="15.75" customHeight="1">
      <c r="A98" s="66"/>
      <c r="B98" s="223" t="s">
        <v>85</v>
      </c>
      <c r="C98" s="232" t="s">
        <v>44</v>
      </c>
      <c r="D98" s="223" t="s">
        <v>38</v>
      </c>
      <c r="E98" s="222" t="s">
        <v>65</v>
      </c>
      <c r="F98" s="223" t="s">
        <v>83</v>
      </c>
      <c r="G98" s="234"/>
    </row>
    <row r="99" spans="1:7" ht="15.5">
      <c r="B99" s="485" t="s">
        <v>357</v>
      </c>
      <c r="C99" s="487" t="s">
        <v>358</v>
      </c>
      <c r="D99" s="486" t="s">
        <v>272</v>
      </c>
      <c r="E99" s="284" t="s">
        <v>64</v>
      </c>
      <c r="F99" s="565" t="s">
        <v>84</v>
      </c>
      <c r="G99" s="52"/>
    </row>
    <row r="100" spans="1:7" ht="15.5">
      <c r="B100" s="548" t="s">
        <v>359</v>
      </c>
      <c r="C100" s="549" t="s">
        <v>40</v>
      </c>
      <c r="D100" s="550" t="s">
        <v>272</v>
      </c>
      <c r="E100" s="241" t="s">
        <v>65</v>
      </c>
      <c r="F100" s="355" t="s">
        <v>84</v>
      </c>
    </row>
    <row r="101" spans="1:7" ht="15.5">
      <c r="B101" s="548" t="s">
        <v>360</v>
      </c>
      <c r="C101" s="549" t="s">
        <v>42</v>
      </c>
      <c r="D101" s="550" t="s">
        <v>272</v>
      </c>
      <c r="E101" s="241" t="s">
        <v>65</v>
      </c>
      <c r="F101" s="355" t="s">
        <v>84</v>
      </c>
    </row>
    <row r="102" spans="1:7" ht="15.5">
      <c r="B102" s="474" t="s">
        <v>277</v>
      </c>
      <c r="C102" s="488"/>
      <c r="D102" s="476"/>
      <c r="E102" s="283"/>
      <c r="F102" s="566"/>
    </row>
    <row r="105" spans="1:7">
      <c r="D105" s="279" t="s">
        <v>153</v>
      </c>
      <c r="E105" s="280"/>
      <c r="F105" s="281"/>
    </row>
    <row r="106" spans="1:7">
      <c r="D106" s="282" t="s">
        <v>154</v>
      </c>
      <c r="E106" s="166"/>
      <c r="F106" s="167"/>
    </row>
    <row r="107" spans="1:7">
      <c r="D107" s="282" t="s">
        <v>151</v>
      </c>
      <c r="E107" s="166"/>
      <c r="F107" s="167"/>
    </row>
    <row r="108" spans="1:7">
      <c r="D108" s="282" t="s">
        <v>152</v>
      </c>
      <c r="E108" s="166"/>
      <c r="F108" s="167"/>
    </row>
    <row r="109" spans="1:7">
      <c r="D109" s="292" t="s">
        <v>156</v>
      </c>
      <c r="E109" s="170"/>
      <c r="F109" s="171"/>
    </row>
  </sheetData>
  <mergeCells count="2">
    <mergeCell ref="B6:K6"/>
    <mergeCell ref="B7:K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2:M330"/>
  <sheetViews>
    <sheetView showGridLines="0" zoomScale="50" zoomScaleNormal="50" zoomScalePageLayoutView="70" workbookViewId="0">
      <selection activeCell="E325" sqref="E325:M328"/>
    </sheetView>
  </sheetViews>
  <sheetFormatPr defaultColWidth="8.81640625" defaultRowHeight="13"/>
  <cols>
    <col min="1" max="1" width="4.453125" style="181" customWidth="1"/>
    <col min="2" max="2" width="28" style="181" customWidth="1"/>
    <col min="3" max="8" width="12.1796875" style="181" customWidth="1"/>
    <col min="9" max="9" width="13.1796875" style="181" customWidth="1"/>
    <col min="10" max="13" width="12.6328125" style="181" customWidth="1"/>
    <col min="14" max="29" width="8.81640625" style="181"/>
    <col min="30" max="30" width="8.81640625" style="181" customWidth="1"/>
    <col min="31" max="16384" width="8.81640625" style="181"/>
  </cols>
  <sheetData>
    <row r="2" spans="1:8" ht="18.5">
      <c r="A2" s="55"/>
      <c r="B2" s="55" t="str">
        <f>Introduction!$B$2</f>
        <v>LightCounting Mega Datacenter Report Database</v>
      </c>
    </row>
    <row r="3" spans="1:8" ht="15.5">
      <c r="B3" s="119" t="str">
        <f>Introduction!B3</f>
        <v>Sample template for Mega DC report spreadsheet published 20 July 2021</v>
      </c>
    </row>
    <row r="4" spans="1:8" ht="21">
      <c r="A4" s="55"/>
      <c r="B4" s="334" t="s">
        <v>52</v>
      </c>
      <c r="C4" s="199"/>
      <c r="D4" s="199"/>
      <c r="E4" s="199"/>
      <c r="F4" s="199"/>
      <c r="G4" s="199"/>
      <c r="H4" s="199"/>
    </row>
    <row r="5" spans="1:8">
      <c r="A5" s="237"/>
      <c r="B5" s="237"/>
      <c r="C5" s="199"/>
      <c r="D5" s="199"/>
    </row>
    <row r="7" spans="1:8" ht="21">
      <c r="B7" s="15" t="s">
        <v>144</v>
      </c>
    </row>
    <row r="8" spans="1:8" ht="21">
      <c r="B8" s="15" t="s">
        <v>167</v>
      </c>
    </row>
    <row r="9" spans="1:8">
      <c r="A9" s="45"/>
      <c r="B9" s="45"/>
      <c r="C9" s="45"/>
      <c r="D9" s="45"/>
      <c r="E9" s="45"/>
      <c r="F9" s="45"/>
      <c r="G9" s="45"/>
      <c r="H9" s="45"/>
    </row>
    <row r="10" spans="1:8">
      <c r="A10" s="45"/>
      <c r="B10" s="45"/>
      <c r="C10" s="45"/>
      <c r="D10" s="45"/>
      <c r="E10" s="45"/>
      <c r="F10" s="45"/>
      <c r="G10" s="45"/>
      <c r="H10" s="45"/>
    </row>
    <row r="11" spans="1:8">
      <c r="A11" s="45"/>
      <c r="B11" s="45"/>
      <c r="C11" s="45"/>
      <c r="D11" s="45"/>
      <c r="E11" s="45"/>
      <c r="F11" s="45"/>
      <c r="G11" s="45"/>
      <c r="H11" s="45"/>
    </row>
    <row r="12" spans="1:8">
      <c r="A12" s="45"/>
      <c r="B12" s="45"/>
      <c r="C12" s="45"/>
      <c r="D12" s="45"/>
      <c r="E12" s="45"/>
      <c r="F12" s="45"/>
      <c r="G12" s="45"/>
      <c r="H12" s="45"/>
    </row>
    <row r="13" spans="1:8">
      <c r="A13" s="45"/>
      <c r="B13" s="45"/>
      <c r="C13" s="45"/>
      <c r="D13" s="45"/>
      <c r="E13" s="45"/>
      <c r="F13" s="45"/>
      <c r="G13" s="45"/>
      <c r="H13" s="45"/>
    </row>
    <row r="14" spans="1:8">
      <c r="A14" s="45"/>
      <c r="B14" s="45"/>
      <c r="C14" s="45"/>
      <c r="D14" s="45"/>
      <c r="E14" s="45"/>
      <c r="F14" s="45"/>
      <c r="G14" s="45"/>
      <c r="H14" s="45"/>
    </row>
    <row r="15" spans="1:8">
      <c r="A15" s="45"/>
      <c r="B15" s="45"/>
      <c r="C15" s="45"/>
      <c r="D15" s="45"/>
      <c r="E15" s="45"/>
      <c r="F15" s="45"/>
      <c r="G15" s="45"/>
      <c r="H15" s="45"/>
    </row>
    <row r="16" spans="1:8">
      <c r="A16" s="45"/>
      <c r="B16" s="45"/>
      <c r="C16" s="45"/>
      <c r="D16" s="45"/>
      <c r="E16" s="45"/>
      <c r="F16" s="45"/>
      <c r="G16" s="45"/>
      <c r="H16" s="45"/>
    </row>
    <row r="17" spans="1:8">
      <c r="A17" s="45"/>
      <c r="B17" s="45"/>
      <c r="C17" s="45"/>
      <c r="D17" s="45"/>
      <c r="E17" s="45"/>
      <c r="F17" s="45"/>
      <c r="G17" s="45"/>
      <c r="H17" s="45"/>
    </row>
    <row r="18" spans="1:8">
      <c r="A18" s="45"/>
      <c r="B18" s="45"/>
      <c r="C18" s="45"/>
      <c r="D18" s="45"/>
      <c r="E18" s="45"/>
      <c r="F18" s="45"/>
      <c r="G18" s="45"/>
      <c r="H18" s="45"/>
    </row>
    <row r="19" spans="1:8">
      <c r="A19" s="45"/>
      <c r="B19" s="45"/>
      <c r="C19" s="45"/>
      <c r="D19" s="45"/>
      <c r="E19" s="45"/>
      <c r="F19" s="45"/>
      <c r="G19" s="45"/>
      <c r="H19" s="45"/>
    </row>
    <row r="20" spans="1:8">
      <c r="A20" s="45"/>
      <c r="B20" s="45"/>
      <c r="C20" s="45"/>
      <c r="D20" s="45"/>
      <c r="E20" s="45"/>
      <c r="F20" s="45"/>
      <c r="G20" s="45"/>
      <c r="H20" s="45"/>
    </row>
    <row r="21" spans="1:8">
      <c r="A21" s="45"/>
      <c r="B21" s="45"/>
      <c r="C21" s="45"/>
      <c r="D21" s="45"/>
      <c r="E21" s="45"/>
      <c r="F21" s="45"/>
      <c r="G21" s="45"/>
      <c r="H21" s="45"/>
    </row>
    <row r="22" spans="1:8">
      <c r="A22" s="45"/>
      <c r="B22" s="45"/>
      <c r="C22" s="45"/>
      <c r="D22" s="45"/>
      <c r="E22" s="45"/>
      <c r="F22" s="45"/>
      <c r="G22" s="45"/>
      <c r="H22" s="45"/>
    </row>
    <row r="23" spans="1:8">
      <c r="A23" s="45"/>
      <c r="B23" s="45"/>
      <c r="C23" s="45"/>
      <c r="D23" s="45"/>
      <c r="E23" s="45"/>
      <c r="F23" s="45"/>
      <c r="G23" s="45"/>
      <c r="H23" s="45"/>
    </row>
    <row r="24" spans="1:8">
      <c r="A24" s="45"/>
      <c r="B24" s="45"/>
      <c r="C24" s="45"/>
      <c r="D24" s="45"/>
      <c r="E24" s="45"/>
      <c r="F24" s="45"/>
      <c r="G24" s="45"/>
      <c r="H24" s="45"/>
    </row>
    <row r="25" spans="1:8">
      <c r="A25" s="45"/>
      <c r="B25" s="45"/>
      <c r="C25" s="45"/>
      <c r="D25" s="45"/>
      <c r="E25" s="45"/>
      <c r="F25" s="45"/>
      <c r="G25" s="45"/>
      <c r="H25" s="45"/>
    </row>
    <row r="26" spans="1:8">
      <c r="A26" s="45"/>
      <c r="B26" s="45"/>
      <c r="C26" s="45"/>
      <c r="D26" s="45"/>
      <c r="E26" s="45"/>
      <c r="F26" s="45"/>
      <c r="G26" s="45"/>
      <c r="H26" s="45"/>
    </row>
    <row r="27" spans="1:8">
      <c r="A27" s="45"/>
      <c r="B27" s="45"/>
      <c r="C27" s="45"/>
      <c r="D27" s="45"/>
      <c r="E27" s="45"/>
      <c r="F27" s="45"/>
      <c r="G27" s="45"/>
      <c r="H27" s="45"/>
    </row>
    <row r="28" spans="1:8">
      <c r="A28" s="45"/>
      <c r="B28" s="45"/>
      <c r="C28" s="45"/>
      <c r="D28" s="45"/>
      <c r="E28" s="45"/>
      <c r="F28" s="45"/>
      <c r="G28" s="45"/>
      <c r="H28" s="45"/>
    </row>
    <row r="29" spans="1:8">
      <c r="A29" s="45"/>
      <c r="B29" s="45"/>
      <c r="C29" s="45"/>
      <c r="D29" s="45"/>
      <c r="E29" s="45"/>
      <c r="F29" s="45"/>
      <c r="G29" s="45"/>
      <c r="H29" s="45"/>
    </row>
    <row r="30" spans="1:8">
      <c r="A30" s="45"/>
      <c r="B30" s="45"/>
      <c r="C30" s="45"/>
      <c r="D30" s="45"/>
      <c r="E30" s="45"/>
      <c r="F30" s="45"/>
      <c r="G30" s="45"/>
      <c r="H30" s="45"/>
    </row>
    <row r="31" spans="1:8">
      <c r="A31" s="45"/>
      <c r="B31" s="45"/>
      <c r="C31" s="45"/>
      <c r="D31" s="45"/>
      <c r="E31" s="45"/>
      <c r="F31" s="45"/>
      <c r="G31" s="45"/>
      <c r="H31" s="45"/>
    </row>
    <row r="32" spans="1:8">
      <c r="A32" s="45"/>
      <c r="B32" s="45"/>
      <c r="C32" s="45"/>
      <c r="D32" s="45"/>
      <c r="E32" s="45"/>
      <c r="F32" s="45"/>
      <c r="G32" s="45"/>
      <c r="H32" s="45"/>
    </row>
    <row r="33" spans="1:8">
      <c r="A33" s="45"/>
      <c r="B33" s="45"/>
      <c r="C33" s="45"/>
      <c r="D33" s="45"/>
      <c r="E33" s="45"/>
      <c r="F33" s="45"/>
      <c r="G33" s="45"/>
      <c r="H33" s="45"/>
    </row>
    <row r="34" spans="1:8">
      <c r="A34" s="45"/>
      <c r="B34" s="45"/>
      <c r="C34" s="45"/>
      <c r="D34" s="45"/>
      <c r="E34" s="45"/>
      <c r="F34" s="45"/>
      <c r="G34" s="45"/>
      <c r="H34" s="45"/>
    </row>
    <row r="35" spans="1:8">
      <c r="A35" s="45"/>
      <c r="B35" s="45"/>
      <c r="C35" s="45"/>
      <c r="D35" s="45"/>
      <c r="E35" s="45"/>
      <c r="F35" s="45"/>
      <c r="G35" s="45"/>
      <c r="H35" s="45"/>
    </row>
    <row r="36" spans="1:8">
      <c r="A36" s="45"/>
      <c r="B36" s="45"/>
      <c r="C36" s="45"/>
      <c r="D36" s="45"/>
      <c r="E36" s="45"/>
      <c r="F36" s="45"/>
      <c r="G36" s="45"/>
      <c r="H36" s="45"/>
    </row>
    <row r="37" spans="1:8">
      <c r="A37" s="45"/>
      <c r="B37" s="45"/>
      <c r="C37" s="45"/>
      <c r="D37" s="45"/>
      <c r="E37" s="45"/>
      <c r="F37" s="45"/>
      <c r="G37" s="45"/>
      <c r="H37" s="45"/>
    </row>
    <row r="38" spans="1:8">
      <c r="A38" s="45"/>
      <c r="B38" s="45"/>
      <c r="C38" s="45"/>
      <c r="D38" s="45"/>
      <c r="E38" s="45"/>
      <c r="F38" s="45"/>
      <c r="G38" s="45"/>
      <c r="H38" s="45"/>
    </row>
    <row r="39" spans="1:8">
      <c r="A39" s="45"/>
      <c r="B39" s="45"/>
      <c r="C39" s="45"/>
      <c r="D39" s="45"/>
      <c r="E39" s="45"/>
      <c r="F39" s="45"/>
      <c r="G39" s="45"/>
      <c r="H39" s="45"/>
    </row>
    <row r="40" spans="1:8">
      <c r="A40" s="45"/>
      <c r="B40" s="45"/>
      <c r="C40" s="45"/>
      <c r="D40" s="45"/>
      <c r="E40" s="45"/>
      <c r="F40" s="45"/>
      <c r="G40" s="45"/>
      <c r="H40" s="45"/>
    </row>
    <row r="41" spans="1:8">
      <c r="A41" s="45"/>
      <c r="B41" s="45"/>
      <c r="C41" s="45"/>
      <c r="D41" s="45"/>
      <c r="E41" s="45"/>
      <c r="F41" s="45"/>
      <c r="G41" s="45"/>
      <c r="H41" s="45"/>
    </row>
    <row r="42" spans="1:8">
      <c r="A42" s="45"/>
      <c r="B42" s="45"/>
      <c r="C42" s="45"/>
      <c r="D42" s="45"/>
      <c r="E42" s="45"/>
      <c r="F42" s="45"/>
      <c r="G42" s="45"/>
      <c r="H42" s="45"/>
    </row>
    <row r="43" spans="1:8">
      <c r="A43" s="45"/>
      <c r="B43" s="45"/>
      <c r="C43" s="45"/>
      <c r="D43" s="45"/>
      <c r="E43" s="45"/>
      <c r="F43" s="45"/>
      <c r="G43" s="45"/>
      <c r="H43" s="45"/>
    </row>
    <row r="44" spans="1:8">
      <c r="A44" s="45"/>
      <c r="B44" s="45"/>
      <c r="C44" s="45"/>
      <c r="D44" s="45"/>
      <c r="E44" s="45"/>
      <c r="F44" s="45"/>
      <c r="G44" s="45"/>
      <c r="H44" s="45"/>
    </row>
    <row r="45" spans="1:8">
      <c r="A45" s="45"/>
      <c r="B45" s="45"/>
      <c r="C45" s="45"/>
      <c r="D45" s="45"/>
      <c r="E45" s="45"/>
      <c r="F45" s="45"/>
      <c r="G45" s="45"/>
      <c r="H45" s="45"/>
    </row>
    <row r="46" spans="1:8">
      <c r="A46" s="45"/>
      <c r="B46" s="45"/>
      <c r="C46" s="45"/>
      <c r="D46" s="45"/>
      <c r="E46" s="45"/>
      <c r="F46" s="45"/>
      <c r="G46" s="45"/>
      <c r="H46" s="45"/>
    </row>
    <row r="47" spans="1:8">
      <c r="A47" s="45"/>
      <c r="B47" s="45"/>
      <c r="C47" s="45"/>
      <c r="D47" s="45"/>
      <c r="E47" s="45"/>
      <c r="F47" s="45"/>
      <c r="G47" s="45"/>
      <c r="H47" s="45"/>
    </row>
    <row r="48" spans="1:8">
      <c r="A48" s="45"/>
      <c r="B48" s="45"/>
      <c r="C48" s="45"/>
      <c r="D48" s="45"/>
      <c r="E48" s="45"/>
      <c r="F48" s="45"/>
      <c r="G48" s="45"/>
      <c r="H48" s="45"/>
    </row>
    <row r="49" spans="1:13">
      <c r="A49" s="45"/>
      <c r="B49" s="45"/>
      <c r="C49" s="45"/>
      <c r="D49" s="45"/>
      <c r="E49" s="45"/>
      <c r="F49" s="45"/>
      <c r="G49" s="45"/>
      <c r="H49" s="45"/>
    </row>
    <row r="50" spans="1:13">
      <c r="A50" s="45"/>
      <c r="B50" s="45"/>
      <c r="C50" s="45"/>
      <c r="D50" s="45"/>
      <c r="E50" s="45"/>
      <c r="F50" s="45"/>
      <c r="G50" s="45"/>
      <c r="H50" s="45"/>
    </row>
    <row r="51" spans="1:13">
      <c r="A51" s="45"/>
      <c r="B51" s="45"/>
      <c r="C51" s="45"/>
      <c r="D51" s="45"/>
      <c r="E51" s="45"/>
      <c r="F51" s="45"/>
      <c r="G51" s="45"/>
      <c r="H51" s="45"/>
    </row>
    <row r="52" spans="1:13">
      <c r="A52" s="45"/>
      <c r="B52" s="45"/>
      <c r="C52" s="45"/>
      <c r="D52" s="45"/>
      <c r="E52" s="45"/>
      <c r="F52" s="45"/>
      <c r="G52" s="45"/>
      <c r="H52" s="45"/>
    </row>
    <row r="53" spans="1:13">
      <c r="A53" s="45"/>
      <c r="B53" s="45"/>
      <c r="C53" s="45"/>
      <c r="D53" s="45"/>
      <c r="E53" s="45"/>
      <c r="F53" s="45"/>
      <c r="G53" s="45"/>
      <c r="H53" s="45"/>
    </row>
    <row r="54" spans="1:13">
      <c r="A54" s="45"/>
      <c r="B54" s="45"/>
      <c r="C54" s="45"/>
      <c r="D54" s="45"/>
      <c r="E54" s="45"/>
      <c r="F54" s="45"/>
      <c r="G54" s="45"/>
      <c r="H54" s="45"/>
    </row>
    <row r="55" spans="1:13">
      <c r="A55" s="45"/>
      <c r="B55" s="45"/>
      <c r="C55" s="45"/>
      <c r="D55" s="45"/>
      <c r="E55" s="45"/>
      <c r="F55" s="45"/>
      <c r="G55" s="45"/>
      <c r="H55" s="45"/>
    </row>
    <row r="56" spans="1:13" ht="21">
      <c r="A56" s="45"/>
      <c r="B56" s="15" t="s">
        <v>398</v>
      </c>
      <c r="C56" s="45"/>
      <c r="D56" s="45"/>
      <c r="E56" s="45"/>
      <c r="F56" s="45"/>
      <c r="G56" s="45"/>
      <c r="H56" s="45"/>
    </row>
    <row r="57" spans="1:13">
      <c r="A57" s="45"/>
      <c r="B57" s="609" t="s">
        <v>438</v>
      </c>
    </row>
    <row r="58" spans="1:13">
      <c r="C58" s="517">
        <v>2016</v>
      </c>
      <c r="D58" s="257">
        <v>2017</v>
      </c>
      <c r="E58" s="257">
        <v>2018</v>
      </c>
      <c r="F58" s="257">
        <v>2019</v>
      </c>
      <c r="G58" s="257">
        <v>2020</v>
      </c>
      <c r="H58" s="257">
        <v>2021</v>
      </c>
      <c r="I58" s="257">
        <v>2022</v>
      </c>
      <c r="J58" s="257">
        <v>2023</v>
      </c>
      <c r="K58" s="257">
        <v>2024</v>
      </c>
      <c r="L58" s="257">
        <v>2025</v>
      </c>
      <c r="M58" s="257">
        <v>2026</v>
      </c>
    </row>
    <row r="59" spans="1:13">
      <c r="B59" s="184" t="s">
        <v>331</v>
      </c>
      <c r="C59" s="518">
        <f>SUM('Ethernet Total'!E9:E12)</f>
        <v>13567410.105</v>
      </c>
      <c r="D59" s="258">
        <f>SUM('Ethernet Total'!F9:F12)</f>
        <v>11273695.050000001</v>
      </c>
      <c r="E59" s="258"/>
      <c r="F59" s="258"/>
      <c r="G59" s="258"/>
      <c r="H59" s="258"/>
      <c r="I59" s="258"/>
      <c r="J59" s="258"/>
      <c r="K59" s="258"/>
      <c r="L59" s="258"/>
      <c r="M59" s="258"/>
    </row>
    <row r="60" spans="1:13">
      <c r="B60" s="185" t="s">
        <v>332</v>
      </c>
      <c r="C60" s="519">
        <f>SUM('Ethernet Total'!E14:E22)</f>
        <v>18516818.93</v>
      </c>
      <c r="D60" s="259">
        <f>SUM('Ethernet Total'!F14:F22)</f>
        <v>19945022.100000001</v>
      </c>
      <c r="E60" s="259"/>
      <c r="F60" s="259"/>
      <c r="G60" s="259"/>
      <c r="H60" s="259"/>
      <c r="I60" s="259"/>
      <c r="J60" s="259"/>
      <c r="K60" s="259"/>
      <c r="L60" s="259"/>
      <c r="M60" s="259"/>
    </row>
    <row r="61" spans="1:13">
      <c r="B61" s="185" t="s">
        <v>333</v>
      </c>
      <c r="C61" s="519">
        <f>SUM('Ethernet Total'!E24:E26)</f>
        <v>11694</v>
      </c>
      <c r="D61" s="259">
        <f>SUM('Ethernet Total'!F24:F26)</f>
        <v>113327</v>
      </c>
      <c r="E61" s="259"/>
      <c r="F61" s="259"/>
      <c r="G61" s="259"/>
      <c r="H61" s="259"/>
      <c r="I61" s="259"/>
      <c r="J61" s="259"/>
      <c r="K61" s="259"/>
      <c r="L61" s="259"/>
      <c r="M61" s="259"/>
    </row>
    <row r="62" spans="1:13">
      <c r="B62" s="185" t="s">
        <v>334</v>
      </c>
      <c r="C62" s="519">
        <f>SUM('Ethernet Total'!E27:E35)</f>
        <v>3153068</v>
      </c>
      <c r="D62" s="259">
        <f>SUM('Ethernet Total'!F27:F35)</f>
        <v>3864160</v>
      </c>
      <c r="E62" s="259"/>
      <c r="F62" s="259"/>
      <c r="G62" s="259"/>
      <c r="H62" s="259"/>
      <c r="I62" s="259"/>
      <c r="J62" s="259"/>
      <c r="K62" s="259"/>
      <c r="L62" s="259"/>
      <c r="M62" s="259"/>
    </row>
    <row r="63" spans="1:13">
      <c r="B63" s="185" t="s">
        <v>335</v>
      </c>
      <c r="C63" s="519"/>
      <c r="D63" s="259"/>
      <c r="E63" s="259"/>
      <c r="F63" s="259"/>
      <c r="G63" s="259"/>
      <c r="H63" s="259"/>
      <c r="I63" s="259"/>
      <c r="J63" s="259"/>
      <c r="K63" s="259"/>
      <c r="L63" s="259"/>
      <c r="M63" s="259"/>
    </row>
    <row r="64" spans="1:13">
      <c r="B64" s="185" t="s">
        <v>48</v>
      </c>
      <c r="C64" s="519">
        <f>SUM('Ethernet Total'!E41:E59)</f>
        <v>919370</v>
      </c>
      <c r="D64" s="259">
        <f>SUM('Ethernet Total'!F41:F59)</f>
        <v>2881490</v>
      </c>
      <c r="E64" s="259"/>
      <c r="F64" s="259"/>
      <c r="G64" s="259"/>
      <c r="H64" s="259"/>
      <c r="I64" s="259"/>
      <c r="J64" s="259"/>
      <c r="K64" s="259"/>
      <c r="L64" s="259"/>
      <c r="M64" s="259"/>
    </row>
    <row r="65" spans="1:13">
      <c r="B65" s="185" t="s">
        <v>100</v>
      </c>
      <c r="C65" s="519">
        <f>'Ethernet Total'!E60+'Ethernet Total'!E62</f>
        <v>0</v>
      </c>
      <c r="D65" s="259">
        <f>'Ethernet Total'!F60+'Ethernet Total'!F62</f>
        <v>0</v>
      </c>
      <c r="E65" s="259"/>
      <c r="F65" s="259"/>
      <c r="G65" s="259"/>
      <c r="H65" s="259"/>
      <c r="I65" s="259"/>
      <c r="J65" s="259"/>
      <c r="K65" s="259"/>
      <c r="L65" s="259"/>
      <c r="M65" s="259"/>
    </row>
    <row r="66" spans="1:13">
      <c r="B66" s="193" t="s">
        <v>430</v>
      </c>
      <c r="C66" s="259">
        <f>SUM('Ethernet Total'!E63:E67)+'Ethernet Total'!E61</f>
        <v>0</v>
      </c>
      <c r="D66" s="259">
        <f>SUM('Ethernet Total'!F63:F67)+'Ethernet Total'!F61</f>
        <v>89</v>
      </c>
      <c r="E66" s="259"/>
      <c r="F66" s="259"/>
      <c r="G66" s="259"/>
      <c r="H66" s="259"/>
      <c r="I66" s="259"/>
      <c r="J66" s="259"/>
      <c r="K66" s="259"/>
      <c r="L66" s="259"/>
      <c r="M66" s="259"/>
    </row>
    <row r="67" spans="1:13">
      <c r="B67" s="185" t="s">
        <v>329</v>
      </c>
      <c r="C67" s="519"/>
      <c r="D67" s="259"/>
      <c r="E67" s="259"/>
      <c r="F67" s="259"/>
      <c r="G67" s="259"/>
      <c r="H67" s="259"/>
      <c r="I67" s="259"/>
      <c r="J67" s="259"/>
      <c r="K67" s="259"/>
      <c r="L67" s="259"/>
      <c r="M67" s="259"/>
    </row>
    <row r="68" spans="1:13">
      <c r="B68" s="251" t="str">
        <f>'Ethernet Total'!D23</f>
        <v>Legacy/discontinued</v>
      </c>
      <c r="C68" s="520">
        <f>'Ethernet Total'!E13+'Ethernet Total'!E23</f>
        <v>265053</v>
      </c>
      <c r="D68" s="255">
        <f>'Ethernet Total'!F13+'Ethernet Total'!F23</f>
        <v>24329</v>
      </c>
      <c r="E68" s="255"/>
      <c r="F68" s="255"/>
      <c r="G68" s="255"/>
      <c r="H68" s="255"/>
      <c r="I68" s="255"/>
      <c r="J68" s="255"/>
      <c r="K68" s="255"/>
      <c r="L68" s="255"/>
      <c r="M68" s="255"/>
    </row>
    <row r="69" spans="1:13">
      <c r="B69" s="183" t="s">
        <v>13</v>
      </c>
      <c r="C69" s="520">
        <f t="shared" ref="C69:H69" si="0">SUM(C59:C68)</f>
        <v>36433414.034999996</v>
      </c>
      <c r="D69" s="255">
        <f t="shared" si="0"/>
        <v>38102112.150000006</v>
      </c>
      <c r="E69" s="255">
        <f t="shared" si="0"/>
        <v>0</v>
      </c>
      <c r="F69" s="255">
        <f t="shared" si="0"/>
        <v>0</v>
      </c>
      <c r="G69" s="255">
        <f t="shared" si="0"/>
        <v>0</v>
      </c>
      <c r="H69" s="255">
        <f t="shared" si="0"/>
        <v>0</v>
      </c>
      <c r="I69" s="255">
        <f t="shared" ref="I69:M69" si="1">SUM(I59:I68)</f>
        <v>0</v>
      </c>
      <c r="J69" s="255">
        <f t="shared" si="1"/>
        <v>0</v>
      </c>
      <c r="K69" s="255">
        <f t="shared" si="1"/>
        <v>0</v>
      </c>
      <c r="L69" s="255">
        <f t="shared" si="1"/>
        <v>0</v>
      </c>
      <c r="M69" s="255">
        <f t="shared" si="1"/>
        <v>0</v>
      </c>
    </row>
    <row r="70" spans="1:13">
      <c r="B70" s="237" t="s">
        <v>54</v>
      </c>
      <c r="C70" s="182"/>
      <c r="D70" s="182">
        <f t="shared" ref="D70:J70" si="2">D69/C69-1</f>
        <v>4.5801310670390727E-2</v>
      </c>
      <c r="E70" s="182">
        <f t="shared" si="2"/>
        <v>-1</v>
      </c>
      <c r="F70" s="182" t="e">
        <f t="shared" si="2"/>
        <v>#DIV/0!</v>
      </c>
      <c r="G70" s="182" t="e">
        <f t="shared" si="2"/>
        <v>#DIV/0!</v>
      </c>
      <c r="H70" s="182" t="e">
        <f t="shared" si="2"/>
        <v>#DIV/0!</v>
      </c>
      <c r="I70" s="182" t="e">
        <f t="shared" si="2"/>
        <v>#DIV/0!</v>
      </c>
      <c r="J70" s="182" t="e">
        <f t="shared" si="2"/>
        <v>#DIV/0!</v>
      </c>
      <c r="K70" s="182" t="e">
        <f t="shared" ref="K70:M70" si="3">K69/J69-1</f>
        <v>#DIV/0!</v>
      </c>
      <c r="L70" s="182" t="e">
        <f t="shared" si="3"/>
        <v>#DIV/0!</v>
      </c>
      <c r="M70" s="182" t="e">
        <f t="shared" si="3"/>
        <v>#DIV/0!</v>
      </c>
    </row>
    <row r="71" spans="1:13">
      <c r="B71" s="237" t="s">
        <v>336</v>
      </c>
      <c r="C71" s="182"/>
      <c r="D71" s="182">
        <f t="shared" ref="D71:J71" si="4">SUM(D61:D66)/SUM(C61:C66)-1</f>
        <v>0.67944278000808978</v>
      </c>
      <c r="E71" s="182">
        <f t="shared" si="4"/>
        <v>-1</v>
      </c>
      <c r="F71" s="182" t="e">
        <f t="shared" si="4"/>
        <v>#DIV/0!</v>
      </c>
      <c r="G71" s="182" t="e">
        <f t="shared" si="4"/>
        <v>#DIV/0!</v>
      </c>
      <c r="H71" s="182" t="e">
        <f t="shared" si="4"/>
        <v>#DIV/0!</v>
      </c>
      <c r="I71" s="182" t="e">
        <f t="shared" si="4"/>
        <v>#DIV/0!</v>
      </c>
      <c r="J71" s="182" t="e">
        <f t="shared" si="4"/>
        <v>#DIV/0!</v>
      </c>
      <c r="K71" s="182" t="e">
        <f t="shared" ref="K71:M71" si="5">SUM(K61:K66)/SUM(J61:J66)-1</f>
        <v>#DIV/0!</v>
      </c>
      <c r="L71" s="182" t="e">
        <f t="shared" si="5"/>
        <v>#DIV/0!</v>
      </c>
      <c r="M71" s="182" t="e">
        <f t="shared" si="5"/>
        <v>#DIV/0!</v>
      </c>
    </row>
    <row r="72" spans="1:13">
      <c r="B72" s="237"/>
    </row>
    <row r="73" spans="1:13" ht="21">
      <c r="B73" s="15" t="s">
        <v>399</v>
      </c>
      <c r="C73" s="63"/>
      <c r="D73" s="63"/>
      <c r="E73" s="63"/>
      <c r="F73" s="63"/>
      <c r="G73" s="63"/>
      <c r="H73" s="63"/>
      <c r="I73" s="63"/>
      <c r="J73" s="63"/>
      <c r="K73" s="63"/>
      <c r="L73" s="63"/>
      <c r="M73" s="63"/>
    </row>
    <row r="74" spans="1:13">
      <c r="A74" s="45"/>
      <c r="B74" s="609" t="s">
        <v>438</v>
      </c>
    </row>
    <row r="75" spans="1:13">
      <c r="C75" s="517">
        <v>2016</v>
      </c>
      <c r="D75" s="257">
        <v>2017</v>
      </c>
      <c r="E75" s="257">
        <v>2018</v>
      </c>
      <c r="F75" s="257">
        <v>2019</v>
      </c>
      <c r="G75" s="257">
        <v>2020</v>
      </c>
      <c r="H75" s="257">
        <v>2021</v>
      </c>
      <c r="I75" s="257">
        <v>2022</v>
      </c>
      <c r="J75" s="257">
        <v>2023</v>
      </c>
      <c r="K75" s="257">
        <v>2024</v>
      </c>
      <c r="L75" s="257">
        <v>2025</v>
      </c>
      <c r="M75" s="257">
        <v>2026</v>
      </c>
    </row>
    <row r="76" spans="1:13">
      <c r="B76" s="184" t="str">
        <f t="shared" ref="B76:B85" si="6">B59</f>
        <v>G</v>
      </c>
      <c r="C76" s="521">
        <f>SUM('Ethernet Total'!E163:E166)</f>
        <v>154.16513112975395</v>
      </c>
      <c r="D76" s="260">
        <f>SUM('Ethernet Total'!F163:F166)</f>
        <v>110.62740763127242</v>
      </c>
      <c r="E76" s="260"/>
      <c r="F76" s="260"/>
      <c r="G76" s="260"/>
      <c r="H76" s="260"/>
      <c r="I76" s="260"/>
      <c r="J76" s="260"/>
      <c r="K76" s="260"/>
      <c r="L76" s="260"/>
      <c r="M76" s="260"/>
    </row>
    <row r="77" spans="1:13">
      <c r="B77" s="185" t="str">
        <f t="shared" si="6"/>
        <v>10 G</v>
      </c>
      <c r="C77" s="522">
        <f>SUM('Ethernet Total'!E168:E176)</f>
        <v>588.89972784362988</v>
      </c>
      <c r="D77" s="189">
        <f>SUM('Ethernet Total'!F168:F176)</f>
        <v>486.60483553423245</v>
      </c>
      <c r="E77" s="189"/>
      <c r="F77" s="189"/>
      <c r="G77" s="189"/>
      <c r="H77" s="189"/>
      <c r="I77" s="189"/>
      <c r="J77" s="189"/>
      <c r="K77" s="189"/>
      <c r="L77" s="189"/>
      <c r="M77" s="189"/>
    </row>
    <row r="78" spans="1:13">
      <c r="B78" s="185" t="str">
        <f t="shared" si="6"/>
        <v>25 G</v>
      </c>
      <c r="C78" s="523">
        <f>SUM('Ethernet Total'!E178:E180)</f>
        <v>3.4123060000000001</v>
      </c>
      <c r="D78" s="189">
        <f>SUM('Ethernet Total'!F178:F180)</f>
        <v>19.187075306914231</v>
      </c>
      <c r="E78" s="189"/>
      <c r="F78" s="189"/>
      <c r="G78" s="189"/>
      <c r="H78" s="189"/>
      <c r="I78" s="189"/>
      <c r="J78" s="189"/>
      <c r="K78" s="189"/>
      <c r="L78" s="189"/>
      <c r="M78" s="189"/>
    </row>
    <row r="79" spans="1:13">
      <c r="B79" s="185" t="str">
        <f t="shared" si="6"/>
        <v>40 G</v>
      </c>
      <c r="C79" s="522">
        <f>SUM('Ethernet Total'!E181:E189)</f>
        <v>787.93297017215446</v>
      </c>
      <c r="D79" s="189">
        <f>SUM('Ethernet Total'!F181:F189)</f>
        <v>904.27751564220159</v>
      </c>
      <c r="E79" s="189"/>
      <c r="F79" s="189"/>
      <c r="G79" s="189"/>
      <c r="H79" s="189"/>
      <c r="I79" s="189"/>
      <c r="J79" s="189"/>
      <c r="K79" s="189"/>
      <c r="L79" s="189"/>
      <c r="M79" s="189"/>
    </row>
    <row r="80" spans="1:13">
      <c r="B80" s="185" t="str">
        <f t="shared" si="6"/>
        <v>50G</v>
      </c>
      <c r="C80" s="522"/>
      <c r="D80" s="189"/>
      <c r="E80" s="191"/>
      <c r="F80" s="191"/>
      <c r="G80" s="191"/>
      <c r="H80" s="191"/>
      <c r="I80" s="191"/>
      <c r="J80" s="191"/>
      <c r="K80" s="191"/>
      <c r="L80" s="191"/>
      <c r="M80" s="191"/>
    </row>
    <row r="81" spans="2:13">
      <c r="B81" s="185" t="str">
        <f t="shared" si="6"/>
        <v>100G</v>
      </c>
      <c r="C81" s="522">
        <f>SUM('Ethernet Total'!E195:E213)</f>
        <v>1143.1589634696481</v>
      </c>
      <c r="D81" s="189">
        <f>SUM('Ethernet Total'!F195:F213)</f>
        <v>1653.9743919741536</v>
      </c>
      <c r="E81" s="189"/>
      <c r="F81" s="189"/>
      <c r="G81" s="189"/>
      <c r="H81" s="189"/>
      <c r="I81" s="189"/>
      <c r="J81" s="189"/>
      <c r="K81" s="189"/>
      <c r="L81" s="189"/>
      <c r="M81" s="189"/>
    </row>
    <row r="82" spans="2:13">
      <c r="B82" s="185" t="str">
        <f t="shared" si="6"/>
        <v>200G</v>
      </c>
      <c r="C82" s="522"/>
      <c r="D82" s="189">
        <f>'Ethernet Total'!F214+'Ethernet Total'!F216</f>
        <v>0</v>
      </c>
      <c r="E82" s="189"/>
      <c r="F82" s="189"/>
      <c r="G82" s="189"/>
      <c r="H82" s="189"/>
      <c r="I82" s="189"/>
      <c r="J82" s="189"/>
      <c r="K82" s="189"/>
      <c r="L82" s="189"/>
      <c r="M82" s="189"/>
    </row>
    <row r="83" spans="2:13">
      <c r="B83" s="185" t="str">
        <f t="shared" si="6"/>
        <v>2x200G, 400G</v>
      </c>
      <c r="C83" s="522"/>
      <c r="D83" s="189">
        <f>SUM('Ethernet Total'!F217:F221)+'Ethernet Total'!F215</f>
        <v>1.3482999999999998</v>
      </c>
      <c r="E83" s="189"/>
      <c r="F83" s="189"/>
      <c r="G83" s="189"/>
      <c r="H83" s="189"/>
      <c r="I83" s="189"/>
      <c r="J83" s="189"/>
      <c r="K83" s="189"/>
      <c r="L83" s="189"/>
      <c r="M83" s="189"/>
    </row>
    <row r="84" spans="2:13">
      <c r="B84" s="185" t="str">
        <f t="shared" si="6"/>
        <v>2x400G, 800G</v>
      </c>
      <c r="C84" s="522"/>
      <c r="D84" s="189"/>
      <c r="E84" s="189"/>
      <c r="F84" s="189"/>
      <c r="G84" s="189"/>
      <c r="H84" s="189"/>
      <c r="I84" s="189"/>
      <c r="J84" s="189"/>
      <c r="K84" s="189"/>
      <c r="L84" s="189"/>
      <c r="M84" s="189"/>
    </row>
    <row r="85" spans="2:13">
      <c r="B85" s="251" t="str">
        <f t="shared" si="6"/>
        <v>Legacy/discontinued</v>
      </c>
      <c r="C85" s="524">
        <f>'Ethernet Total'!E177+'Ethernet Total'!E167</f>
        <v>10.04630903</v>
      </c>
      <c r="D85" s="634">
        <f>'Ethernet Total'!F177+'Ethernet Total'!F167</f>
        <v>2.2937660000000006</v>
      </c>
      <c r="E85" s="634">
        <f>'Ethernet Total'!G177+'Ethernet Total'!G167</f>
        <v>0</v>
      </c>
      <c r="F85" s="634">
        <f>'Ethernet Total'!H177+'Ethernet Total'!H167</f>
        <v>0</v>
      </c>
      <c r="G85" s="634"/>
      <c r="H85" s="261"/>
      <c r="I85" s="261"/>
      <c r="J85" s="261"/>
      <c r="K85" s="261"/>
      <c r="L85" s="261"/>
      <c r="M85" s="261"/>
    </row>
    <row r="86" spans="2:13">
      <c r="B86" s="183" t="str">
        <f>B69</f>
        <v>Total</v>
      </c>
      <c r="C86" s="524">
        <f t="shared" ref="C86:H86" si="7">SUM(C76:C85)</f>
        <v>2687.6154076451867</v>
      </c>
      <c r="D86" s="261">
        <f t="shared" si="7"/>
        <v>3178.3132920887742</v>
      </c>
      <c r="E86" s="261">
        <f t="shared" si="7"/>
        <v>0</v>
      </c>
      <c r="F86" s="261">
        <f t="shared" si="7"/>
        <v>0</v>
      </c>
      <c r="G86" s="261">
        <f t="shared" si="7"/>
        <v>0</v>
      </c>
      <c r="H86" s="261">
        <f t="shared" si="7"/>
        <v>0</v>
      </c>
      <c r="I86" s="261">
        <f>SUM(I76:I85)</f>
        <v>0</v>
      </c>
      <c r="J86" s="261">
        <f t="shared" ref="J86:M86" si="8">SUM(J76:J85)</f>
        <v>0</v>
      </c>
      <c r="K86" s="261">
        <f t="shared" si="8"/>
        <v>0</v>
      </c>
      <c r="L86" s="261">
        <f t="shared" si="8"/>
        <v>0</v>
      </c>
      <c r="M86" s="261">
        <f t="shared" si="8"/>
        <v>0</v>
      </c>
    </row>
    <row r="87" spans="2:13">
      <c r="B87" s="237" t="s">
        <v>54</v>
      </c>
      <c r="C87" s="182"/>
      <c r="D87" s="182">
        <f t="shared" ref="D87:J87" si="9">D86/C86-1</f>
        <v>0.18257741901901192</v>
      </c>
      <c r="E87" s="182">
        <f t="shared" si="9"/>
        <v>-1</v>
      </c>
      <c r="F87" s="182" t="e">
        <f t="shared" si="9"/>
        <v>#DIV/0!</v>
      </c>
      <c r="G87" s="182" t="e">
        <f t="shared" si="9"/>
        <v>#DIV/0!</v>
      </c>
      <c r="H87" s="182" t="e">
        <f t="shared" si="9"/>
        <v>#DIV/0!</v>
      </c>
      <c r="I87" s="182" t="e">
        <f t="shared" si="9"/>
        <v>#DIV/0!</v>
      </c>
      <c r="J87" s="182" t="e">
        <f t="shared" si="9"/>
        <v>#DIV/0!</v>
      </c>
      <c r="K87" s="182" t="e">
        <f t="shared" ref="K87:M87" si="10">K86/J86-1</f>
        <v>#DIV/0!</v>
      </c>
      <c r="L87" s="182" t="e">
        <f t="shared" si="10"/>
        <v>#DIV/0!</v>
      </c>
      <c r="M87" s="182" t="e">
        <f t="shared" si="10"/>
        <v>#DIV/0!</v>
      </c>
    </row>
    <row r="88" spans="2:13">
      <c r="B88" s="237" t="s">
        <v>336</v>
      </c>
      <c r="C88" s="182"/>
      <c r="D88" s="182">
        <f t="shared" ref="D88:J88" si="11">SUM(D78:D83)/SUM(C78:C83)-1</f>
        <v>0.33304814229859958</v>
      </c>
      <c r="E88" s="182">
        <f t="shared" si="11"/>
        <v>-1</v>
      </c>
      <c r="F88" s="182" t="e">
        <f t="shared" si="11"/>
        <v>#DIV/0!</v>
      </c>
      <c r="G88" s="182" t="e">
        <f t="shared" si="11"/>
        <v>#DIV/0!</v>
      </c>
      <c r="H88" s="182" t="e">
        <f t="shared" si="11"/>
        <v>#DIV/0!</v>
      </c>
      <c r="I88" s="182" t="e">
        <f t="shared" si="11"/>
        <v>#DIV/0!</v>
      </c>
      <c r="J88" s="182" t="e">
        <f t="shared" si="11"/>
        <v>#DIV/0!</v>
      </c>
      <c r="K88" s="182" t="e">
        <f t="shared" ref="K88:M88" si="12">SUM(K78:K83)/SUM(J78:J83)-1</f>
        <v>#DIV/0!</v>
      </c>
      <c r="L88" s="182" t="e">
        <f t="shared" si="12"/>
        <v>#DIV/0!</v>
      </c>
      <c r="M88" s="182" t="e">
        <f t="shared" si="12"/>
        <v>#DIV/0!</v>
      </c>
    </row>
    <row r="90" spans="2:13" s="3" customFormat="1">
      <c r="B90" s="181"/>
      <c r="C90" s="192"/>
      <c r="D90" s="192"/>
      <c r="E90" s="192"/>
      <c r="F90" s="192"/>
      <c r="G90" s="192"/>
      <c r="H90" s="192"/>
      <c r="I90" s="192"/>
      <c r="J90" s="192"/>
      <c r="K90" s="192"/>
      <c r="L90" s="192"/>
      <c r="M90" s="192"/>
    </row>
    <row r="91" spans="2:13" ht="21">
      <c r="B91" s="93" t="s">
        <v>337</v>
      </c>
    </row>
    <row r="92" spans="2:13" ht="14.5" customHeight="1">
      <c r="B92" s="93"/>
    </row>
    <row r="118" spans="2:13" ht="15.5">
      <c r="B118" s="82" t="s">
        <v>338</v>
      </c>
      <c r="C118" s="517">
        <v>2016</v>
      </c>
      <c r="D118" s="257">
        <v>2017</v>
      </c>
      <c r="E118" s="257">
        <v>2018</v>
      </c>
      <c r="F118" s="257">
        <v>2019</v>
      </c>
      <c r="G118" s="257">
        <v>2020</v>
      </c>
      <c r="H118" s="257">
        <v>2021</v>
      </c>
      <c r="I118" s="257">
        <v>2022</v>
      </c>
      <c r="J118" s="257">
        <v>2023</v>
      </c>
      <c r="K118" s="257">
        <v>2024</v>
      </c>
      <c r="L118" s="257">
        <v>2025</v>
      </c>
      <c r="M118" s="257">
        <v>2026</v>
      </c>
    </row>
    <row r="119" spans="2:13">
      <c r="B119" s="184" t="str">
        <f>'Ethernet Total'!P24</f>
        <v>25GbE SR_100 - 300 m_SFP28</v>
      </c>
      <c r="C119" s="525">
        <f>'Ethernet Total'!E24</f>
        <v>7146</v>
      </c>
      <c r="D119" s="98">
        <f>'Ethernet Total'!F24</f>
        <v>95865</v>
      </c>
      <c r="E119" s="98"/>
      <c r="F119" s="98"/>
      <c r="G119" s="98"/>
      <c r="H119" s="98"/>
      <c r="I119" s="98"/>
      <c r="J119" s="98"/>
      <c r="K119" s="98"/>
      <c r="L119" s="98"/>
      <c r="M119" s="98"/>
    </row>
    <row r="120" spans="2:13">
      <c r="B120" s="185" t="str">
        <f>'Ethernet Total'!P25</f>
        <v>25GbE LR_10 km_SFP28</v>
      </c>
      <c r="C120" s="526">
        <f>'Ethernet Total'!E25</f>
        <v>4548</v>
      </c>
      <c r="D120" s="99">
        <f>'Ethernet Total'!F25</f>
        <v>17462</v>
      </c>
      <c r="E120" s="99"/>
      <c r="F120" s="99"/>
      <c r="G120" s="99"/>
      <c r="H120" s="99"/>
      <c r="I120" s="99"/>
      <c r="J120" s="99"/>
      <c r="K120" s="99"/>
      <c r="L120" s="99"/>
      <c r="M120" s="99"/>
    </row>
    <row r="121" spans="2:13">
      <c r="B121" s="185" t="str">
        <f>'Ethernet Total'!P26</f>
        <v>25GbE ER_40 km_SFP28</v>
      </c>
      <c r="C121" s="526">
        <f>'Ethernet Total'!E26</f>
        <v>0</v>
      </c>
      <c r="D121" s="99">
        <f>'Ethernet Total'!F26</f>
        <v>0</v>
      </c>
      <c r="E121" s="99"/>
      <c r="F121" s="99"/>
      <c r="G121" s="99"/>
      <c r="H121" s="99"/>
      <c r="I121" s="99"/>
      <c r="J121" s="99"/>
      <c r="K121" s="99"/>
      <c r="L121" s="99"/>
      <c r="M121" s="99"/>
    </row>
    <row r="122" spans="2:13">
      <c r="B122" s="183" t="s">
        <v>51</v>
      </c>
      <c r="C122" s="527">
        <f t="shared" ref="C122:H122" si="13">SUM(C119:C121)</f>
        <v>11694</v>
      </c>
      <c r="D122" s="252">
        <f t="shared" si="13"/>
        <v>113327</v>
      </c>
      <c r="E122" s="252">
        <f t="shared" si="13"/>
        <v>0</v>
      </c>
      <c r="F122" s="252">
        <f t="shared" si="13"/>
        <v>0</v>
      </c>
      <c r="G122" s="252">
        <f t="shared" si="13"/>
        <v>0</v>
      </c>
      <c r="H122" s="252">
        <f t="shared" si="13"/>
        <v>0</v>
      </c>
      <c r="I122" s="252">
        <f t="shared" ref="I122:M122" si="14">SUM(I119:I121)</f>
        <v>0</v>
      </c>
      <c r="J122" s="252">
        <f t="shared" si="14"/>
        <v>0</v>
      </c>
      <c r="K122" s="252">
        <f t="shared" si="14"/>
        <v>0</v>
      </c>
      <c r="L122" s="252">
        <f t="shared" si="14"/>
        <v>0</v>
      </c>
      <c r="M122" s="252">
        <f t="shared" si="14"/>
        <v>0</v>
      </c>
    </row>
    <row r="123" spans="2:13">
      <c r="B123" s="237" t="s">
        <v>54</v>
      </c>
      <c r="C123" s="182"/>
      <c r="D123" s="182">
        <f t="shared" ref="D123:J123" si="15">D122/C122-1</f>
        <v>8.6910381392166922</v>
      </c>
      <c r="E123" s="182">
        <f t="shared" si="15"/>
        <v>-1</v>
      </c>
      <c r="F123" s="182" t="e">
        <f t="shared" si="15"/>
        <v>#DIV/0!</v>
      </c>
      <c r="G123" s="182" t="e">
        <f t="shared" si="15"/>
        <v>#DIV/0!</v>
      </c>
      <c r="H123" s="182" t="e">
        <f t="shared" si="15"/>
        <v>#DIV/0!</v>
      </c>
      <c r="I123" s="182" t="e">
        <f t="shared" si="15"/>
        <v>#DIV/0!</v>
      </c>
      <c r="J123" s="182" t="e">
        <f t="shared" si="15"/>
        <v>#DIV/0!</v>
      </c>
      <c r="K123" s="182" t="e">
        <f t="shared" ref="K123:M123" si="16">K122/J122-1</f>
        <v>#DIV/0!</v>
      </c>
      <c r="L123" s="182" t="e">
        <f t="shared" si="16"/>
        <v>#DIV/0!</v>
      </c>
      <c r="M123" s="182" t="e">
        <f t="shared" si="16"/>
        <v>#DIV/0!</v>
      </c>
    </row>
    <row r="124" spans="2:13" s="186" customFormat="1"/>
    <row r="126" spans="2:13" ht="21">
      <c r="B126" s="93" t="s">
        <v>339</v>
      </c>
    </row>
    <row r="127" spans="2:13" ht="21">
      <c r="B127" s="93"/>
    </row>
    <row r="128" spans="2:13" ht="21">
      <c r="B128" s="93"/>
    </row>
    <row r="153" spans="1:13" ht="15.5">
      <c r="B153" s="82" t="s">
        <v>340</v>
      </c>
    </row>
    <row r="154" spans="1:13">
      <c r="C154" s="517">
        <v>2016</v>
      </c>
      <c r="D154" s="257">
        <v>2017</v>
      </c>
      <c r="E154" s="257">
        <v>2018</v>
      </c>
      <c r="F154" s="257">
        <v>2019</v>
      </c>
      <c r="G154" s="257">
        <v>2020</v>
      </c>
      <c r="H154" s="257">
        <v>2021</v>
      </c>
      <c r="I154" s="257">
        <v>2022</v>
      </c>
      <c r="J154" s="257">
        <v>2023</v>
      </c>
      <c r="K154" s="257">
        <v>2024</v>
      </c>
      <c r="L154" s="257">
        <v>2025</v>
      </c>
      <c r="M154" s="257">
        <v>2026</v>
      </c>
    </row>
    <row r="155" spans="1:13">
      <c r="B155" s="184" t="s">
        <v>32</v>
      </c>
      <c r="C155" s="525">
        <f>'Ethernet Total'!E27+'Ethernet Total'!E28</f>
        <v>1254229</v>
      </c>
      <c r="D155" s="98">
        <f>'Ethernet Total'!F27+'Ethernet Total'!F28</f>
        <v>1544331</v>
      </c>
      <c r="E155" s="98"/>
      <c r="F155" s="98"/>
      <c r="G155" s="98"/>
      <c r="H155" s="98"/>
      <c r="I155" s="98"/>
      <c r="J155" s="98"/>
      <c r="K155" s="98"/>
      <c r="L155" s="98"/>
      <c r="M155" s="98"/>
    </row>
    <row r="156" spans="1:13">
      <c r="B156" s="185" t="s">
        <v>37</v>
      </c>
      <c r="C156" s="526">
        <f>'Ethernet Total'!E29</f>
        <v>275269</v>
      </c>
      <c r="D156" s="99">
        <f>'Ethernet Total'!F29</f>
        <v>466535</v>
      </c>
      <c r="E156" s="99"/>
      <c r="F156" s="99"/>
      <c r="G156" s="99"/>
      <c r="H156" s="99"/>
      <c r="I156" s="99"/>
      <c r="J156" s="99"/>
      <c r="K156" s="99"/>
      <c r="L156" s="99"/>
      <c r="M156" s="99"/>
    </row>
    <row r="157" spans="1:13">
      <c r="B157" s="185" t="s">
        <v>40</v>
      </c>
      <c r="C157" s="526">
        <f>'Ethernet Total'!E30</f>
        <v>813790</v>
      </c>
      <c r="D157" s="99">
        <f>'Ethernet Total'!F30</f>
        <v>613640</v>
      </c>
      <c r="E157" s="99"/>
      <c r="F157" s="99"/>
      <c r="G157" s="99"/>
      <c r="H157" s="99"/>
      <c r="I157" s="99"/>
      <c r="J157" s="99"/>
      <c r="K157" s="99"/>
      <c r="L157" s="99"/>
      <c r="M157" s="99"/>
    </row>
    <row r="158" spans="1:13">
      <c r="B158" s="185" t="s">
        <v>42</v>
      </c>
      <c r="C158" s="526">
        <f>'Ethernet Total'!E31+'Ethernet Total'!E32</f>
        <v>471000</v>
      </c>
      <c r="D158" s="99">
        <f>'Ethernet Total'!F31+'Ethernet Total'!F32</f>
        <v>807018</v>
      </c>
      <c r="E158" s="99"/>
      <c r="F158" s="99"/>
      <c r="G158" s="99"/>
      <c r="H158" s="99"/>
      <c r="I158" s="99"/>
      <c r="J158" s="99"/>
      <c r="K158" s="99"/>
      <c r="L158" s="99"/>
      <c r="M158" s="99"/>
    </row>
    <row r="159" spans="1:13">
      <c r="B159" s="185" t="s">
        <v>44</v>
      </c>
      <c r="C159" s="526">
        <f>'Ethernet Total'!E33+'Ethernet Total'!E34</f>
        <v>333886</v>
      </c>
      <c r="D159" s="99">
        <f>'Ethernet Total'!F33+'Ethernet Total'!F34</f>
        <v>427204</v>
      </c>
      <c r="E159" s="99"/>
      <c r="F159" s="99"/>
      <c r="G159" s="99"/>
      <c r="H159" s="99"/>
      <c r="I159" s="99"/>
      <c r="J159" s="99"/>
      <c r="K159" s="99"/>
      <c r="L159" s="99"/>
      <c r="M159" s="99"/>
    </row>
    <row r="160" spans="1:13" s="3" customFormat="1">
      <c r="A160" s="10"/>
      <c r="B160" s="185" t="s">
        <v>45</v>
      </c>
      <c r="C160" s="528">
        <f>'Ethernet Total'!E35</f>
        <v>4894</v>
      </c>
      <c r="D160" s="100">
        <f>'Ethernet Total'!F35</f>
        <v>5432</v>
      </c>
      <c r="E160" s="100"/>
      <c r="F160" s="100"/>
      <c r="G160" s="100"/>
      <c r="H160" s="100"/>
      <c r="I160" s="100"/>
      <c r="J160" s="100"/>
      <c r="K160" s="100"/>
      <c r="L160" s="100"/>
      <c r="M160" s="100"/>
    </row>
    <row r="161" spans="1:13">
      <c r="B161" s="183" t="s">
        <v>51</v>
      </c>
      <c r="C161" s="527">
        <f t="shared" ref="C161:H161" si="17">SUM(C155:C160)</f>
        <v>3153068</v>
      </c>
      <c r="D161" s="252">
        <f t="shared" si="17"/>
        <v>3864160</v>
      </c>
      <c r="E161" s="252">
        <f t="shared" si="17"/>
        <v>0</v>
      </c>
      <c r="F161" s="252">
        <f t="shared" si="17"/>
        <v>0</v>
      </c>
      <c r="G161" s="252">
        <f t="shared" si="17"/>
        <v>0</v>
      </c>
      <c r="H161" s="252">
        <f t="shared" si="17"/>
        <v>0</v>
      </c>
      <c r="I161" s="252">
        <f t="shared" ref="I161:M161" si="18">SUM(I155:I160)</f>
        <v>0</v>
      </c>
      <c r="J161" s="252">
        <f t="shared" si="18"/>
        <v>0</v>
      </c>
      <c r="K161" s="252">
        <f t="shared" si="18"/>
        <v>0</v>
      </c>
      <c r="L161" s="252">
        <f t="shared" si="18"/>
        <v>0</v>
      </c>
      <c r="M161" s="252">
        <f t="shared" si="18"/>
        <v>0</v>
      </c>
    </row>
    <row r="162" spans="1:13">
      <c r="B162" s="237" t="s">
        <v>54</v>
      </c>
      <c r="C162" s="182"/>
      <c r="D162" s="182">
        <f t="shared" ref="D162:J162" si="19">D161/C161-1</f>
        <v>0.22552383900378925</v>
      </c>
      <c r="E162" s="182">
        <f t="shared" si="19"/>
        <v>-1</v>
      </c>
      <c r="F162" s="182" t="e">
        <f t="shared" si="19"/>
        <v>#DIV/0!</v>
      </c>
      <c r="G162" s="182" t="e">
        <f t="shared" si="19"/>
        <v>#DIV/0!</v>
      </c>
      <c r="H162" s="182" t="e">
        <f t="shared" si="19"/>
        <v>#DIV/0!</v>
      </c>
      <c r="I162" s="182" t="e">
        <f t="shared" si="19"/>
        <v>#DIV/0!</v>
      </c>
      <c r="J162" s="182" t="e">
        <f t="shared" si="19"/>
        <v>#DIV/0!</v>
      </c>
      <c r="K162" s="182" t="e">
        <f t="shared" ref="K162:M162" si="20">K161/J161-1</f>
        <v>#DIV/0!</v>
      </c>
      <c r="L162" s="182" t="e">
        <f t="shared" si="20"/>
        <v>#DIV/0!</v>
      </c>
      <c r="M162" s="182" t="e">
        <f t="shared" si="20"/>
        <v>#DIV/0!</v>
      </c>
    </row>
    <row r="163" spans="1:13" s="186" customFormat="1">
      <c r="B163" s="237"/>
      <c r="C163" s="182"/>
      <c r="D163" s="182"/>
      <c r="E163" s="182"/>
      <c r="F163" s="182"/>
      <c r="G163" s="182"/>
      <c r="H163" s="182"/>
      <c r="I163" s="182"/>
      <c r="J163" s="182"/>
      <c r="K163" s="182"/>
      <c r="L163" s="182"/>
      <c r="M163" s="182"/>
    </row>
    <row r="164" spans="1:13" s="186" customFormat="1" ht="15.5">
      <c r="B164" s="82" t="s">
        <v>341</v>
      </c>
      <c r="C164" s="181"/>
      <c r="D164" s="181"/>
      <c r="E164" s="181"/>
      <c r="F164" s="181"/>
      <c r="G164" s="181"/>
      <c r="H164" s="181"/>
      <c r="I164" s="181"/>
      <c r="J164" s="181"/>
      <c r="K164" s="181"/>
      <c r="L164" s="181"/>
      <c r="M164" s="181"/>
    </row>
    <row r="165" spans="1:13" s="186" customFormat="1">
      <c r="B165" s="181" t="s">
        <v>53</v>
      </c>
      <c r="C165" s="253">
        <v>2016</v>
      </c>
      <c r="D165" s="254">
        <v>2017</v>
      </c>
      <c r="E165" s="254">
        <v>2018</v>
      </c>
      <c r="F165" s="254">
        <v>2019</v>
      </c>
      <c r="G165" s="254">
        <v>2020</v>
      </c>
      <c r="H165" s="254">
        <v>2021</v>
      </c>
      <c r="I165" s="254">
        <v>2022</v>
      </c>
      <c r="J165" s="254">
        <v>2023</v>
      </c>
      <c r="K165" s="254">
        <v>2024</v>
      </c>
      <c r="L165" s="254">
        <v>2025</v>
      </c>
      <c r="M165" s="254">
        <v>2026</v>
      </c>
    </row>
    <row r="166" spans="1:13" s="186" customFormat="1">
      <c r="B166" s="184" t="s">
        <v>35</v>
      </c>
      <c r="C166" s="526">
        <f>'Ethernet Total'!E31+'Ethernet Total'!E33</f>
        <v>7446</v>
      </c>
      <c r="D166" s="99">
        <f>'Ethernet Total'!F31+'Ethernet Total'!F33</f>
        <v>3248</v>
      </c>
      <c r="E166" s="99"/>
      <c r="F166" s="99"/>
      <c r="G166" s="99"/>
      <c r="H166" s="99"/>
      <c r="I166" s="99"/>
      <c r="J166" s="99"/>
      <c r="K166" s="99"/>
      <c r="L166" s="99"/>
      <c r="M166" s="99"/>
    </row>
    <row r="167" spans="1:13" s="186" customFormat="1">
      <c r="B167" s="185" t="s">
        <v>59</v>
      </c>
      <c r="C167" s="526">
        <f>'Ethernet Total'!E27+'Ethernet Total'!E28+'Ethernet Total'!E29+'Ethernet Total'!E30+'Ethernet Total'!E32+'Ethernet Total'!E34+'Ethernet Total'!E35</f>
        <v>3145622</v>
      </c>
      <c r="D167" s="99">
        <f>'Ethernet Total'!F27+'Ethernet Total'!F28+'Ethernet Total'!F29+'Ethernet Total'!F30+'Ethernet Total'!F32+'Ethernet Total'!F34+'Ethernet Total'!F35</f>
        <v>3860912</v>
      </c>
      <c r="E167" s="99"/>
      <c r="F167" s="99"/>
      <c r="G167" s="99"/>
      <c r="H167" s="99"/>
      <c r="I167" s="99"/>
      <c r="J167" s="99"/>
      <c r="K167" s="99"/>
      <c r="L167" s="99"/>
      <c r="M167" s="99"/>
    </row>
    <row r="168" spans="1:13">
      <c r="B168" s="183" t="s">
        <v>51</v>
      </c>
      <c r="C168" s="527">
        <f t="shared" ref="C168:H168" si="21">SUM(C166:C167)</f>
        <v>3153068</v>
      </c>
      <c r="D168" s="252">
        <f t="shared" si="21"/>
        <v>3864160</v>
      </c>
      <c r="E168" s="252">
        <f t="shared" si="21"/>
        <v>0</v>
      </c>
      <c r="F168" s="252">
        <f t="shared" si="21"/>
        <v>0</v>
      </c>
      <c r="G168" s="252">
        <f t="shared" si="21"/>
        <v>0</v>
      </c>
      <c r="H168" s="252">
        <f t="shared" si="21"/>
        <v>0</v>
      </c>
      <c r="I168" s="252">
        <f t="shared" ref="I168:M168" si="22">SUM(I166:I167)</f>
        <v>0</v>
      </c>
      <c r="J168" s="252">
        <f t="shared" si="22"/>
        <v>0</v>
      </c>
      <c r="K168" s="252">
        <f t="shared" si="22"/>
        <v>0</v>
      </c>
      <c r="L168" s="252">
        <f t="shared" si="22"/>
        <v>0</v>
      </c>
      <c r="M168" s="252">
        <f t="shared" si="22"/>
        <v>0</v>
      </c>
    </row>
    <row r="169" spans="1:13">
      <c r="B169" s="237" t="s">
        <v>54</v>
      </c>
      <c r="C169" s="182"/>
      <c r="D169" s="182">
        <f t="shared" ref="D169:J169" si="23">D168/C168-1</f>
        <v>0.22552383900378925</v>
      </c>
      <c r="E169" s="182">
        <f t="shared" si="23"/>
        <v>-1</v>
      </c>
      <c r="F169" s="182" t="e">
        <f t="shared" si="23"/>
        <v>#DIV/0!</v>
      </c>
      <c r="G169" s="182" t="e">
        <f t="shared" si="23"/>
        <v>#DIV/0!</v>
      </c>
      <c r="H169" s="182" t="e">
        <f t="shared" si="23"/>
        <v>#DIV/0!</v>
      </c>
      <c r="I169" s="182" t="e">
        <f t="shared" si="23"/>
        <v>#DIV/0!</v>
      </c>
      <c r="J169" s="182" t="e">
        <f t="shared" si="23"/>
        <v>#DIV/0!</v>
      </c>
      <c r="K169" s="182" t="e">
        <f t="shared" ref="K169:M169" si="24">K168/J168-1</f>
        <v>#DIV/0!</v>
      </c>
      <c r="L169" s="182" t="e">
        <f t="shared" si="24"/>
        <v>#DIV/0!</v>
      </c>
      <c r="M169" s="182" t="e">
        <f t="shared" si="24"/>
        <v>#DIV/0!</v>
      </c>
    </row>
    <row r="170" spans="1:13" s="3" customFormat="1" ht="21">
      <c r="A170" s="10"/>
      <c r="B170" s="15"/>
    </row>
    <row r="171" spans="1:13" ht="21">
      <c r="B171" s="93" t="s">
        <v>342</v>
      </c>
      <c r="C171" s="350" t="s">
        <v>383</v>
      </c>
    </row>
    <row r="172" spans="1:13" ht="14.5" customHeight="1">
      <c r="B172" s="93"/>
    </row>
    <row r="173" spans="1:13" ht="15.5">
      <c r="B173" s="82" t="s">
        <v>342</v>
      </c>
      <c r="C173" s="517">
        <v>2016</v>
      </c>
      <c r="D173" s="257">
        <v>2017</v>
      </c>
      <c r="E173" s="257">
        <v>2018</v>
      </c>
      <c r="F173" s="257">
        <v>2019</v>
      </c>
      <c r="G173" s="257">
        <v>2020</v>
      </c>
      <c r="H173" s="257">
        <v>2021</v>
      </c>
      <c r="I173" s="257">
        <v>2022</v>
      </c>
      <c r="J173" s="257">
        <v>2023</v>
      </c>
      <c r="K173" s="257">
        <v>2024</v>
      </c>
      <c r="L173" s="257">
        <v>2025</v>
      </c>
      <c r="M173" s="257">
        <v>2026</v>
      </c>
    </row>
    <row r="174" spans="1:13">
      <c r="B174" s="184" t="str">
        <f>'Ethernet Total'!P36</f>
        <v>50G _100 m_all</v>
      </c>
      <c r="C174" s="525"/>
      <c r="D174" s="98"/>
      <c r="E174" s="98"/>
      <c r="F174" s="98"/>
      <c r="G174" s="98"/>
      <c r="H174" s="98"/>
      <c r="I174" s="98"/>
      <c r="J174" s="98"/>
      <c r="K174" s="98"/>
      <c r="L174" s="98"/>
      <c r="M174" s="98"/>
    </row>
    <row r="175" spans="1:13">
      <c r="B175" s="185" t="str">
        <f>'Ethernet Total'!P37</f>
        <v>50G _2 km_all</v>
      </c>
      <c r="C175" s="526"/>
      <c r="D175" s="99"/>
      <c r="E175" s="99"/>
      <c r="F175" s="99"/>
      <c r="G175" s="99"/>
      <c r="H175" s="99"/>
      <c r="I175" s="99"/>
      <c r="J175" s="99"/>
      <c r="K175" s="99"/>
      <c r="L175" s="99"/>
      <c r="M175" s="99"/>
    </row>
    <row r="176" spans="1:13">
      <c r="B176" s="185" t="str">
        <f>'Ethernet Total'!P38</f>
        <v>50G _10 km_all</v>
      </c>
      <c r="C176" s="526"/>
      <c r="D176" s="99"/>
      <c r="E176" s="99"/>
      <c r="F176" s="99"/>
      <c r="G176" s="99"/>
      <c r="H176" s="99"/>
      <c r="I176" s="99"/>
      <c r="J176" s="99"/>
      <c r="K176" s="99"/>
      <c r="L176" s="99"/>
      <c r="M176" s="99"/>
    </row>
    <row r="177" spans="1:13">
      <c r="B177" s="185" t="str">
        <f>'Ethernet Total'!P39</f>
        <v>50G _40 km_all</v>
      </c>
      <c r="C177" s="526"/>
      <c r="D177" s="99"/>
      <c r="E177" s="99"/>
      <c r="F177" s="99"/>
      <c r="G177" s="99"/>
      <c r="H177" s="99"/>
      <c r="I177" s="99"/>
      <c r="J177" s="99"/>
      <c r="K177" s="99"/>
      <c r="L177" s="99"/>
      <c r="M177" s="99"/>
    </row>
    <row r="178" spans="1:13">
      <c r="B178" s="185" t="str">
        <f>'Ethernet Total'!P40</f>
        <v>50G _80 km_all</v>
      </c>
      <c r="C178" s="528"/>
      <c r="D178" s="100"/>
      <c r="E178" s="100"/>
      <c r="F178" s="100"/>
      <c r="G178" s="100"/>
      <c r="H178" s="100"/>
      <c r="I178" s="100"/>
      <c r="J178" s="100"/>
      <c r="K178" s="100"/>
      <c r="L178" s="100"/>
      <c r="M178" s="100"/>
    </row>
    <row r="179" spans="1:13">
      <c r="B179" s="183" t="s">
        <v>51</v>
      </c>
      <c r="C179" s="520">
        <f t="shared" ref="C179:K179" si="25">SUM(C174:C178)</f>
        <v>0</v>
      </c>
      <c r="D179" s="255">
        <f t="shared" si="25"/>
        <v>0</v>
      </c>
      <c r="E179" s="255">
        <f t="shared" si="25"/>
        <v>0</v>
      </c>
      <c r="F179" s="255">
        <f t="shared" si="25"/>
        <v>0</v>
      </c>
      <c r="G179" s="255">
        <f t="shared" si="25"/>
        <v>0</v>
      </c>
      <c r="H179" s="255">
        <f t="shared" si="25"/>
        <v>0</v>
      </c>
      <c r="I179" s="255">
        <f t="shared" si="25"/>
        <v>0</v>
      </c>
      <c r="J179" s="255">
        <f t="shared" si="25"/>
        <v>0</v>
      </c>
      <c r="K179" s="255">
        <f t="shared" si="25"/>
        <v>0</v>
      </c>
      <c r="L179" s="255">
        <f t="shared" ref="L179:M179" si="26">SUM(L174:L178)</f>
        <v>0</v>
      </c>
      <c r="M179" s="255">
        <f t="shared" si="26"/>
        <v>0</v>
      </c>
    </row>
    <row r="180" spans="1:13" ht="14.5" customHeight="1">
      <c r="B180" s="237" t="s">
        <v>54</v>
      </c>
      <c r="C180" s="182"/>
      <c r="D180" s="182"/>
      <c r="E180" s="182"/>
      <c r="F180" s="182"/>
      <c r="G180" s="182"/>
      <c r="H180" s="182"/>
      <c r="I180" s="182"/>
      <c r="J180" s="182"/>
      <c r="K180" s="182"/>
      <c r="L180" s="182"/>
      <c r="M180" s="182"/>
    </row>
    <row r="183" spans="1:13" ht="21">
      <c r="A183" s="10"/>
      <c r="B183" s="93" t="s">
        <v>343</v>
      </c>
    </row>
    <row r="184" spans="1:13" ht="14.5" customHeight="1">
      <c r="A184" s="10"/>
      <c r="B184" s="93"/>
    </row>
    <row r="185" spans="1:13" ht="14.5" customHeight="1">
      <c r="A185" s="10"/>
      <c r="B185" s="93"/>
    </row>
    <row r="210" spans="2:13" ht="15.5">
      <c r="B210" s="82" t="s">
        <v>344</v>
      </c>
    </row>
    <row r="211" spans="2:13">
      <c r="C211" s="517">
        <v>2016</v>
      </c>
      <c r="D211" s="257">
        <v>2017</v>
      </c>
      <c r="E211" s="257">
        <v>2018</v>
      </c>
      <c r="F211" s="257">
        <v>2019</v>
      </c>
      <c r="G211" s="257">
        <v>2020</v>
      </c>
      <c r="H211" s="257">
        <v>2021</v>
      </c>
      <c r="I211" s="257">
        <v>2022</v>
      </c>
      <c r="J211" s="257">
        <v>2023</v>
      </c>
      <c r="K211" s="257">
        <v>2024</v>
      </c>
      <c r="L211" s="257">
        <v>2025</v>
      </c>
      <c r="M211" s="257">
        <v>2026</v>
      </c>
    </row>
    <row r="212" spans="2:13">
      <c r="B212" s="184" t="s">
        <v>155</v>
      </c>
      <c r="C212" s="525">
        <f>SUM('Ethernet Total'!E41:E46)</f>
        <v>299241</v>
      </c>
      <c r="D212" s="98">
        <f>SUM('Ethernet Total'!F41:F46)</f>
        <v>631974</v>
      </c>
      <c r="E212" s="98"/>
      <c r="F212" s="98"/>
      <c r="G212" s="98"/>
      <c r="H212" s="98"/>
      <c r="I212" s="98"/>
      <c r="J212" s="98"/>
      <c r="K212" s="98"/>
      <c r="L212" s="98"/>
      <c r="M212" s="98"/>
    </row>
    <row r="213" spans="2:13">
      <c r="B213" s="185" t="s">
        <v>40</v>
      </c>
      <c r="C213" s="526">
        <f>'Ethernet Total'!E47+'Ethernet Total'!E48+'Ethernet Total'!E49</f>
        <v>289061.59999999998</v>
      </c>
      <c r="D213" s="99">
        <f>'Ethernet Total'!F47+'Ethernet Total'!F48+'Ethernet Total'!F49</f>
        <v>1393450.1</v>
      </c>
      <c r="E213" s="99"/>
      <c r="F213" s="99"/>
      <c r="G213" s="99"/>
      <c r="H213" s="99"/>
      <c r="I213" s="99"/>
      <c r="J213" s="99"/>
      <c r="K213" s="99"/>
      <c r="L213" s="99"/>
      <c r="M213" s="99"/>
    </row>
    <row r="214" spans="2:13">
      <c r="B214" s="185" t="s">
        <v>42</v>
      </c>
      <c r="C214" s="526">
        <f>'Ethernet Total'!E50+'Ethernet Total'!E51</f>
        <v>30989.399999999994</v>
      </c>
      <c r="D214" s="99">
        <f>'Ethernet Total'!F50+'Ethernet Total'!F51</f>
        <v>292890.90000000002</v>
      </c>
      <c r="E214" s="99"/>
      <c r="F214" s="99"/>
      <c r="G214" s="99"/>
      <c r="H214" s="99"/>
      <c r="I214" s="99"/>
      <c r="J214" s="99"/>
      <c r="K214" s="99"/>
      <c r="L214" s="99"/>
      <c r="M214" s="99"/>
    </row>
    <row r="215" spans="2:13">
      <c r="B215" s="185" t="s">
        <v>138</v>
      </c>
      <c r="C215" s="526">
        <f>SUM('Ethernet Total'!E52:E56)</f>
        <v>292622</v>
      </c>
      <c r="D215" s="99">
        <f>SUM('Ethernet Total'!F52:F56)</f>
        <v>552903</v>
      </c>
      <c r="E215" s="99"/>
      <c r="F215" s="99"/>
      <c r="G215" s="99"/>
      <c r="H215" s="99"/>
      <c r="I215" s="99"/>
      <c r="J215" s="99"/>
      <c r="K215" s="99"/>
      <c r="L215" s="99"/>
      <c r="M215" s="99"/>
    </row>
    <row r="216" spans="2:13">
      <c r="B216" s="185" t="s">
        <v>45</v>
      </c>
      <c r="C216" s="528">
        <f>'Ethernet Total'!E57</f>
        <v>0</v>
      </c>
      <c r="D216" s="100">
        <f>'Ethernet Total'!F57</f>
        <v>2000</v>
      </c>
      <c r="E216" s="98"/>
      <c r="F216" s="98"/>
      <c r="G216" s="98"/>
      <c r="H216" s="98"/>
      <c r="I216" s="98"/>
      <c r="J216" s="98"/>
      <c r="K216" s="98"/>
      <c r="L216" s="98"/>
      <c r="M216" s="98"/>
    </row>
    <row r="217" spans="2:13">
      <c r="B217" s="183" t="s">
        <v>51</v>
      </c>
      <c r="C217" s="529">
        <f t="shared" ref="C217:J217" si="27">SUM(C212:C216)</f>
        <v>911914</v>
      </c>
      <c r="D217" s="101">
        <f t="shared" si="27"/>
        <v>2873218</v>
      </c>
      <c r="E217" s="101">
        <f t="shared" si="27"/>
        <v>0</v>
      </c>
      <c r="F217" s="101">
        <f t="shared" si="27"/>
        <v>0</v>
      </c>
      <c r="G217" s="101">
        <f t="shared" si="27"/>
        <v>0</v>
      </c>
      <c r="H217" s="101">
        <f t="shared" si="27"/>
        <v>0</v>
      </c>
      <c r="I217" s="101">
        <f t="shared" si="27"/>
        <v>0</v>
      </c>
      <c r="J217" s="101">
        <f t="shared" si="27"/>
        <v>0</v>
      </c>
      <c r="K217" s="101">
        <f t="shared" ref="K217:M217" si="28">SUM(K212:K216)</f>
        <v>0</v>
      </c>
      <c r="L217" s="101">
        <f t="shared" si="28"/>
        <v>0</v>
      </c>
      <c r="M217" s="101">
        <f t="shared" si="28"/>
        <v>0</v>
      </c>
    </row>
    <row r="218" spans="2:13">
      <c r="B218" s="237" t="s">
        <v>54</v>
      </c>
      <c r="C218" s="182" t="e">
        <f>C217/#REF!-1</f>
        <v>#REF!</v>
      </c>
      <c r="D218" s="182">
        <f t="shared" ref="D218:J218" si="29">D217/C217-1</f>
        <v>2.1507554440440657</v>
      </c>
      <c r="E218" s="182">
        <f t="shared" si="29"/>
        <v>-1</v>
      </c>
      <c r="F218" s="182" t="e">
        <f t="shared" si="29"/>
        <v>#DIV/0!</v>
      </c>
      <c r="G218" s="182" t="e">
        <f t="shared" si="29"/>
        <v>#DIV/0!</v>
      </c>
      <c r="H218" s="182" t="e">
        <f t="shared" si="29"/>
        <v>#DIV/0!</v>
      </c>
      <c r="I218" s="182" t="e">
        <f t="shared" si="29"/>
        <v>#DIV/0!</v>
      </c>
      <c r="J218" s="182" t="e">
        <f t="shared" si="29"/>
        <v>#DIV/0!</v>
      </c>
      <c r="K218" s="182" t="e">
        <f t="shared" ref="K218:M218" si="30">K217/J217-1</f>
        <v>#DIV/0!</v>
      </c>
      <c r="L218" s="182" t="e">
        <f t="shared" si="30"/>
        <v>#DIV/0!</v>
      </c>
      <c r="M218" s="182" t="e">
        <f t="shared" si="30"/>
        <v>#DIV/0!</v>
      </c>
    </row>
    <row r="219" spans="2:13">
      <c r="B219" s="237"/>
      <c r="C219" s="182"/>
      <c r="D219" s="182"/>
      <c r="E219" s="182"/>
      <c r="F219" s="182"/>
      <c r="G219" s="182"/>
      <c r="H219" s="182"/>
      <c r="I219" s="182"/>
      <c r="J219" s="182"/>
      <c r="K219" s="182"/>
      <c r="L219" s="182"/>
      <c r="M219" s="182"/>
    </row>
    <row r="220" spans="2:13" ht="15.5">
      <c r="B220" s="82" t="s">
        <v>345</v>
      </c>
      <c r="C220" s="45"/>
      <c r="D220" s="45"/>
      <c r="E220" s="45"/>
      <c r="F220" s="45"/>
      <c r="G220" s="45"/>
      <c r="H220" s="45"/>
      <c r="I220" s="45"/>
      <c r="J220" s="45"/>
      <c r="K220" s="45"/>
      <c r="L220" s="45"/>
      <c r="M220" s="45"/>
    </row>
    <row r="221" spans="2:13">
      <c r="B221" s="181" t="s">
        <v>53</v>
      </c>
      <c r="C221" s="517">
        <v>2016</v>
      </c>
      <c r="D221" s="257">
        <v>2017</v>
      </c>
      <c r="E221" s="257">
        <v>2018</v>
      </c>
      <c r="F221" s="257">
        <v>2019</v>
      </c>
      <c r="G221" s="257">
        <v>2020</v>
      </c>
      <c r="H221" s="257">
        <v>2021</v>
      </c>
      <c r="I221" s="257">
        <v>2022</v>
      </c>
      <c r="J221" s="257">
        <v>2023</v>
      </c>
      <c r="K221" s="257">
        <v>2024</v>
      </c>
      <c r="L221" s="257">
        <v>2025</v>
      </c>
      <c r="M221" s="257">
        <v>2026</v>
      </c>
    </row>
    <row r="222" spans="2:13">
      <c r="B222" s="184" t="s">
        <v>35</v>
      </c>
      <c r="C222" s="525">
        <f>'Ethernet Total'!E41+'Ethernet Total'!E52</f>
        <v>124752</v>
      </c>
      <c r="D222" s="98">
        <f>'Ethernet Total'!F41+'Ethernet Total'!F52</f>
        <v>74262</v>
      </c>
      <c r="E222" s="98"/>
      <c r="F222" s="98"/>
      <c r="G222" s="98"/>
      <c r="H222" s="98"/>
      <c r="I222" s="98"/>
      <c r="J222" s="98"/>
      <c r="K222" s="98"/>
      <c r="L222" s="98"/>
      <c r="M222" s="98"/>
    </row>
    <row r="223" spans="2:13">
      <c r="B223" s="185" t="s">
        <v>108</v>
      </c>
      <c r="C223" s="526">
        <f>'Ethernet Total'!E42+'Ethernet Total'!E53</f>
        <v>96610</v>
      </c>
      <c r="D223" s="99">
        <f>'Ethernet Total'!F42+'Ethernet Total'!F53</f>
        <v>80471</v>
      </c>
      <c r="E223" s="99"/>
      <c r="F223" s="99"/>
      <c r="G223" s="99"/>
      <c r="H223" s="99"/>
      <c r="I223" s="99"/>
      <c r="J223" s="99"/>
      <c r="K223" s="99"/>
      <c r="L223" s="99"/>
      <c r="M223" s="99"/>
    </row>
    <row r="224" spans="2:13">
      <c r="B224" s="185" t="s">
        <v>36</v>
      </c>
      <c r="C224" s="526">
        <f>SUM('Ethernet Total'!E45:E51)+'Ethernet Total'!E43+SUM('Ethernet Total'!E54:E56)</f>
        <v>690552</v>
      </c>
      <c r="D224" s="99">
        <f>SUM('Ethernet Total'!F45:F51)+'Ethernet Total'!F43+SUM('Ethernet Total'!F54:F56)</f>
        <v>2716485</v>
      </c>
      <c r="E224" s="99"/>
      <c r="F224" s="99"/>
      <c r="G224" s="99"/>
      <c r="H224" s="99"/>
      <c r="I224" s="99"/>
      <c r="J224" s="99"/>
      <c r="K224" s="99"/>
      <c r="L224" s="99"/>
      <c r="M224" s="99"/>
    </row>
    <row r="225" spans="2:13">
      <c r="B225" s="185" t="s">
        <v>235</v>
      </c>
      <c r="C225" s="528">
        <f>'Ethernet Total'!E44+'Ethernet Total'!E57</f>
        <v>0</v>
      </c>
      <c r="D225" s="100">
        <f>'Ethernet Total'!F44+'Ethernet Total'!F57</f>
        <v>2000</v>
      </c>
      <c r="E225" s="100"/>
      <c r="F225" s="100"/>
      <c r="G225" s="100"/>
      <c r="H225" s="100"/>
      <c r="I225" s="100"/>
      <c r="J225" s="100"/>
      <c r="K225" s="100"/>
      <c r="L225" s="100"/>
      <c r="M225" s="100"/>
    </row>
    <row r="226" spans="2:13">
      <c r="B226" s="183" t="s">
        <v>51</v>
      </c>
      <c r="C226" s="527">
        <f t="shared" ref="C226:M226" si="31">SUM(C222:C225)</f>
        <v>911914</v>
      </c>
      <c r="D226" s="252">
        <f t="shared" si="31"/>
        <v>2873218</v>
      </c>
      <c r="E226" s="252">
        <f t="shared" si="31"/>
        <v>0</v>
      </c>
      <c r="F226" s="252">
        <f t="shared" si="31"/>
        <v>0</v>
      </c>
      <c r="G226" s="252">
        <f t="shared" si="31"/>
        <v>0</v>
      </c>
      <c r="H226" s="252">
        <f t="shared" si="31"/>
        <v>0</v>
      </c>
      <c r="I226" s="252">
        <f t="shared" si="31"/>
        <v>0</v>
      </c>
      <c r="J226" s="252">
        <f t="shared" si="31"/>
        <v>0</v>
      </c>
      <c r="K226" s="252">
        <f t="shared" si="31"/>
        <v>0</v>
      </c>
      <c r="L226" s="252">
        <f t="shared" si="31"/>
        <v>0</v>
      </c>
      <c r="M226" s="252">
        <f t="shared" si="31"/>
        <v>0</v>
      </c>
    </row>
    <row r="227" spans="2:13">
      <c r="B227" s="237" t="s">
        <v>54</v>
      </c>
      <c r="C227" s="182" t="e">
        <f>C226/#REF!-1</f>
        <v>#REF!</v>
      </c>
      <c r="D227" s="182">
        <f t="shared" ref="D227:J227" si="32">D226/C226-1</f>
        <v>2.1507554440440657</v>
      </c>
      <c r="E227" s="182">
        <f t="shared" si="32"/>
        <v>-1</v>
      </c>
      <c r="F227" s="182" t="e">
        <f t="shared" si="32"/>
        <v>#DIV/0!</v>
      </c>
      <c r="G227" s="182" t="e">
        <f t="shared" si="32"/>
        <v>#DIV/0!</v>
      </c>
      <c r="H227" s="182" t="e">
        <f t="shared" si="32"/>
        <v>#DIV/0!</v>
      </c>
      <c r="I227" s="182" t="e">
        <f t="shared" si="32"/>
        <v>#DIV/0!</v>
      </c>
      <c r="J227" s="182" t="e">
        <f t="shared" si="32"/>
        <v>#DIV/0!</v>
      </c>
      <c r="K227" s="182" t="e">
        <f t="shared" ref="K227:M227" si="33">K226/J226-1</f>
        <v>#DIV/0!</v>
      </c>
      <c r="L227" s="182" t="e">
        <f t="shared" si="33"/>
        <v>#DIV/0!</v>
      </c>
      <c r="M227" s="182" t="e">
        <f t="shared" si="33"/>
        <v>#DIV/0!</v>
      </c>
    </row>
    <row r="229" spans="2:13" ht="21">
      <c r="B229" s="93" t="s">
        <v>346</v>
      </c>
    </row>
    <row r="230" spans="2:13" ht="9" customHeight="1"/>
    <row r="232" spans="2:13">
      <c r="B232" s="3"/>
      <c r="C232" s="3"/>
      <c r="D232" s="3"/>
      <c r="E232" s="3"/>
      <c r="F232" s="3"/>
      <c r="G232" s="3"/>
      <c r="H232" s="3"/>
      <c r="I232" s="3"/>
      <c r="J232" s="3"/>
      <c r="K232" s="3"/>
      <c r="L232" s="3"/>
      <c r="M232" s="3"/>
    </row>
    <row r="233" spans="2:13">
      <c r="B233" s="3"/>
      <c r="C233" s="3"/>
      <c r="D233" s="3"/>
      <c r="E233" s="3"/>
      <c r="F233" s="3"/>
      <c r="G233" s="3"/>
      <c r="H233" s="3"/>
      <c r="I233" s="3"/>
      <c r="J233" s="3"/>
      <c r="K233" s="3"/>
      <c r="L233" s="3"/>
      <c r="M233" s="3"/>
    </row>
    <row r="234" spans="2:13">
      <c r="B234" s="3"/>
      <c r="C234" s="3"/>
      <c r="D234" s="3"/>
      <c r="E234" s="3"/>
      <c r="F234" s="3"/>
      <c r="G234" s="3"/>
      <c r="H234" s="3"/>
      <c r="I234" s="3"/>
      <c r="J234" s="3"/>
      <c r="K234" s="3"/>
      <c r="L234" s="3"/>
      <c r="M234" s="3"/>
    </row>
    <row r="235" spans="2:13">
      <c r="B235" s="3"/>
      <c r="C235" s="3"/>
      <c r="D235" s="3"/>
      <c r="E235" s="3"/>
      <c r="F235" s="3"/>
      <c r="G235" s="3"/>
      <c r="H235" s="3"/>
      <c r="I235" s="3"/>
      <c r="J235" s="3"/>
      <c r="K235" s="3"/>
      <c r="L235" s="3"/>
      <c r="M235" s="3"/>
    </row>
    <row r="236" spans="2:13">
      <c r="B236" s="3"/>
      <c r="C236" s="3"/>
      <c r="D236" s="3"/>
      <c r="E236" s="3"/>
      <c r="F236" s="3"/>
      <c r="G236" s="3"/>
      <c r="H236" s="3"/>
      <c r="I236" s="3"/>
      <c r="J236" s="3"/>
      <c r="K236" s="3"/>
      <c r="L236" s="3"/>
      <c r="M236" s="3"/>
    </row>
    <row r="237" spans="2:13">
      <c r="B237" s="3"/>
      <c r="C237" s="3"/>
      <c r="D237" s="3"/>
      <c r="E237" s="3"/>
      <c r="F237" s="3"/>
      <c r="G237" s="3"/>
      <c r="H237" s="3"/>
      <c r="I237" s="3"/>
      <c r="J237" s="3"/>
      <c r="K237" s="3"/>
      <c r="L237" s="3"/>
      <c r="M237" s="3"/>
    </row>
    <row r="238" spans="2:13">
      <c r="B238" s="3"/>
      <c r="C238" s="3"/>
      <c r="D238" s="3"/>
      <c r="E238" s="3"/>
      <c r="F238" s="3"/>
      <c r="G238" s="3"/>
      <c r="H238" s="3"/>
      <c r="I238" s="3"/>
      <c r="J238" s="3"/>
      <c r="K238" s="3"/>
      <c r="L238" s="3"/>
      <c r="M238" s="3"/>
    </row>
    <row r="239" spans="2:13">
      <c r="B239" s="3"/>
      <c r="C239" s="3"/>
      <c r="D239" s="3"/>
      <c r="E239" s="3"/>
      <c r="F239" s="3"/>
      <c r="G239" s="3"/>
      <c r="H239" s="3"/>
      <c r="I239" s="3"/>
      <c r="J239" s="3"/>
      <c r="K239" s="3"/>
      <c r="L239" s="3"/>
      <c r="M239" s="3"/>
    </row>
    <row r="240" spans="2:13">
      <c r="B240" s="3"/>
      <c r="C240" s="3"/>
      <c r="D240" s="3"/>
      <c r="E240" s="3"/>
      <c r="F240" s="3"/>
      <c r="G240" s="3"/>
      <c r="H240" s="3"/>
      <c r="I240" s="3"/>
      <c r="J240" s="3"/>
      <c r="K240" s="3"/>
      <c r="L240" s="3"/>
      <c r="M240" s="3"/>
    </row>
    <row r="241" spans="2:13">
      <c r="B241" s="3"/>
      <c r="C241" s="3"/>
      <c r="D241" s="3"/>
      <c r="E241" s="3"/>
      <c r="F241" s="3"/>
      <c r="G241" s="3"/>
      <c r="H241" s="3"/>
      <c r="I241" s="3"/>
      <c r="J241" s="3"/>
      <c r="K241" s="3"/>
      <c r="L241" s="3"/>
      <c r="M241" s="3"/>
    </row>
    <row r="242" spans="2:13">
      <c r="B242" s="3"/>
      <c r="C242" s="3"/>
      <c r="D242" s="3"/>
      <c r="E242" s="3"/>
      <c r="F242" s="3"/>
      <c r="G242" s="3"/>
      <c r="H242" s="3"/>
      <c r="I242" s="3"/>
      <c r="J242" s="3"/>
      <c r="K242" s="3"/>
      <c r="L242" s="3"/>
      <c r="M242" s="3"/>
    </row>
    <row r="243" spans="2:13">
      <c r="B243" s="3"/>
      <c r="C243" s="3"/>
      <c r="D243" s="3"/>
      <c r="E243" s="3"/>
      <c r="F243" s="3"/>
      <c r="G243" s="3"/>
      <c r="H243" s="3"/>
      <c r="I243" s="3"/>
      <c r="J243" s="3"/>
      <c r="K243" s="3"/>
      <c r="L243" s="3"/>
      <c r="M243" s="3"/>
    </row>
    <row r="244" spans="2:13" ht="67.75" customHeight="1">
      <c r="B244" s="3"/>
      <c r="C244" s="3"/>
      <c r="D244" s="3"/>
      <c r="E244" s="3"/>
      <c r="F244" s="3"/>
      <c r="G244" s="3"/>
      <c r="H244" s="3"/>
      <c r="I244" s="3"/>
      <c r="J244" s="3"/>
      <c r="K244" s="3"/>
      <c r="L244" s="3"/>
      <c r="M244" s="3"/>
    </row>
    <row r="245" spans="2:13">
      <c r="B245" s="3"/>
      <c r="C245" s="3"/>
      <c r="D245" s="3"/>
      <c r="E245" s="3"/>
      <c r="F245" s="3"/>
      <c r="G245" s="3"/>
      <c r="H245" s="3"/>
      <c r="I245" s="3"/>
      <c r="J245" s="3"/>
      <c r="K245" s="3"/>
      <c r="L245" s="3"/>
      <c r="M245" s="3"/>
    </row>
    <row r="246" spans="2:13">
      <c r="B246" s="3"/>
      <c r="C246" s="3"/>
      <c r="D246" s="3"/>
      <c r="E246" s="3"/>
      <c r="F246" s="3"/>
      <c r="G246" s="3"/>
      <c r="H246" s="3"/>
      <c r="I246" s="3"/>
      <c r="J246" s="3"/>
      <c r="K246" s="3"/>
      <c r="L246" s="3"/>
      <c r="M246" s="3"/>
    </row>
    <row r="247" spans="2:13">
      <c r="B247" s="3"/>
      <c r="C247" s="3"/>
      <c r="D247" s="3"/>
      <c r="E247" s="3"/>
      <c r="F247" s="3"/>
      <c r="G247" s="3"/>
      <c r="H247" s="3"/>
      <c r="I247" s="3"/>
      <c r="J247" s="3"/>
      <c r="K247" s="3"/>
      <c r="L247" s="3"/>
      <c r="M247" s="3"/>
    </row>
    <row r="248" spans="2:13">
      <c r="B248" s="3"/>
      <c r="C248" s="3"/>
      <c r="D248" s="3"/>
      <c r="E248" s="3"/>
      <c r="F248" s="3"/>
      <c r="G248" s="3"/>
      <c r="H248" s="3"/>
      <c r="I248" s="3"/>
      <c r="J248" s="3"/>
      <c r="K248" s="3"/>
      <c r="L248" s="3"/>
      <c r="M248" s="3"/>
    </row>
    <row r="249" spans="2:13">
      <c r="B249" s="3"/>
      <c r="C249" s="3"/>
      <c r="D249" s="3"/>
      <c r="E249" s="3"/>
      <c r="F249" s="3"/>
      <c r="G249" s="3"/>
      <c r="H249" s="3"/>
      <c r="I249" s="3"/>
      <c r="J249" s="3"/>
      <c r="K249" s="3"/>
      <c r="L249" s="3"/>
      <c r="M249" s="3"/>
    </row>
    <row r="250" spans="2:13">
      <c r="B250" s="3"/>
      <c r="C250" s="3"/>
      <c r="D250" s="3"/>
      <c r="E250" s="3"/>
      <c r="F250" s="3"/>
      <c r="G250" s="3"/>
      <c r="H250" s="3"/>
      <c r="I250" s="3"/>
      <c r="J250" s="3"/>
      <c r="K250" s="3"/>
      <c r="L250" s="3"/>
      <c r="M250" s="3"/>
    </row>
    <row r="251" spans="2:13">
      <c r="B251" s="3"/>
      <c r="C251" s="3"/>
      <c r="D251" s="3"/>
      <c r="E251" s="3"/>
      <c r="F251" s="3"/>
      <c r="G251" s="3"/>
      <c r="H251" s="3"/>
      <c r="I251" s="3"/>
      <c r="J251" s="3"/>
      <c r="K251" s="3"/>
      <c r="L251" s="3"/>
      <c r="M251" s="3"/>
    </row>
    <row r="252" spans="2:13">
      <c r="B252" s="3"/>
      <c r="C252" s="3"/>
      <c r="D252" s="3"/>
      <c r="E252" s="3"/>
      <c r="F252" s="3"/>
      <c r="G252" s="3"/>
      <c r="H252" s="3"/>
      <c r="I252" s="3"/>
      <c r="J252" s="3"/>
      <c r="K252" s="3"/>
      <c r="L252" s="3"/>
      <c r="M252" s="3"/>
    </row>
    <row r="253" spans="2:13">
      <c r="B253" s="3"/>
      <c r="C253" s="3"/>
      <c r="D253" s="3"/>
      <c r="E253" s="3"/>
      <c r="F253" s="3"/>
      <c r="G253" s="3"/>
      <c r="H253" s="3"/>
      <c r="I253" s="3"/>
      <c r="J253" s="3"/>
      <c r="K253" s="3"/>
      <c r="L253" s="3"/>
      <c r="M253" s="3"/>
    </row>
    <row r="254" spans="2:13" ht="15.5">
      <c r="B254" s="82" t="s">
        <v>346</v>
      </c>
      <c r="C254" s="517">
        <v>2016</v>
      </c>
      <c r="D254" s="257">
        <v>2017</v>
      </c>
      <c r="E254" s="257">
        <v>2018</v>
      </c>
      <c r="F254" s="257">
        <v>2019</v>
      </c>
      <c r="G254" s="257">
        <v>2020</v>
      </c>
      <c r="H254" s="257">
        <v>2021</v>
      </c>
      <c r="I254" s="257">
        <v>2022</v>
      </c>
      <c r="J254" s="257">
        <v>2023</v>
      </c>
      <c r="K254" s="257">
        <v>2024</v>
      </c>
      <c r="L254" s="257">
        <v>2025</v>
      </c>
      <c r="M254" s="257">
        <v>2026</v>
      </c>
    </row>
    <row r="255" spans="2:13">
      <c r="B255" s="249" t="str">
        <f>Segmentation!B91&amp;" "&amp;Segmentation!C91&amp;" "&amp;Segmentation!D91</f>
        <v>200G 100 m QSFP56</v>
      </c>
      <c r="C255" s="525"/>
      <c r="D255" s="98">
        <f>'Ethernet Total'!F60</f>
        <v>0</v>
      </c>
      <c r="E255" s="98"/>
      <c r="F255" s="98"/>
      <c r="G255" s="98"/>
      <c r="H255" s="98"/>
      <c r="I255" s="98"/>
      <c r="J255" s="98"/>
      <c r="K255" s="98"/>
      <c r="L255" s="98"/>
      <c r="M255" s="98"/>
    </row>
    <row r="256" spans="2:13">
      <c r="B256" s="193" t="str">
        <f>Segmentation!B93&amp;" "&amp;Segmentation!C93&amp;" "&amp;Segmentation!D93</f>
        <v>200G 2 km QSFP56</v>
      </c>
      <c r="C256" s="526"/>
      <c r="D256" s="99">
        <f>'Ethernet Total'!F62</f>
        <v>0</v>
      </c>
      <c r="E256" s="99"/>
      <c r="F256" s="99"/>
      <c r="G256" s="99"/>
      <c r="H256" s="99"/>
      <c r="I256" s="99"/>
      <c r="J256" s="99"/>
      <c r="K256" s="99"/>
      <c r="L256" s="99"/>
      <c r="M256" s="99"/>
    </row>
    <row r="257" spans="2:13">
      <c r="B257" s="207" t="s">
        <v>51</v>
      </c>
      <c r="C257" s="529"/>
      <c r="D257" s="101">
        <f>SUM(D255:D256)</f>
        <v>0</v>
      </c>
      <c r="E257" s="101">
        <f>SUM(E255:E256)</f>
        <v>0</v>
      </c>
      <c r="F257" s="101">
        <f t="shared" ref="F257:M257" si="34">SUM(F255:F256)</f>
        <v>0</v>
      </c>
      <c r="G257" s="101">
        <f t="shared" si="34"/>
        <v>0</v>
      </c>
      <c r="H257" s="101">
        <f t="shared" si="34"/>
        <v>0</v>
      </c>
      <c r="I257" s="101">
        <f t="shared" si="34"/>
        <v>0</v>
      </c>
      <c r="J257" s="101">
        <f t="shared" si="34"/>
        <v>0</v>
      </c>
      <c r="K257" s="101">
        <f t="shared" si="34"/>
        <v>0</v>
      </c>
      <c r="L257" s="101">
        <f t="shared" si="34"/>
        <v>0</v>
      </c>
      <c r="M257" s="101">
        <f t="shared" si="34"/>
        <v>0</v>
      </c>
    </row>
    <row r="258" spans="2:13">
      <c r="B258" s="237" t="s">
        <v>54</v>
      </c>
      <c r="C258" s="182"/>
      <c r="D258" s="182"/>
      <c r="E258" s="182"/>
      <c r="F258" s="182"/>
      <c r="G258" s="182"/>
      <c r="H258" s="182"/>
    </row>
    <row r="261" spans="2:13" ht="21">
      <c r="B261" s="93" t="s">
        <v>432</v>
      </c>
    </row>
    <row r="262" spans="2:13">
      <c r="B262" s="181" t="s">
        <v>431</v>
      </c>
    </row>
    <row r="273" spans="2:13" ht="66.75" customHeight="1"/>
    <row r="287" spans="2:13" ht="15.5">
      <c r="B287" s="82" t="s">
        <v>347</v>
      </c>
      <c r="C287" s="517">
        <v>2016</v>
      </c>
      <c r="D287" s="257">
        <v>2017</v>
      </c>
      <c r="E287" s="257">
        <v>2018</v>
      </c>
      <c r="F287" s="257">
        <v>2019</v>
      </c>
      <c r="G287" s="257">
        <v>2020</v>
      </c>
      <c r="H287" s="257">
        <v>2021</v>
      </c>
      <c r="I287" s="257">
        <v>2022</v>
      </c>
      <c r="J287" s="257">
        <v>2023</v>
      </c>
      <c r="K287" s="257">
        <v>2024</v>
      </c>
      <c r="L287" s="257">
        <v>2025</v>
      </c>
      <c r="M287" s="257">
        <v>2026</v>
      </c>
    </row>
    <row r="288" spans="2:13">
      <c r="B288" s="635" t="str">
        <f>Segmentation!B92&amp;" "&amp;Segmentation!C92&amp;" "&amp;Segmentation!D92</f>
        <v>2x200G 100 m OSFP</v>
      </c>
      <c r="C288" s="525"/>
      <c r="D288" s="98">
        <f>'Ethernet Total'!F61</f>
        <v>0</v>
      </c>
      <c r="E288" s="98"/>
      <c r="F288" s="98"/>
      <c r="G288" s="98"/>
      <c r="H288" s="98"/>
      <c r="I288" s="98"/>
      <c r="J288" s="98"/>
      <c r="K288" s="98"/>
      <c r="L288" s="98"/>
      <c r="M288" s="98"/>
    </row>
    <row r="289" spans="2:13">
      <c r="B289" s="193" t="str">
        <f>Segmentation!B94&amp;" "&amp;Segmentation!C94&amp;" "&amp;Segmentation!D94</f>
        <v>2x200G 2 km OSFP</v>
      </c>
      <c r="C289" s="526"/>
      <c r="D289" s="99">
        <f>'Ethernet Total'!F63</f>
        <v>0</v>
      </c>
      <c r="E289" s="99"/>
      <c r="F289" s="99"/>
      <c r="G289" s="99"/>
      <c r="H289" s="99"/>
      <c r="I289" s="99"/>
      <c r="J289" s="99"/>
      <c r="K289" s="99"/>
      <c r="L289" s="99"/>
      <c r="M289" s="99"/>
    </row>
    <row r="290" spans="2:13">
      <c r="B290" s="184" t="str">
        <f>'Ethernet Total'!P64</f>
        <v>400G_100 m_all</v>
      </c>
      <c r="C290" s="525"/>
      <c r="D290" s="98">
        <f>'Ethernet Total'!F64</f>
        <v>0</v>
      </c>
      <c r="E290" s="98"/>
      <c r="F290" s="98"/>
      <c r="G290" s="98"/>
      <c r="H290" s="98"/>
      <c r="I290" s="98"/>
      <c r="J290" s="98"/>
      <c r="K290" s="98"/>
      <c r="L290" s="98"/>
      <c r="M290" s="98"/>
    </row>
    <row r="291" spans="2:13">
      <c r="B291" s="185" t="str">
        <f>'Ethernet Total'!P65</f>
        <v>400G_500 m_all</v>
      </c>
      <c r="C291" s="526"/>
      <c r="D291" s="99">
        <f>'Ethernet Total'!F65</f>
        <v>0</v>
      </c>
      <c r="E291" s="99"/>
      <c r="F291" s="99"/>
      <c r="G291" s="99"/>
      <c r="H291" s="99"/>
      <c r="I291" s="99"/>
      <c r="J291" s="99"/>
      <c r="K291" s="99"/>
      <c r="L291" s="99"/>
      <c r="M291" s="99"/>
    </row>
    <row r="292" spans="2:13">
      <c r="B292" s="185" t="str">
        <f>'Ethernet Total'!P66</f>
        <v>400G_2 km_all</v>
      </c>
      <c r="C292" s="526"/>
      <c r="D292" s="99">
        <f>'Ethernet Total'!F66</f>
        <v>7</v>
      </c>
      <c r="E292" s="99"/>
      <c r="F292" s="99"/>
      <c r="G292" s="99"/>
      <c r="H292" s="99"/>
      <c r="I292" s="99"/>
      <c r="J292" s="99"/>
      <c r="K292" s="99"/>
      <c r="L292" s="99"/>
      <c r="M292" s="99"/>
    </row>
    <row r="293" spans="2:13">
      <c r="B293" s="185" t="str">
        <f>'Ethernet Total'!P67</f>
        <v>400G_10 km_all</v>
      </c>
      <c r="C293" s="526"/>
      <c r="D293" s="99">
        <f>'Ethernet Total'!F67</f>
        <v>82</v>
      </c>
      <c r="E293" s="99"/>
      <c r="F293" s="99"/>
      <c r="G293" s="99"/>
      <c r="H293" s="99"/>
      <c r="I293" s="99"/>
      <c r="J293" s="99"/>
      <c r="K293" s="99"/>
      <c r="L293" s="99"/>
      <c r="M293" s="99"/>
    </row>
    <row r="294" spans="2:13">
      <c r="B294" s="207" t="s">
        <v>51</v>
      </c>
      <c r="C294" s="529"/>
      <c r="D294" s="101">
        <f t="shared" ref="D294:M294" si="35">SUM(D288:D293)</f>
        <v>89</v>
      </c>
      <c r="E294" s="101">
        <f t="shared" si="35"/>
        <v>0</v>
      </c>
      <c r="F294" s="101">
        <f t="shared" si="35"/>
        <v>0</v>
      </c>
      <c r="G294" s="101">
        <f t="shared" si="35"/>
        <v>0</v>
      </c>
      <c r="H294" s="101">
        <f t="shared" si="35"/>
        <v>0</v>
      </c>
      <c r="I294" s="101">
        <f t="shared" si="35"/>
        <v>0</v>
      </c>
      <c r="J294" s="101">
        <f t="shared" si="35"/>
        <v>0</v>
      </c>
      <c r="K294" s="101">
        <f t="shared" si="35"/>
        <v>0</v>
      </c>
      <c r="L294" s="101">
        <f t="shared" si="35"/>
        <v>0</v>
      </c>
      <c r="M294" s="101">
        <f t="shared" si="35"/>
        <v>0</v>
      </c>
    </row>
    <row r="295" spans="2:13">
      <c r="B295" s="237" t="s">
        <v>54</v>
      </c>
      <c r="C295" s="182"/>
      <c r="D295" s="182"/>
      <c r="E295" s="182"/>
      <c r="F295" s="182"/>
      <c r="G295" s="182" t="e">
        <f t="shared" ref="G295:L295" si="36">G294/F294-1</f>
        <v>#DIV/0!</v>
      </c>
      <c r="H295" s="182" t="e">
        <f t="shared" si="36"/>
        <v>#DIV/0!</v>
      </c>
      <c r="I295" s="182" t="e">
        <f t="shared" si="36"/>
        <v>#DIV/0!</v>
      </c>
      <c r="J295" s="182" t="e">
        <f t="shared" si="36"/>
        <v>#DIV/0!</v>
      </c>
      <c r="K295" s="182" t="e">
        <f t="shared" si="36"/>
        <v>#DIV/0!</v>
      </c>
      <c r="L295" s="182" t="e">
        <f t="shared" si="36"/>
        <v>#DIV/0!</v>
      </c>
      <c r="M295" s="182" t="e">
        <f>M294/L294-1</f>
        <v>#DIV/0!</v>
      </c>
    </row>
    <row r="298" spans="2:13" ht="21">
      <c r="B298" s="93" t="s">
        <v>330</v>
      </c>
    </row>
    <row r="324" spans="2:13" ht="15.5">
      <c r="B324" s="82" t="s">
        <v>347</v>
      </c>
      <c r="C324" s="517">
        <v>2016</v>
      </c>
      <c r="D324" s="257">
        <v>2017</v>
      </c>
      <c r="E324" s="257">
        <v>2018</v>
      </c>
      <c r="F324" s="257">
        <v>2019</v>
      </c>
      <c r="G324" s="257">
        <v>2020</v>
      </c>
      <c r="H324" s="257">
        <v>2021</v>
      </c>
      <c r="I324" s="257">
        <v>2022</v>
      </c>
      <c r="J324" s="257">
        <v>2023</v>
      </c>
      <c r="K324" s="257">
        <v>2024</v>
      </c>
      <c r="L324" s="257">
        <v>2025</v>
      </c>
      <c r="M324" s="257">
        <v>2026</v>
      </c>
    </row>
    <row r="325" spans="2:13">
      <c r="B325" s="184" t="str">
        <f>'Ethernet Total'!P68</f>
        <v>2x400G SR8_50 m_OSFP, QSFP-DD</v>
      </c>
      <c r="C325" s="525">
        <f>'Ethernet Total'!E68</f>
        <v>0</v>
      </c>
      <c r="D325" s="98">
        <f>'Ethernet Total'!F68</f>
        <v>0</v>
      </c>
      <c r="E325" s="98"/>
      <c r="F325" s="98"/>
      <c r="G325" s="98"/>
      <c r="H325" s="98"/>
      <c r="I325" s="98"/>
      <c r="J325" s="98"/>
      <c r="K325" s="98"/>
      <c r="L325" s="98"/>
      <c r="M325" s="98"/>
    </row>
    <row r="326" spans="2:13">
      <c r="B326" s="185" t="str">
        <f>'Ethernet Total'!P69</f>
        <v>800G DR4_500 m_OSFP, QSFP-DD</v>
      </c>
      <c r="C326" s="526">
        <f>'Ethernet Total'!E69</f>
        <v>0</v>
      </c>
      <c r="D326" s="99">
        <f>'Ethernet Total'!F69</f>
        <v>0</v>
      </c>
      <c r="E326" s="99"/>
      <c r="F326" s="99"/>
      <c r="G326" s="99"/>
      <c r="H326" s="99"/>
      <c r="I326" s="99"/>
      <c r="J326" s="99"/>
      <c r="K326" s="99"/>
      <c r="L326" s="99"/>
      <c r="M326" s="99"/>
    </row>
    <row r="327" spans="2:13">
      <c r="B327" s="185" t="str">
        <f>'Ethernet Total'!P70</f>
        <v>2x400G FR8_2 km_OSFP, QSFP-DD</v>
      </c>
      <c r="C327" s="526">
        <f>'Ethernet Total'!E70</f>
        <v>0</v>
      </c>
      <c r="D327" s="99">
        <f>'Ethernet Total'!F70</f>
        <v>0</v>
      </c>
      <c r="E327" s="99"/>
      <c r="F327" s="99"/>
      <c r="G327" s="99"/>
      <c r="H327" s="99"/>
      <c r="I327" s="99"/>
      <c r="J327" s="99"/>
      <c r="K327" s="99"/>
      <c r="L327" s="99"/>
      <c r="M327" s="99"/>
    </row>
    <row r="328" spans="2:13">
      <c r="B328" s="185"/>
      <c r="C328" s="526"/>
      <c r="D328" s="99"/>
      <c r="E328" s="99"/>
      <c r="F328" s="99"/>
      <c r="G328" s="99"/>
      <c r="H328" s="99"/>
      <c r="I328" s="99"/>
      <c r="J328" s="99"/>
      <c r="K328" s="99"/>
      <c r="L328" s="99"/>
      <c r="M328" s="99"/>
    </row>
    <row r="329" spans="2:13">
      <c r="B329" s="207" t="s">
        <v>51</v>
      </c>
      <c r="C329" s="529"/>
      <c r="D329" s="101">
        <f t="shared" ref="D329:L329" si="37">SUM(D325:D328)</f>
        <v>0</v>
      </c>
      <c r="E329" s="101">
        <f t="shared" si="37"/>
        <v>0</v>
      </c>
      <c r="F329" s="101">
        <f t="shared" si="37"/>
        <v>0</v>
      </c>
      <c r="G329" s="101">
        <f t="shared" si="37"/>
        <v>0</v>
      </c>
      <c r="H329" s="101">
        <f t="shared" si="37"/>
        <v>0</v>
      </c>
      <c r="I329" s="101">
        <f t="shared" si="37"/>
        <v>0</v>
      </c>
      <c r="J329" s="101">
        <f t="shared" si="37"/>
        <v>0</v>
      </c>
      <c r="K329" s="101">
        <f t="shared" si="37"/>
        <v>0</v>
      </c>
      <c r="L329" s="101">
        <f t="shared" si="37"/>
        <v>0</v>
      </c>
      <c r="M329" s="101">
        <f>SUM(M325:M328)</f>
        <v>0</v>
      </c>
    </row>
    <row r="330" spans="2:13">
      <c r="B330" s="237" t="s">
        <v>54</v>
      </c>
      <c r="C330" s="182"/>
      <c r="D330" s="182"/>
      <c r="E330" s="182"/>
      <c r="F330" s="182"/>
      <c r="G330" s="182" t="e">
        <f t="shared" ref="G330:M330" si="38">G329/F329-1</f>
        <v>#DIV/0!</v>
      </c>
      <c r="H330" s="182" t="e">
        <f t="shared" si="38"/>
        <v>#DIV/0!</v>
      </c>
      <c r="I330" s="182" t="e">
        <f t="shared" si="38"/>
        <v>#DIV/0!</v>
      </c>
      <c r="J330" s="182" t="e">
        <f t="shared" si="38"/>
        <v>#DIV/0!</v>
      </c>
      <c r="K330" s="182" t="e">
        <f t="shared" si="38"/>
        <v>#DIV/0!</v>
      </c>
      <c r="L330" s="182" t="e">
        <f t="shared" si="38"/>
        <v>#DIV/0!</v>
      </c>
      <c r="M330" s="182" t="e">
        <f t="shared" si="38"/>
        <v>#DIV/0!</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CB295"/>
  <sheetViews>
    <sheetView zoomScale="70" zoomScaleNormal="70" workbookViewId="0">
      <selection activeCell="E252" sqref="E252:M284"/>
    </sheetView>
  </sheetViews>
  <sheetFormatPr defaultColWidth="8.81640625" defaultRowHeight="12.5"/>
  <cols>
    <col min="1" max="1" width="4.453125" customWidth="1"/>
    <col min="2" max="2" width="44.1796875" customWidth="1"/>
    <col min="3" max="3" width="10.81640625" bestFit="1" customWidth="1"/>
    <col min="4" max="4" width="11.453125" bestFit="1" customWidth="1"/>
    <col min="5" max="11" width="10.453125" customWidth="1"/>
    <col min="12" max="13" width="10.453125" style="3" customWidth="1"/>
    <col min="15" max="15" width="10.81640625" customWidth="1"/>
    <col min="16" max="16" width="7" customWidth="1"/>
  </cols>
  <sheetData>
    <row r="1" spans="2:16" s="68" customFormat="1" ht="13">
      <c r="B1" s="404"/>
    </row>
    <row r="2" spans="2:16" s="68" customFormat="1" ht="23.5">
      <c r="B2" s="263" t="str">
        <f>'Ethernet Dashboard'!$B$2</f>
        <v>LightCounting Mega Datacenter Report Database</v>
      </c>
      <c r="O2" s="12"/>
      <c r="P2" s="12"/>
    </row>
    <row r="3" spans="2:16" s="68" customFormat="1" ht="15.5">
      <c r="B3" s="403" t="str">
        <f>Introduction!$B$3</f>
        <v>Sample template for Mega DC report spreadsheet published 20 July 2021</v>
      </c>
    </row>
    <row r="4" spans="2:16" s="68" customFormat="1" ht="21">
      <c r="B4" s="335" t="s">
        <v>318</v>
      </c>
    </row>
    <row r="5" spans="2:16" ht="17" customHeight="1">
      <c r="B5" s="181"/>
      <c r="C5" s="181"/>
      <c r="D5" s="181"/>
      <c r="E5" s="181"/>
      <c r="F5" s="181"/>
      <c r="G5" s="181"/>
      <c r="H5" s="181"/>
      <c r="I5" s="181"/>
      <c r="J5" s="181"/>
      <c r="K5" s="181"/>
      <c r="L5" s="181"/>
      <c r="M5" s="181"/>
    </row>
    <row r="6" spans="2:16" s="3" customFormat="1" ht="18.5">
      <c r="B6" s="513" t="s">
        <v>321</v>
      </c>
      <c r="C6" s="181"/>
      <c r="D6" s="181"/>
      <c r="E6" s="181"/>
      <c r="F6" s="181"/>
      <c r="G6" s="181"/>
      <c r="H6" s="181"/>
      <c r="I6" s="181"/>
      <c r="J6" s="181"/>
      <c r="K6" s="181"/>
      <c r="L6" s="181"/>
      <c r="M6" s="181"/>
    </row>
    <row r="7" spans="2:16" s="3" customFormat="1" ht="13">
      <c r="B7" s="181"/>
      <c r="C7" s="181"/>
      <c r="D7" s="181"/>
      <c r="E7" s="181"/>
      <c r="F7" s="181"/>
      <c r="G7" s="181"/>
      <c r="H7" s="181"/>
      <c r="I7" s="181"/>
      <c r="J7" s="181"/>
      <c r="K7" s="181"/>
      <c r="L7" s="181"/>
      <c r="M7" s="181"/>
    </row>
    <row r="8" spans="2:16" s="3" customFormat="1" ht="13">
      <c r="B8" s="181"/>
      <c r="C8" s="181"/>
      <c r="D8" s="181"/>
      <c r="E8" s="181"/>
      <c r="F8" s="181"/>
      <c r="G8" s="181"/>
      <c r="H8" s="181"/>
      <c r="I8" s="181"/>
      <c r="J8" s="181"/>
      <c r="K8" s="181"/>
      <c r="L8" s="181"/>
      <c r="M8" s="181"/>
    </row>
    <row r="9" spans="2:16" s="3" customFormat="1" ht="13">
      <c r="B9" s="181"/>
      <c r="C9" s="181"/>
      <c r="D9" s="181"/>
      <c r="E9" s="181"/>
      <c r="F9" s="181"/>
      <c r="G9" s="181"/>
      <c r="H9" s="181"/>
      <c r="I9" s="181"/>
      <c r="J9" s="181"/>
      <c r="K9" s="181"/>
      <c r="L9" s="181"/>
      <c r="M9" s="181"/>
    </row>
    <row r="10" spans="2:16" s="3" customFormat="1" ht="13">
      <c r="B10" s="181"/>
      <c r="C10" s="181"/>
      <c r="D10" s="181"/>
      <c r="E10" s="181"/>
      <c r="F10" s="181"/>
      <c r="G10" s="181"/>
      <c r="H10" s="181"/>
      <c r="I10" s="181"/>
      <c r="J10" s="181"/>
      <c r="K10" s="181"/>
      <c r="L10" s="181"/>
      <c r="M10" s="181"/>
    </row>
    <row r="11" spans="2:16" s="3" customFormat="1" ht="13">
      <c r="B11" s="181"/>
      <c r="C11" s="181"/>
      <c r="D11" s="181"/>
      <c r="E11" s="181"/>
      <c r="F11" s="181"/>
      <c r="G11" s="181"/>
      <c r="H11" s="181"/>
      <c r="I11" s="181"/>
      <c r="J11" s="181"/>
      <c r="K11" s="181"/>
      <c r="L11" s="181"/>
      <c r="M11" s="181"/>
    </row>
    <row r="12" spans="2:16" s="3" customFormat="1" ht="13">
      <c r="B12" s="181"/>
      <c r="C12" s="181"/>
      <c r="D12" s="181"/>
      <c r="E12" s="181"/>
      <c r="F12" s="181"/>
      <c r="G12" s="181"/>
      <c r="H12" s="181"/>
      <c r="I12" s="181"/>
      <c r="J12" s="181"/>
      <c r="K12" s="181"/>
      <c r="L12" s="181"/>
      <c r="M12" s="181"/>
    </row>
    <row r="13" spans="2:16" s="3" customFormat="1" ht="13">
      <c r="B13" s="181"/>
      <c r="C13" s="181"/>
      <c r="D13" s="181"/>
      <c r="E13" s="181"/>
      <c r="F13" s="181"/>
      <c r="G13" s="181"/>
      <c r="H13" s="181"/>
      <c r="I13" s="181"/>
      <c r="J13" s="181"/>
      <c r="K13" s="181"/>
      <c r="L13" s="181"/>
      <c r="M13" s="181"/>
    </row>
    <row r="14" spans="2:16" s="3" customFormat="1" ht="13">
      <c r="B14" s="181"/>
      <c r="C14" s="181"/>
      <c r="D14" s="181"/>
      <c r="E14" s="181"/>
      <c r="F14" s="181"/>
      <c r="G14" s="181"/>
      <c r="H14" s="181"/>
      <c r="I14" s="181"/>
      <c r="J14" s="181"/>
      <c r="K14" s="181"/>
      <c r="L14" s="181"/>
      <c r="M14" s="181"/>
    </row>
    <row r="15" spans="2:16" s="3" customFormat="1" ht="13">
      <c r="B15" s="181"/>
      <c r="C15" s="181"/>
      <c r="D15" s="181"/>
      <c r="E15" s="181"/>
      <c r="F15" s="181"/>
      <c r="G15" s="181"/>
      <c r="H15" s="181"/>
      <c r="I15" s="181"/>
      <c r="J15" s="181"/>
      <c r="K15" s="181"/>
      <c r="L15" s="181"/>
      <c r="M15" s="181"/>
    </row>
    <row r="16" spans="2:16" s="3" customFormat="1" ht="13">
      <c r="B16" s="181"/>
      <c r="C16" s="181"/>
      <c r="D16" s="181"/>
      <c r="E16" s="181"/>
      <c r="F16" s="181"/>
      <c r="G16" s="181"/>
      <c r="H16" s="181"/>
      <c r="I16" s="181"/>
      <c r="J16" s="181"/>
      <c r="K16" s="181"/>
      <c r="L16" s="181"/>
      <c r="M16" s="181"/>
    </row>
    <row r="17" spans="2:16" s="3" customFormat="1" ht="13">
      <c r="B17" s="181"/>
      <c r="C17" s="181"/>
      <c r="D17" s="181"/>
      <c r="E17" s="181"/>
      <c r="F17" s="181"/>
      <c r="G17" s="181"/>
      <c r="H17" s="181"/>
      <c r="I17" s="181"/>
      <c r="J17" s="181"/>
      <c r="K17" s="181"/>
      <c r="L17" s="181"/>
      <c r="M17" s="181"/>
    </row>
    <row r="18" spans="2:16" s="3" customFormat="1" ht="13">
      <c r="B18" s="181"/>
      <c r="C18" s="181"/>
      <c r="D18" s="181"/>
      <c r="E18" s="181"/>
      <c r="F18" s="181"/>
      <c r="G18" s="181"/>
      <c r="H18" s="181"/>
      <c r="I18" s="181"/>
      <c r="J18" s="181"/>
      <c r="K18" s="181"/>
      <c r="L18" s="181"/>
      <c r="M18" s="181"/>
    </row>
    <row r="19" spans="2:16" s="3" customFormat="1" ht="13">
      <c r="B19" s="181"/>
      <c r="C19" s="181"/>
      <c r="D19" s="181"/>
      <c r="E19" s="181"/>
      <c r="F19" s="181"/>
      <c r="G19" s="181"/>
      <c r="H19" s="181"/>
      <c r="I19" s="181"/>
      <c r="J19" s="181"/>
      <c r="K19" s="181"/>
      <c r="L19" s="181"/>
      <c r="M19" s="181"/>
    </row>
    <row r="20" spans="2:16" s="3" customFormat="1" ht="13">
      <c r="B20" s="181"/>
      <c r="C20" s="181"/>
      <c r="D20" s="181"/>
      <c r="E20" s="181"/>
      <c r="F20" s="181"/>
      <c r="G20" s="181"/>
      <c r="H20" s="181"/>
      <c r="I20" s="181"/>
      <c r="J20" s="181"/>
      <c r="K20" s="181"/>
      <c r="L20" s="181"/>
      <c r="M20" s="181"/>
    </row>
    <row r="21" spans="2:16" s="3" customFormat="1" ht="13">
      <c r="B21" s="181"/>
      <c r="C21" s="181"/>
      <c r="D21" s="181"/>
      <c r="E21" s="181"/>
      <c r="F21" s="181"/>
      <c r="G21" s="181"/>
      <c r="H21" s="181"/>
      <c r="I21" s="181"/>
      <c r="J21" s="181"/>
      <c r="K21" s="181"/>
      <c r="L21" s="181"/>
      <c r="M21" s="181"/>
    </row>
    <row r="22" spans="2:16" s="3" customFormat="1" ht="14.5">
      <c r="B22" s="208" t="s">
        <v>319</v>
      </c>
      <c r="C22" s="573">
        <v>2016</v>
      </c>
      <c r="D22" s="573">
        <v>2017</v>
      </c>
      <c r="E22" s="573">
        <v>2018</v>
      </c>
      <c r="F22" s="573">
        <v>2019</v>
      </c>
      <c r="G22" s="573">
        <v>2020</v>
      </c>
      <c r="H22" s="573">
        <v>2021</v>
      </c>
      <c r="I22" s="573">
        <v>2022</v>
      </c>
      <c r="J22" s="573">
        <v>2023</v>
      </c>
      <c r="K22" s="573">
        <v>2024</v>
      </c>
      <c r="L22" s="573">
        <v>2025</v>
      </c>
      <c r="M22" s="573">
        <v>2026</v>
      </c>
    </row>
    <row r="23" spans="2:16" s="3" customFormat="1" ht="14.5">
      <c r="B23" s="510" t="s">
        <v>306</v>
      </c>
      <c r="C23" s="506">
        <f t="shared" ref="C23:K23" si="0">C112</f>
        <v>94.079769954156802</v>
      </c>
      <c r="D23" s="506">
        <f t="shared" si="0"/>
        <v>153.49330957008567</v>
      </c>
      <c r="E23" s="506"/>
      <c r="F23" s="506"/>
      <c r="G23" s="506"/>
      <c r="H23" s="506"/>
      <c r="I23" s="506"/>
      <c r="J23" s="506"/>
      <c r="K23" s="506"/>
      <c r="L23" s="506"/>
      <c r="M23" s="506"/>
      <c r="N23" s="577" t="e">
        <f>M23/H23</f>
        <v>#DIV/0!</v>
      </c>
      <c r="O23" s="579" t="s">
        <v>306</v>
      </c>
      <c r="P23" s="608" t="s">
        <v>375</v>
      </c>
    </row>
    <row r="24" spans="2:16" s="3" customFormat="1" ht="14.5">
      <c r="B24" s="510" t="s">
        <v>310</v>
      </c>
      <c r="C24" s="506">
        <f t="shared" ref="C24:K24" si="1">C150</f>
        <v>67.510947840013586</v>
      </c>
      <c r="D24" s="506">
        <f t="shared" si="1"/>
        <v>145.40613103322838</v>
      </c>
      <c r="E24" s="506"/>
      <c r="F24" s="506"/>
      <c r="G24" s="506"/>
      <c r="H24" s="506"/>
      <c r="I24" s="506"/>
      <c r="J24" s="506"/>
      <c r="K24" s="506"/>
      <c r="L24" s="506"/>
      <c r="M24" s="506"/>
      <c r="N24" s="577" t="e">
        <f>M24/H24</f>
        <v>#DIV/0!</v>
      </c>
      <c r="O24" s="579" t="s">
        <v>310</v>
      </c>
      <c r="P24" s="608" t="s">
        <v>376</v>
      </c>
    </row>
    <row r="25" spans="2:16" s="3" customFormat="1" ht="14.5">
      <c r="B25" s="510" t="s">
        <v>313</v>
      </c>
      <c r="C25" s="506">
        <f t="shared" ref="C25:K25" si="2">C198</f>
        <v>61.379694057802389</v>
      </c>
      <c r="D25" s="506">
        <f t="shared" si="2"/>
        <v>143.97483241237421</v>
      </c>
      <c r="E25" s="506"/>
      <c r="F25" s="506"/>
      <c r="G25" s="506"/>
      <c r="H25" s="506"/>
      <c r="I25" s="506"/>
      <c r="J25" s="506"/>
      <c r="K25" s="506"/>
      <c r="L25" s="506"/>
      <c r="M25" s="506"/>
      <c r="N25" s="577" t="e">
        <f>M25/H25</f>
        <v>#DIV/0!</v>
      </c>
      <c r="O25" s="579" t="s">
        <v>313</v>
      </c>
      <c r="P25" s="608" t="s">
        <v>377</v>
      </c>
    </row>
    <row r="26" spans="2:16" s="3" customFormat="1" ht="14.5">
      <c r="B26" s="510" t="s">
        <v>316</v>
      </c>
      <c r="C26" s="506">
        <f t="shared" ref="C26:K26" si="3">C230</f>
        <v>22.013029914331199</v>
      </c>
      <c r="D26" s="506">
        <f t="shared" si="3"/>
        <v>41.051617830260071</v>
      </c>
      <c r="E26" s="506"/>
      <c r="F26" s="506"/>
      <c r="G26" s="506"/>
      <c r="H26" s="506"/>
      <c r="I26" s="506"/>
      <c r="J26" s="506"/>
      <c r="K26" s="506"/>
      <c r="L26" s="506"/>
      <c r="M26" s="506"/>
      <c r="N26" s="577" t="e">
        <f>M26/H26</f>
        <v>#DIV/0!</v>
      </c>
      <c r="O26" s="579" t="s">
        <v>316</v>
      </c>
      <c r="P26" s="608" t="s">
        <v>378</v>
      </c>
    </row>
    <row r="27" spans="2:16" s="3" customFormat="1" ht="14.5">
      <c r="B27" s="510" t="s">
        <v>317</v>
      </c>
      <c r="C27" s="506">
        <f t="shared" ref="C27:M27" si="4">C282</f>
        <v>46.431800680067994</v>
      </c>
      <c r="D27" s="506">
        <f t="shared" si="4"/>
        <v>67.14768619328278</v>
      </c>
      <c r="E27" s="506"/>
      <c r="F27" s="506"/>
      <c r="G27" s="506"/>
      <c r="H27" s="506"/>
      <c r="I27" s="506"/>
      <c r="J27" s="506"/>
      <c r="K27" s="506"/>
      <c r="L27" s="506"/>
      <c r="M27" s="506"/>
      <c r="N27" s="577" t="e">
        <f>M27/H27</f>
        <v>#DIV/0!</v>
      </c>
      <c r="O27" s="579" t="s">
        <v>317</v>
      </c>
      <c r="P27" s="608" t="s">
        <v>377</v>
      </c>
    </row>
    <row r="28" spans="2:16" s="3" customFormat="1" ht="14.5">
      <c r="B28" s="510" t="s">
        <v>323</v>
      </c>
      <c r="C28" s="506">
        <f t="shared" ref="C28:K28" si="5">SUM(C23:C27)</f>
        <v>291.41524244637196</v>
      </c>
      <c r="D28" s="506">
        <f t="shared" si="5"/>
        <v>551.07357703923105</v>
      </c>
      <c r="E28" s="506"/>
      <c r="F28" s="506"/>
      <c r="G28" s="506"/>
      <c r="H28" s="506"/>
      <c r="I28" s="506"/>
      <c r="J28" s="506"/>
      <c r="K28" s="506"/>
      <c r="L28" s="506"/>
      <c r="M28" s="506"/>
      <c r="N28" s="577" t="e">
        <f>M28/H28</f>
        <v>#DIV/0!</v>
      </c>
      <c r="O28" s="298" t="s">
        <v>323</v>
      </c>
    </row>
    <row r="29" spans="2:16" s="3" customFormat="1" ht="13">
      <c r="B29" s="237" t="s">
        <v>324</v>
      </c>
      <c r="C29" s="182"/>
      <c r="D29" s="182">
        <f t="shared" ref="D29:L29" si="6">D28/C28-1</f>
        <v>0.89102523400313571</v>
      </c>
      <c r="E29" s="182">
        <f t="shared" si="6"/>
        <v>-1</v>
      </c>
      <c r="F29" s="182" t="e">
        <f t="shared" si="6"/>
        <v>#DIV/0!</v>
      </c>
      <c r="G29" s="182" t="e">
        <f t="shared" si="6"/>
        <v>#DIV/0!</v>
      </c>
      <c r="H29" s="182" t="e">
        <f t="shared" si="6"/>
        <v>#DIV/0!</v>
      </c>
      <c r="I29" s="182" t="e">
        <f t="shared" si="6"/>
        <v>#DIV/0!</v>
      </c>
      <c r="J29" s="182" t="e">
        <f t="shared" si="6"/>
        <v>#DIV/0!</v>
      </c>
      <c r="K29" s="182" t="e">
        <f t="shared" si="6"/>
        <v>#DIV/0!</v>
      </c>
      <c r="L29" s="182" t="e">
        <f t="shared" si="6"/>
        <v>#DIV/0!</v>
      </c>
      <c r="M29" s="182" t="e">
        <f>M28/L28-1</f>
        <v>#DIV/0!</v>
      </c>
    </row>
    <row r="30" spans="2:16" s="3" customFormat="1" ht="14.5">
      <c r="B30" s="511"/>
      <c r="C30" s="181"/>
      <c r="D30" s="181"/>
      <c r="E30" s="181"/>
      <c r="F30" s="181"/>
      <c r="G30" s="181"/>
      <c r="H30" s="181"/>
      <c r="I30" s="181"/>
      <c r="J30" s="181"/>
      <c r="K30" s="181"/>
      <c r="L30" s="181"/>
      <c r="M30" s="181"/>
    </row>
    <row r="31" spans="2:16" s="3" customFormat="1" ht="13">
      <c r="C31" s="181"/>
      <c r="D31" s="181"/>
      <c r="E31" s="181"/>
      <c r="F31" s="181"/>
      <c r="G31" s="181"/>
      <c r="H31" s="181"/>
      <c r="I31" s="181"/>
      <c r="J31" s="181"/>
      <c r="K31" s="181"/>
      <c r="L31" s="181"/>
      <c r="M31" s="181"/>
    </row>
    <row r="32" spans="2:16" s="3" customFormat="1" ht="18.5">
      <c r="B32" s="513" t="s">
        <v>320</v>
      </c>
      <c r="C32" s="181"/>
      <c r="D32" s="181"/>
      <c r="E32" s="181"/>
      <c r="F32" s="181"/>
      <c r="G32" s="181"/>
      <c r="H32" s="181"/>
      <c r="I32" s="181"/>
      <c r="J32" s="181"/>
      <c r="K32" s="181"/>
      <c r="L32" s="181"/>
      <c r="M32" s="181"/>
    </row>
    <row r="33" spans="3:13" s="3" customFormat="1" ht="13">
      <c r="C33" s="181"/>
      <c r="D33" s="181"/>
      <c r="E33" s="181"/>
      <c r="F33" s="181"/>
      <c r="G33" s="181"/>
      <c r="H33" s="181"/>
      <c r="I33" s="181"/>
      <c r="J33" s="181"/>
      <c r="K33" s="181"/>
      <c r="L33" s="181"/>
      <c r="M33" s="181"/>
    </row>
    <row r="34" spans="3:13" s="3" customFormat="1" ht="13">
      <c r="C34" s="181"/>
      <c r="D34" s="181"/>
      <c r="E34" s="181"/>
      <c r="F34" s="181"/>
      <c r="G34" s="181"/>
      <c r="H34" s="181"/>
      <c r="I34" s="181"/>
      <c r="J34" s="181"/>
      <c r="K34" s="181"/>
      <c r="L34" s="181"/>
      <c r="M34" s="181"/>
    </row>
    <row r="35" spans="3:13" s="3" customFormat="1" ht="13">
      <c r="C35" s="181"/>
      <c r="D35" s="181"/>
      <c r="E35" s="181"/>
      <c r="F35" s="181"/>
      <c r="G35" s="181"/>
      <c r="H35" s="181"/>
      <c r="I35" s="181"/>
      <c r="J35" s="181"/>
      <c r="K35" s="181"/>
      <c r="L35" s="181"/>
      <c r="M35" s="181"/>
    </row>
    <row r="36" spans="3:13" s="3" customFormat="1" ht="13">
      <c r="C36" s="181"/>
      <c r="D36" s="181"/>
      <c r="E36" s="181"/>
      <c r="F36" s="181"/>
      <c r="G36" s="181"/>
      <c r="H36" s="181"/>
      <c r="I36" s="181"/>
      <c r="J36" s="181"/>
      <c r="K36" s="181"/>
      <c r="L36" s="181"/>
      <c r="M36" s="181"/>
    </row>
    <row r="37" spans="3:13" s="3" customFormat="1" ht="13">
      <c r="C37" s="181"/>
      <c r="D37" s="181"/>
      <c r="E37" s="181"/>
      <c r="F37" s="181"/>
      <c r="G37" s="181"/>
      <c r="H37" s="181"/>
      <c r="I37" s="181"/>
      <c r="J37" s="181"/>
      <c r="K37" s="181"/>
      <c r="L37" s="181"/>
      <c r="M37" s="181"/>
    </row>
    <row r="38" spans="3:13" s="3" customFormat="1" ht="13">
      <c r="C38" s="181"/>
      <c r="D38" s="181"/>
      <c r="E38" s="181"/>
      <c r="F38" s="181"/>
      <c r="G38" s="181"/>
      <c r="H38" s="181"/>
      <c r="I38" s="181"/>
      <c r="J38" s="181"/>
      <c r="K38" s="181"/>
      <c r="L38" s="181"/>
      <c r="M38" s="181"/>
    </row>
    <row r="39" spans="3:13" s="3" customFormat="1" ht="13">
      <c r="C39" s="181"/>
      <c r="D39" s="181"/>
      <c r="E39" s="181"/>
      <c r="F39" s="181"/>
      <c r="G39" s="181"/>
      <c r="H39" s="181"/>
      <c r="I39" s="181"/>
      <c r="J39" s="181"/>
      <c r="K39" s="181"/>
      <c r="L39" s="181"/>
      <c r="M39" s="181"/>
    </row>
    <row r="40" spans="3:13" s="3" customFormat="1" ht="13">
      <c r="C40" s="181"/>
      <c r="D40" s="181"/>
      <c r="E40" s="181"/>
      <c r="F40" s="181"/>
      <c r="G40" s="181"/>
      <c r="H40" s="181"/>
      <c r="I40" s="181"/>
      <c r="J40" s="181"/>
      <c r="K40" s="181"/>
      <c r="L40" s="181"/>
      <c r="M40" s="181"/>
    </row>
    <row r="41" spans="3:13" s="3" customFormat="1" ht="13">
      <c r="C41" s="181"/>
      <c r="D41" s="181"/>
      <c r="E41" s="181"/>
      <c r="F41" s="181"/>
      <c r="G41" s="181"/>
      <c r="H41" s="181"/>
      <c r="I41" s="181"/>
      <c r="J41" s="181"/>
      <c r="K41" s="181"/>
      <c r="L41" s="181"/>
      <c r="M41" s="181"/>
    </row>
    <row r="42" spans="3:13" s="3" customFormat="1" ht="13">
      <c r="C42" s="181"/>
      <c r="D42" s="181"/>
      <c r="E42" s="181"/>
      <c r="F42" s="181"/>
      <c r="G42" s="181"/>
      <c r="H42" s="181"/>
      <c r="I42" s="181"/>
      <c r="J42" s="181"/>
      <c r="K42" s="181"/>
      <c r="L42" s="181"/>
      <c r="M42" s="181"/>
    </row>
    <row r="43" spans="3:13" s="3" customFormat="1" ht="13">
      <c r="C43" s="181"/>
      <c r="D43" s="181"/>
      <c r="E43" s="181"/>
      <c r="F43" s="181"/>
      <c r="G43" s="181"/>
      <c r="H43" s="181"/>
      <c r="I43" s="181"/>
      <c r="J43" s="181"/>
      <c r="K43" s="181"/>
      <c r="L43" s="181"/>
      <c r="M43" s="181"/>
    </row>
    <row r="44" spans="3:13" s="3" customFormat="1" ht="13">
      <c r="C44" s="181"/>
      <c r="D44" s="181"/>
      <c r="E44" s="181"/>
      <c r="F44" s="181"/>
      <c r="G44" s="181"/>
      <c r="H44" s="181"/>
      <c r="I44" s="181"/>
      <c r="J44" s="181"/>
      <c r="K44" s="181"/>
      <c r="L44" s="181"/>
      <c r="M44" s="181"/>
    </row>
    <row r="45" spans="3:13" s="3" customFormat="1"/>
    <row r="46" spans="3:13" s="3" customFormat="1"/>
    <row r="47" spans="3:13" s="3" customFormat="1"/>
    <row r="48" spans="3:13" s="3" customFormat="1"/>
    <row r="49" spans="2:13" s="3" customFormat="1"/>
    <row r="50" spans="2:13" s="3" customFormat="1"/>
    <row r="51" spans="2:13" s="3" customFormat="1"/>
    <row r="53" spans="2:13" s="3" customFormat="1"/>
    <row r="54" spans="2:13" s="3" customFormat="1"/>
    <row r="55" spans="2:13" s="3" customFormat="1" ht="13">
      <c r="B55" s="574" t="s">
        <v>369</v>
      </c>
      <c r="C55" s="573">
        <v>2016</v>
      </c>
      <c r="D55" s="573">
        <v>2017</v>
      </c>
      <c r="E55" s="573">
        <v>2018</v>
      </c>
      <c r="F55" s="573">
        <v>2019</v>
      </c>
      <c r="G55" s="573">
        <v>2020</v>
      </c>
      <c r="H55" s="573">
        <v>2021</v>
      </c>
      <c r="I55" s="573">
        <v>2022</v>
      </c>
      <c r="J55" s="573">
        <v>2023</v>
      </c>
      <c r="K55" s="573">
        <v>2024</v>
      </c>
      <c r="L55" s="573">
        <v>2025</v>
      </c>
      <c r="M55" s="573">
        <v>2026</v>
      </c>
    </row>
    <row r="56" spans="2:13" s="3" customFormat="1" ht="14.5">
      <c r="B56" s="510" t="s">
        <v>311</v>
      </c>
      <c r="C56" s="506">
        <f>C138</f>
        <v>88200.6</v>
      </c>
      <c r="D56" s="506">
        <f t="shared" ref="D56:M56" si="7">D138</f>
        <v>683412.1</v>
      </c>
      <c r="E56" s="506"/>
      <c r="F56" s="506"/>
      <c r="G56" s="506"/>
      <c r="H56" s="506"/>
      <c r="I56" s="506"/>
      <c r="J56" s="506"/>
      <c r="K56" s="506"/>
      <c r="L56" s="506"/>
      <c r="M56" s="506"/>
    </row>
    <row r="57" spans="2:13" s="3" customFormat="1" ht="14.5">
      <c r="B57" s="510" t="s">
        <v>315</v>
      </c>
      <c r="C57" s="506">
        <f>C262+C182</f>
        <v>0</v>
      </c>
      <c r="D57" s="506">
        <f t="shared" ref="D57:M57" si="8">D262+D182</f>
        <v>0</v>
      </c>
      <c r="E57" s="506"/>
      <c r="F57" s="506"/>
      <c r="G57" s="506"/>
      <c r="H57" s="506"/>
      <c r="I57" s="506"/>
      <c r="J57" s="506"/>
      <c r="K57" s="506"/>
      <c r="L57" s="506"/>
      <c r="M57" s="506"/>
    </row>
    <row r="58" spans="2:13" s="3" customFormat="1" ht="14.5">
      <c r="B58" s="510" t="s">
        <v>314</v>
      </c>
      <c r="C58" s="506">
        <f>C224+C178</f>
        <v>200861</v>
      </c>
      <c r="D58" s="506">
        <f t="shared" ref="D58:M58" si="9">D224+D178</f>
        <v>710038</v>
      </c>
      <c r="E58" s="506"/>
      <c r="F58" s="506"/>
      <c r="G58" s="506"/>
      <c r="H58" s="506"/>
      <c r="I58" s="506"/>
      <c r="J58" s="506"/>
      <c r="K58" s="506"/>
      <c r="L58" s="506"/>
      <c r="M58" s="506"/>
    </row>
    <row r="59" spans="2:13" s="3" customFormat="1" ht="14.5">
      <c r="B59" s="510" t="s">
        <v>365</v>
      </c>
      <c r="C59" s="575">
        <f>C98+C258</f>
        <v>210043.5</v>
      </c>
      <c r="D59" s="575">
        <f t="shared" ref="D59:M59" si="10">D98+D258</f>
        <v>386131.03999999992</v>
      </c>
      <c r="E59" s="575"/>
      <c r="F59" s="575"/>
      <c r="G59" s="575"/>
      <c r="H59" s="575"/>
      <c r="I59" s="575"/>
      <c r="J59" s="575"/>
      <c r="K59" s="575"/>
      <c r="L59" s="575"/>
      <c r="M59" s="575"/>
    </row>
    <row r="60" spans="2:13" s="3" customFormat="1" ht="14.5">
      <c r="B60" s="510" t="s">
        <v>367</v>
      </c>
      <c r="C60" s="575">
        <f>C260+C100+C180</f>
        <v>63548.87999999999</v>
      </c>
      <c r="D60" s="575">
        <f t="shared" ref="D60:M60" si="11">D260+D100+D180</f>
        <v>434849.46</v>
      </c>
      <c r="E60" s="575"/>
      <c r="F60" s="575"/>
      <c r="G60" s="575"/>
      <c r="H60" s="575"/>
      <c r="I60" s="575"/>
      <c r="J60" s="575"/>
      <c r="K60" s="575"/>
      <c r="L60" s="575"/>
      <c r="M60" s="575"/>
    </row>
    <row r="61" spans="2:13" s="3" customFormat="1" ht="14.5">
      <c r="B61" s="510" t="s">
        <v>312</v>
      </c>
      <c r="C61" s="506">
        <f>C140+C264+C266</f>
        <v>0</v>
      </c>
      <c r="D61" s="506">
        <f t="shared" ref="D61:M61" si="12">D140+D264+D266</f>
        <v>0</v>
      </c>
      <c r="E61" s="506"/>
      <c r="F61" s="506"/>
      <c r="G61" s="506"/>
      <c r="H61" s="506"/>
      <c r="I61" s="506"/>
      <c r="J61" s="506"/>
      <c r="K61" s="506"/>
      <c r="L61" s="506"/>
      <c r="M61" s="506"/>
    </row>
    <row r="62" spans="2:13" s="3" customFormat="1" ht="14.5">
      <c r="B62" s="510" t="s">
        <v>428</v>
      </c>
      <c r="C62" s="506">
        <f>C102+C104+C268</f>
        <v>0</v>
      </c>
      <c r="D62" s="506">
        <f t="shared" ref="D62:M62" si="13">D102+D104+D268</f>
        <v>0</v>
      </c>
      <c r="E62" s="506"/>
      <c r="F62" s="506"/>
      <c r="G62" s="506"/>
      <c r="H62" s="506"/>
      <c r="I62" s="506"/>
      <c r="J62" s="506"/>
      <c r="K62" s="506"/>
      <c r="L62" s="506"/>
      <c r="M62" s="506"/>
    </row>
    <row r="63" spans="2:13" s="3" customFormat="1" ht="14.5">
      <c r="B63" s="510" t="str">
        <f t="shared" ref="B63:M63" si="14">B270</f>
        <v>400G SR4.2 SR</v>
      </c>
      <c r="C63" s="506">
        <f t="shared" si="14"/>
        <v>0</v>
      </c>
      <c r="D63" s="506">
        <f t="shared" si="14"/>
        <v>0</v>
      </c>
      <c r="E63" s="506"/>
      <c r="F63" s="506"/>
      <c r="G63" s="506"/>
      <c r="H63" s="506"/>
      <c r="I63" s="506"/>
      <c r="J63" s="506"/>
      <c r="K63" s="506"/>
      <c r="L63" s="506"/>
      <c r="M63" s="506"/>
    </row>
    <row r="64" spans="2:13" s="3" customFormat="1" ht="14.5">
      <c r="B64" s="510" t="s">
        <v>275</v>
      </c>
      <c r="C64" s="506">
        <f>C142+C184+C226+C272</f>
        <v>0</v>
      </c>
      <c r="D64" s="506">
        <f t="shared" ref="D64:M64" si="15">D142+D184+D226+D272</f>
        <v>0</v>
      </c>
      <c r="E64" s="506"/>
      <c r="F64" s="506"/>
      <c r="G64" s="506"/>
      <c r="H64" s="506"/>
      <c r="I64" s="506"/>
      <c r="J64" s="506"/>
      <c r="K64" s="506"/>
      <c r="L64" s="506"/>
      <c r="M64" s="506"/>
    </row>
    <row r="65" spans="2:13" s="3" customFormat="1" ht="14.5">
      <c r="B65" s="510" t="s">
        <v>366</v>
      </c>
      <c r="C65" s="506">
        <f>C144+C274+C186</f>
        <v>0</v>
      </c>
      <c r="D65" s="506">
        <f t="shared" ref="D65:M65" si="16">D144+D274+D186</f>
        <v>5.6000000000000005</v>
      </c>
      <c r="E65" s="506"/>
      <c r="F65" s="506"/>
      <c r="G65" s="506"/>
      <c r="H65" s="506"/>
      <c r="I65" s="506"/>
      <c r="J65" s="506"/>
      <c r="K65" s="506"/>
      <c r="L65" s="506"/>
      <c r="M65" s="506"/>
    </row>
    <row r="66" spans="2:13" s="3" customFormat="1" ht="14.5">
      <c r="B66" s="510" t="s">
        <v>427</v>
      </c>
      <c r="C66" s="506">
        <f>C278</f>
        <v>0</v>
      </c>
      <c r="D66" s="506">
        <f t="shared" ref="D66:M66" si="17">D278</f>
        <v>0</v>
      </c>
      <c r="E66" s="506"/>
      <c r="F66" s="506"/>
      <c r="G66" s="506"/>
      <c r="H66" s="506"/>
      <c r="I66" s="506"/>
      <c r="J66" s="506"/>
      <c r="K66" s="506"/>
      <c r="L66" s="506"/>
      <c r="M66" s="506"/>
    </row>
    <row r="67" spans="2:13" s="3" customFormat="1" ht="14.5">
      <c r="B67" s="510" t="str">
        <f>B188</f>
        <v>800G DR8</v>
      </c>
      <c r="C67" s="507">
        <f t="shared" ref="C67:M67" si="18">C188+C106</f>
        <v>0</v>
      </c>
      <c r="D67" s="507">
        <f t="shared" si="18"/>
        <v>0</v>
      </c>
      <c r="E67" s="507"/>
      <c r="F67" s="507"/>
      <c r="G67" s="507"/>
      <c r="H67" s="507"/>
      <c r="I67" s="507"/>
      <c r="J67" s="507"/>
      <c r="K67" s="507"/>
      <c r="L67" s="507"/>
      <c r="M67" s="507"/>
    </row>
    <row r="68" spans="2:13" ht="14.5">
      <c r="B68" s="510" t="str">
        <f>B146</f>
        <v>2x400G FR4</v>
      </c>
      <c r="C68" s="507">
        <f t="shared" ref="C68:M68" si="19">C146+C276+C108</f>
        <v>0</v>
      </c>
      <c r="D68" s="507">
        <f t="shared" si="19"/>
        <v>0</v>
      </c>
      <c r="E68" s="507"/>
      <c r="F68" s="507"/>
      <c r="G68" s="507"/>
      <c r="H68" s="507"/>
      <c r="I68" s="507"/>
      <c r="J68" s="507"/>
      <c r="K68" s="507"/>
      <c r="L68" s="507"/>
      <c r="M68" s="507"/>
    </row>
    <row r="69" spans="2:13" s="3" customFormat="1" ht="14.5">
      <c r="B69" s="512" t="s">
        <v>13</v>
      </c>
      <c r="C69" s="506">
        <f>SUM(C56:C68)</f>
        <v>562653.98</v>
      </c>
      <c r="D69" s="506">
        <f t="shared" ref="D69:M69" si="20">SUM(D56:D68)</f>
        <v>2214436.2000000002</v>
      </c>
      <c r="E69" s="506">
        <f t="shared" si="20"/>
        <v>0</v>
      </c>
      <c r="F69" s="506">
        <f t="shared" si="20"/>
        <v>0</v>
      </c>
      <c r="G69" s="506">
        <f t="shared" si="20"/>
        <v>0</v>
      </c>
      <c r="H69" s="506">
        <f t="shared" si="20"/>
        <v>0</v>
      </c>
      <c r="I69" s="506">
        <f t="shared" si="20"/>
        <v>0</v>
      </c>
      <c r="J69" s="506">
        <f t="shared" si="20"/>
        <v>0</v>
      </c>
      <c r="K69" s="506">
        <f t="shared" si="20"/>
        <v>0</v>
      </c>
      <c r="L69" s="506">
        <f t="shared" si="20"/>
        <v>0</v>
      </c>
      <c r="M69" s="506">
        <f t="shared" si="20"/>
        <v>0</v>
      </c>
    </row>
    <row r="70" spans="2:13" s="3" customFormat="1"/>
    <row r="71" spans="2:13" s="3" customFormat="1" ht="13">
      <c r="C71" s="181"/>
      <c r="D71" s="181"/>
      <c r="E71" s="181"/>
      <c r="F71" s="181"/>
      <c r="G71" s="181"/>
      <c r="H71" s="181"/>
      <c r="I71" s="181"/>
      <c r="J71" s="181"/>
      <c r="K71" s="181"/>
      <c r="L71" s="181"/>
      <c r="M71" s="181"/>
    </row>
    <row r="72" spans="2:13" s="3" customFormat="1" ht="13">
      <c r="C72" s="181"/>
      <c r="D72" s="181"/>
      <c r="E72" s="181"/>
      <c r="F72" s="181"/>
      <c r="G72" s="181"/>
      <c r="H72" s="181"/>
      <c r="I72" s="181"/>
      <c r="J72" s="181"/>
      <c r="K72" s="181"/>
      <c r="L72" s="181"/>
      <c r="M72" s="181"/>
    </row>
    <row r="73" spans="2:13" s="3" customFormat="1" ht="13">
      <c r="C73" s="181"/>
      <c r="D73" s="181"/>
      <c r="E73" s="181"/>
      <c r="F73" s="181"/>
      <c r="G73" s="181"/>
      <c r="H73" s="181"/>
      <c r="I73" s="181"/>
      <c r="J73" s="181"/>
      <c r="K73" s="181"/>
      <c r="L73" s="181"/>
      <c r="M73" s="181"/>
    </row>
    <row r="74" spans="2:13" s="3" customFormat="1" ht="13">
      <c r="C74" s="181"/>
      <c r="D74" s="181"/>
      <c r="E74" s="181"/>
      <c r="F74" s="181"/>
      <c r="G74" s="181"/>
      <c r="H74" s="181"/>
      <c r="I74" s="181"/>
      <c r="J74" s="181"/>
      <c r="K74" s="181"/>
      <c r="L74" s="181"/>
      <c r="M74" s="181"/>
    </row>
    <row r="75" spans="2:13" s="3" customFormat="1" ht="13">
      <c r="C75" s="181"/>
      <c r="D75" s="181"/>
      <c r="E75" s="181"/>
      <c r="F75" s="181"/>
      <c r="G75" s="181"/>
      <c r="H75" s="181"/>
      <c r="I75" s="181"/>
      <c r="J75" s="181"/>
      <c r="K75" s="181"/>
      <c r="L75" s="181"/>
      <c r="M75" s="181"/>
    </row>
    <row r="76" spans="2:13" s="3" customFormat="1" ht="13">
      <c r="C76" s="181"/>
      <c r="D76" s="181"/>
      <c r="E76" s="181"/>
      <c r="F76" s="181"/>
      <c r="G76" s="181"/>
      <c r="H76" s="181"/>
      <c r="I76" s="181"/>
      <c r="J76" s="181"/>
      <c r="K76" s="181"/>
      <c r="L76" s="181"/>
      <c r="M76" s="181"/>
    </row>
    <row r="77" spans="2:13" s="3" customFormat="1" ht="13">
      <c r="C77" s="181"/>
      <c r="D77" s="181"/>
      <c r="E77" s="181"/>
      <c r="F77" s="181"/>
      <c r="G77" s="181"/>
      <c r="H77" s="181"/>
      <c r="I77" s="181"/>
      <c r="J77" s="181"/>
      <c r="K77" s="181"/>
      <c r="L77" s="181"/>
      <c r="M77" s="181"/>
    </row>
    <row r="78" spans="2:13" s="3" customFormat="1" ht="13">
      <c r="C78" s="181"/>
      <c r="D78" s="181"/>
      <c r="E78" s="181"/>
      <c r="F78" s="181"/>
      <c r="G78" s="181"/>
      <c r="H78" s="181"/>
      <c r="I78" s="181"/>
      <c r="J78" s="181"/>
      <c r="K78" s="181"/>
      <c r="L78" s="181"/>
      <c r="M78" s="181"/>
    </row>
    <row r="79" spans="2:13" s="3" customFormat="1" ht="13">
      <c r="C79" s="181"/>
      <c r="D79" s="181"/>
      <c r="E79" s="181"/>
      <c r="F79" s="181"/>
      <c r="G79" s="181"/>
      <c r="H79" s="181"/>
      <c r="I79" s="181"/>
      <c r="J79" s="181"/>
      <c r="K79" s="181"/>
      <c r="L79" s="181"/>
      <c r="M79" s="181"/>
    </row>
    <row r="80" spans="2:13" s="3" customFormat="1" ht="13">
      <c r="C80" s="181"/>
      <c r="D80" s="181"/>
      <c r="E80" s="181"/>
      <c r="F80" s="181"/>
      <c r="G80" s="181"/>
      <c r="H80" s="181"/>
      <c r="I80" s="181"/>
      <c r="J80" s="181"/>
      <c r="K80" s="181"/>
      <c r="L80" s="181"/>
      <c r="M80" s="181"/>
    </row>
    <row r="81" spans="2:76" s="3" customFormat="1" ht="13">
      <c r="C81" s="181"/>
      <c r="D81" s="181"/>
      <c r="E81" s="181"/>
      <c r="F81" s="181"/>
      <c r="G81" s="181"/>
      <c r="H81" s="181"/>
      <c r="I81" s="181"/>
      <c r="J81" s="181"/>
      <c r="K81" s="181"/>
      <c r="L81" s="181"/>
      <c r="M81" s="181"/>
    </row>
    <row r="82" spans="2:76" s="3" customFormat="1" ht="13">
      <c r="C82" s="181"/>
      <c r="D82" s="181"/>
      <c r="E82" s="181"/>
      <c r="F82" s="181"/>
      <c r="G82" s="181"/>
      <c r="H82" s="181"/>
      <c r="I82" s="181"/>
      <c r="J82" s="181"/>
      <c r="K82" s="181"/>
      <c r="L82" s="181"/>
      <c r="M82" s="181"/>
    </row>
    <row r="83" spans="2:76" s="3" customFormat="1" ht="13">
      <c r="C83" s="181"/>
      <c r="D83" s="181"/>
      <c r="E83" s="181"/>
      <c r="F83" s="181"/>
      <c r="G83" s="181"/>
      <c r="H83" s="181"/>
      <c r="I83" s="181"/>
      <c r="J83" s="181"/>
      <c r="K83" s="181"/>
      <c r="L83" s="181"/>
      <c r="M83" s="181"/>
    </row>
    <row r="84" spans="2:76" s="3" customFormat="1" ht="13">
      <c r="C84" s="181"/>
      <c r="D84" s="181"/>
      <c r="E84" s="181"/>
      <c r="F84" s="181"/>
      <c r="G84" s="181"/>
      <c r="H84" s="181"/>
      <c r="I84" s="181"/>
      <c r="J84" s="181"/>
      <c r="K84" s="181"/>
      <c r="L84" s="181"/>
      <c r="M84" s="181"/>
    </row>
    <row r="85" spans="2:76" s="3" customFormat="1" ht="13">
      <c r="C85" s="181"/>
      <c r="D85" s="181"/>
      <c r="E85" s="181"/>
      <c r="F85" s="181"/>
      <c r="G85" s="181"/>
      <c r="H85" s="181"/>
      <c r="I85" s="181"/>
      <c r="J85" s="181"/>
      <c r="K85" s="181"/>
      <c r="L85" s="181"/>
      <c r="M85" s="181"/>
    </row>
    <row r="86" spans="2:76" s="3" customFormat="1" ht="13">
      <c r="C86" s="181"/>
      <c r="D86" s="181"/>
      <c r="E86" s="181"/>
      <c r="F86" s="181"/>
      <c r="G86" s="181"/>
      <c r="H86" s="181"/>
      <c r="I86" s="181"/>
      <c r="J86" s="181"/>
      <c r="K86" s="181"/>
      <c r="L86" s="181"/>
      <c r="M86" s="181"/>
    </row>
    <row r="87" spans="2:76" s="3" customFormat="1" ht="13">
      <c r="C87" s="181"/>
      <c r="D87" s="181"/>
      <c r="E87" s="181"/>
      <c r="F87" s="181"/>
      <c r="G87" s="181"/>
      <c r="H87" s="181"/>
      <c r="I87" s="181"/>
      <c r="J87" s="181"/>
      <c r="K87" s="181"/>
      <c r="L87" s="181"/>
      <c r="M87" s="181"/>
    </row>
    <row r="88" spans="2:76" s="3" customFormat="1" ht="13">
      <c r="C88" s="181"/>
      <c r="D88" s="181"/>
      <c r="E88" s="181"/>
      <c r="F88" s="181"/>
      <c r="G88" s="181"/>
      <c r="H88" s="181"/>
      <c r="I88" s="181"/>
      <c r="J88" s="181"/>
      <c r="K88" s="181"/>
      <c r="L88" s="181"/>
      <c r="M88" s="181"/>
    </row>
    <row r="89" spans="2:76" s="3" customFormat="1" ht="13">
      <c r="C89" s="181"/>
      <c r="D89" s="181"/>
      <c r="E89" s="181"/>
      <c r="F89" s="181"/>
      <c r="G89" s="181"/>
      <c r="H89" s="181"/>
      <c r="I89" s="181"/>
      <c r="J89" s="181"/>
      <c r="K89" s="181"/>
      <c r="L89" s="181"/>
      <c r="M89" s="181"/>
    </row>
    <row r="90" spans="2:76" ht="13">
      <c r="B90" s="181"/>
      <c r="C90" s="181"/>
      <c r="D90" s="181"/>
      <c r="E90" s="181"/>
      <c r="F90" s="181"/>
      <c r="G90" s="181"/>
      <c r="H90" s="181"/>
      <c r="I90" s="181"/>
      <c r="J90" s="181"/>
      <c r="K90" s="181"/>
      <c r="L90" s="181"/>
      <c r="M90" s="181"/>
    </row>
    <row r="91" spans="2:76" ht="13">
      <c r="B91" s="505" t="s">
        <v>306</v>
      </c>
      <c r="C91" s="573">
        <v>2016</v>
      </c>
      <c r="D91" s="573">
        <v>2017</v>
      </c>
      <c r="E91" s="573">
        <v>2018</v>
      </c>
      <c r="F91" s="573">
        <v>2019</v>
      </c>
      <c r="G91" s="573">
        <v>2020</v>
      </c>
      <c r="H91" s="573">
        <v>2021</v>
      </c>
      <c r="I91" s="573">
        <v>2022</v>
      </c>
      <c r="J91" s="573">
        <v>2023</v>
      </c>
      <c r="K91" s="573">
        <v>2024</v>
      </c>
      <c r="L91" s="573">
        <v>2025</v>
      </c>
      <c r="M91" s="573">
        <v>2026</v>
      </c>
    </row>
    <row r="92" spans="2:76" ht="13">
      <c r="B92" s="207" t="s">
        <v>484</v>
      </c>
      <c r="C92" s="569">
        <v>126888.24939167958</v>
      </c>
      <c r="D92" s="569">
        <v>89268.791592887108</v>
      </c>
      <c r="E92" s="569"/>
      <c r="F92" s="569"/>
      <c r="G92" s="569"/>
      <c r="H92" s="569"/>
      <c r="I92" s="569"/>
      <c r="J92" s="569"/>
      <c r="K92" s="569"/>
      <c r="L92" s="569"/>
      <c r="M92" s="569"/>
    </row>
    <row r="93" spans="2:76" ht="13">
      <c r="B93" s="606" t="s">
        <v>485</v>
      </c>
      <c r="C93" s="607">
        <v>0.15</v>
      </c>
      <c r="D93" s="607">
        <v>0.15</v>
      </c>
      <c r="E93" s="607"/>
      <c r="F93" s="607"/>
      <c r="G93" s="607"/>
      <c r="H93" s="607"/>
      <c r="I93" s="607"/>
      <c r="J93" s="607"/>
      <c r="K93" s="607"/>
      <c r="L93" s="607"/>
      <c r="M93" s="607"/>
    </row>
    <row r="94" spans="2:76" s="3" customFormat="1" ht="13">
      <c r="B94" s="207" t="s">
        <v>486</v>
      </c>
      <c r="C94" s="569">
        <v>186701.61600000001</v>
      </c>
      <c r="D94" s="569">
        <v>224971.93949999998</v>
      </c>
      <c r="E94" s="569"/>
      <c r="F94" s="569"/>
      <c r="G94" s="569"/>
      <c r="H94" s="569"/>
      <c r="I94" s="569"/>
      <c r="J94" s="569"/>
      <c r="K94" s="569"/>
      <c r="L94" s="569"/>
      <c r="M94" s="569"/>
    </row>
    <row r="95" spans="2:76" s="3" customFormat="1" ht="13">
      <c r="B95" s="606" t="s">
        <v>485</v>
      </c>
      <c r="C95" s="607">
        <v>0.6</v>
      </c>
      <c r="D95" s="607">
        <v>0.7</v>
      </c>
      <c r="E95" s="607"/>
      <c r="F95" s="607"/>
      <c r="G95" s="607"/>
      <c r="H95" s="607"/>
      <c r="I95" s="607"/>
      <c r="J95" s="607"/>
      <c r="K95" s="607"/>
      <c r="L95" s="607"/>
      <c r="M95" s="607"/>
    </row>
    <row r="96" spans="2:76" ht="13">
      <c r="B96" s="207" t="s">
        <v>487</v>
      </c>
      <c r="C96" s="569">
        <v>65829.259999999995</v>
      </c>
      <c r="D96" s="569">
        <v>80661.600000000006</v>
      </c>
      <c r="E96" s="569"/>
      <c r="F96" s="569"/>
      <c r="G96" s="569"/>
      <c r="H96" s="569"/>
      <c r="I96" s="569"/>
      <c r="J96" s="569"/>
      <c r="K96" s="569"/>
      <c r="L96" s="569"/>
      <c r="M96" s="569"/>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row>
    <row r="97" spans="2:76" ht="13">
      <c r="B97" s="606" t="s">
        <v>485</v>
      </c>
      <c r="C97" s="607">
        <v>0.2</v>
      </c>
      <c r="D97" s="607">
        <v>0.2</v>
      </c>
      <c r="E97" s="607"/>
      <c r="F97" s="607"/>
      <c r="G97" s="607"/>
      <c r="H97" s="607"/>
      <c r="I97" s="607"/>
      <c r="J97" s="607"/>
      <c r="K97" s="607"/>
      <c r="L97" s="607"/>
      <c r="M97" s="607"/>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row>
    <row r="98" spans="2:76" s="181" customFormat="1" ht="13">
      <c r="B98" s="207" t="s">
        <v>488</v>
      </c>
      <c r="C98" s="569">
        <v>189039.15</v>
      </c>
      <c r="D98" s="569">
        <v>270291.72799999994</v>
      </c>
      <c r="E98" s="569"/>
      <c r="F98" s="569"/>
      <c r="G98" s="569"/>
      <c r="H98" s="569"/>
      <c r="I98" s="569"/>
      <c r="J98" s="569"/>
      <c r="K98" s="569"/>
      <c r="L98" s="569"/>
      <c r="M98" s="569"/>
      <c r="N98" s="568"/>
      <c r="O98" s="568"/>
      <c r="P98" s="568"/>
      <c r="Q98" s="568"/>
      <c r="R98" s="568"/>
      <c r="S98" s="568"/>
      <c r="T98" s="568"/>
      <c r="U98" s="568"/>
    </row>
    <row r="99" spans="2:76" s="181" customFormat="1" ht="13">
      <c r="B99" s="606" t="s">
        <v>485</v>
      </c>
      <c r="C99" s="607">
        <v>0.9</v>
      </c>
      <c r="D99" s="607">
        <v>0.7</v>
      </c>
      <c r="E99" s="607"/>
      <c r="F99" s="607"/>
      <c r="G99" s="607"/>
      <c r="H99" s="607"/>
      <c r="I99" s="607"/>
      <c r="J99" s="607"/>
      <c r="K99" s="607"/>
      <c r="L99" s="607"/>
      <c r="M99" s="607"/>
    </row>
    <row r="100" spans="2:76" s="3" customFormat="1" ht="13">
      <c r="B100" s="207" t="s">
        <v>367</v>
      </c>
      <c r="C100" s="569">
        <v>38129.327999999994</v>
      </c>
      <c r="D100" s="569">
        <v>282652.14900000003</v>
      </c>
      <c r="E100" s="569"/>
      <c r="F100" s="569"/>
      <c r="G100" s="569"/>
      <c r="H100" s="569"/>
      <c r="I100" s="569"/>
      <c r="J100" s="569"/>
      <c r="K100" s="569"/>
      <c r="L100" s="569"/>
      <c r="M100" s="569"/>
    </row>
    <row r="101" spans="2:76" s="3" customFormat="1" ht="13">
      <c r="B101" s="606" t="s">
        <v>485</v>
      </c>
      <c r="C101" s="607">
        <v>0.6</v>
      </c>
      <c r="D101" s="607">
        <v>0.65</v>
      </c>
      <c r="E101" s="607"/>
      <c r="F101" s="607"/>
      <c r="G101" s="607"/>
      <c r="H101" s="607"/>
      <c r="I101" s="607"/>
      <c r="J101" s="607"/>
      <c r="K101" s="607"/>
      <c r="L101" s="607"/>
      <c r="M101" s="607"/>
    </row>
    <row r="102" spans="2:76" s="3" customFormat="1" ht="13">
      <c r="B102" s="207" t="s">
        <v>489</v>
      </c>
      <c r="C102" s="569">
        <v>0</v>
      </c>
      <c r="D102" s="569">
        <v>0</v>
      </c>
      <c r="E102" s="569"/>
      <c r="F102" s="569"/>
      <c r="G102" s="569"/>
      <c r="H102" s="569"/>
      <c r="I102" s="569"/>
      <c r="J102" s="569"/>
      <c r="K102" s="569"/>
      <c r="L102" s="569"/>
      <c r="M102" s="569"/>
    </row>
    <row r="103" spans="2:76" s="3" customFormat="1" ht="13">
      <c r="B103" s="606" t="s">
        <v>485</v>
      </c>
      <c r="C103" s="607">
        <v>0</v>
      </c>
      <c r="D103" s="607">
        <v>0</v>
      </c>
      <c r="E103" s="607"/>
      <c r="F103" s="607"/>
      <c r="G103" s="607"/>
      <c r="H103" s="607"/>
      <c r="I103" s="607"/>
      <c r="J103" s="607"/>
      <c r="K103" s="607"/>
      <c r="L103" s="607"/>
      <c r="M103" s="607"/>
    </row>
    <row r="104" spans="2:76" s="3" customFormat="1" ht="13">
      <c r="B104" s="207" t="s">
        <v>490</v>
      </c>
      <c r="C104" s="569">
        <v>0</v>
      </c>
      <c r="D104" s="569">
        <v>0</v>
      </c>
      <c r="E104" s="569"/>
      <c r="F104" s="569"/>
      <c r="G104" s="569"/>
      <c r="H104" s="569"/>
      <c r="I104" s="569"/>
      <c r="J104" s="569"/>
      <c r="K104" s="569"/>
      <c r="L104" s="569"/>
      <c r="M104" s="569"/>
    </row>
    <row r="105" spans="2:76" s="3" customFormat="1" ht="13">
      <c r="B105" s="606" t="s">
        <v>485</v>
      </c>
      <c r="C105" s="607">
        <v>0</v>
      </c>
      <c r="D105" s="607">
        <v>0</v>
      </c>
      <c r="E105" s="607"/>
      <c r="F105" s="607"/>
      <c r="G105" s="607"/>
      <c r="H105" s="607"/>
      <c r="I105" s="607"/>
      <c r="J105" s="607"/>
      <c r="K105" s="607"/>
      <c r="L105" s="607"/>
      <c r="M105" s="607"/>
    </row>
    <row r="106" spans="2:76" s="3" customFormat="1" ht="13">
      <c r="B106" s="207" t="s">
        <v>491</v>
      </c>
      <c r="C106" s="569">
        <v>0</v>
      </c>
      <c r="D106" s="569">
        <v>0</v>
      </c>
      <c r="E106" s="569"/>
      <c r="F106" s="569"/>
      <c r="G106" s="569"/>
      <c r="H106" s="569"/>
      <c r="I106" s="569"/>
      <c r="J106" s="569"/>
      <c r="K106" s="569"/>
      <c r="L106" s="569"/>
      <c r="M106" s="569"/>
    </row>
    <row r="107" spans="2:76" s="3" customFormat="1" ht="13">
      <c r="B107" s="606" t="s">
        <v>485</v>
      </c>
      <c r="C107" s="607">
        <v>0</v>
      </c>
      <c r="D107" s="607">
        <v>0</v>
      </c>
      <c r="E107" s="607"/>
      <c r="F107" s="607"/>
      <c r="G107" s="607"/>
      <c r="H107" s="607"/>
      <c r="I107" s="607"/>
      <c r="J107" s="607"/>
      <c r="K107" s="607"/>
      <c r="L107" s="607"/>
      <c r="M107" s="607"/>
    </row>
    <row r="108" spans="2:76" s="181" customFormat="1" ht="13">
      <c r="B108" s="207" t="s">
        <v>492</v>
      </c>
      <c r="C108" s="569">
        <v>0</v>
      </c>
      <c r="D108" s="569">
        <v>0</v>
      </c>
      <c r="E108" s="569"/>
      <c r="F108" s="569"/>
      <c r="G108" s="569"/>
      <c r="H108" s="569"/>
      <c r="I108" s="569"/>
      <c r="J108" s="569"/>
      <c r="K108" s="569"/>
      <c r="L108" s="569"/>
      <c r="M108" s="569"/>
      <c r="N108" s="568"/>
      <c r="O108" s="568"/>
      <c r="P108" s="568"/>
      <c r="Q108" s="568"/>
      <c r="R108" s="568"/>
      <c r="S108" s="568" t="s">
        <v>400</v>
      </c>
      <c r="T108" s="568"/>
      <c r="U108" s="568"/>
    </row>
    <row r="109" spans="2:76" s="181" customFormat="1" ht="13">
      <c r="B109" s="606" t="s">
        <v>485</v>
      </c>
      <c r="C109" s="607">
        <v>0</v>
      </c>
      <c r="D109" s="607">
        <v>0</v>
      </c>
      <c r="E109" s="607"/>
      <c r="F109" s="607"/>
      <c r="G109" s="607"/>
      <c r="H109" s="607"/>
      <c r="I109" s="607"/>
      <c r="J109" s="607"/>
      <c r="K109" s="607"/>
      <c r="L109" s="607"/>
      <c r="M109" s="607"/>
      <c r="N109" s="568"/>
      <c r="O109" s="568"/>
      <c r="P109" s="568"/>
      <c r="Q109" s="568"/>
      <c r="R109" s="568"/>
      <c r="S109" s="568"/>
      <c r="T109" s="568"/>
      <c r="U109" s="568"/>
    </row>
    <row r="110" spans="2:76" ht="13">
      <c r="B110" s="181" t="s">
        <v>307</v>
      </c>
      <c r="C110" s="57">
        <v>0</v>
      </c>
      <c r="D110" s="57">
        <v>0</v>
      </c>
      <c r="E110" s="57"/>
      <c r="F110" s="57"/>
      <c r="G110" s="57"/>
      <c r="H110" s="57"/>
      <c r="I110" s="57"/>
      <c r="J110" s="57"/>
      <c r="K110" s="57"/>
      <c r="L110" s="57"/>
      <c r="M110" s="57"/>
    </row>
    <row r="111" spans="2:76" ht="13">
      <c r="B111" s="183" t="s">
        <v>308</v>
      </c>
      <c r="C111" s="506">
        <f>(C92*10+C96*40+(C100+C98)*100+(C102+C104)*400+(C106+C108)*800)/10^6</f>
        <v>26.618900693916796</v>
      </c>
      <c r="D111" s="506">
        <f t="shared" ref="D111:M111" si="21">(D92*10+D96*40+(D100+D98)*100+(D102+D104)*400+(D106+D108)*800)/10^6</f>
        <v>59.413539615928869</v>
      </c>
      <c r="E111" s="506"/>
      <c r="F111" s="506"/>
      <c r="G111" s="506"/>
      <c r="H111" s="506"/>
      <c r="I111" s="506"/>
      <c r="J111" s="506"/>
      <c r="K111" s="506"/>
      <c r="L111" s="506"/>
      <c r="M111" s="506"/>
    </row>
    <row r="112" spans="2:76" ht="13">
      <c r="B112" s="183" t="s">
        <v>124</v>
      </c>
      <c r="C112" s="506">
        <v>94.079769954156802</v>
      </c>
      <c r="D112" s="506">
        <f t="shared" ref="D112:L112" si="22">D111+C112</f>
        <v>153.49330957008567</v>
      </c>
      <c r="E112" s="506"/>
      <c r="F112" s="506"/>
      <c r="G112" s="506"/>
      <c r="H112" s="506"/>
      <c r="I112" s="506"/>
      <c r="J112" s="506"/>
      <c r="K112" s="506"/>
      <c r="L112" s="506"/>
      <c r="M112" s="506"/>
    </row>
    <row r="113" spans="2:13" ht="13">
      <c r="B113" s="207" t="s">
        <v>309</v>
      </c>
      <c r="C113" s="509">
        <v>0.42221242148363269</v>
      </c>
      <c r="D113" s="509">
        <f t="shared" ref="D113:L113" si="23">D112/C112-1</f>
        <v>0.63152301121569399</v>
      </c>
      <c r="E113" s="509"/>
      <c r="F113" s="509"/>
      <c r="G113" s="509"/>
      <c r="H113" s="509"/>
      <c r="I113" s="509"/>
      <c r="J113" s="509"/>
      <c r="K113" s="509"/>
      <c r="L113" s="509"/>
      <c r="M113" s="509"/>
    </row>
    <row r="114" spans="2:13" ht="13">
      <c r="B114" s="181" t="s">
        <v>401</v>
      </c>
      <c r="C114" s="199">
        <f>C108+C102+C100+C98+C104+C106</f>
        <v>227168.478</v>
      </c>
      <c r="D114" s="199">
        <f t="shared" ref="D114:M114" si="24">D108+D102+D100+D98+D104+D106</f>
        <v>552943.87699999998</v>
      </c>
      <c r="E114" s="199"/>
      <c r="F114" s="199"/>
      <c r="G114" s="199"/>
      <c r="H114" s="199"/>
      <c r="I114" s="199"/>
      <c r="J114" s="199"/>
      <c r="K114" s="199"/>
      <c r="L114" s="199"/>
      <c r="M114" s="199"/>
    </row>
    <row r="115" spans="2:13" s="3" customFormat="1" ht="13">
      <c r="C115" s="181"/>
      <c r="D115" s="181"/>
      <c r="E115" s="181"/>
      <c r="F115" s="181"/>
      <c r="G115" s="181"/>
      <c r="H115" s="181"/>
      <c r="I115" s="181"/>
      <c r="J115" s="181"/>
      <c r="K115" s="181"/>
      <c r="L115" s="181"/>
      <c r="M115" s="181"/>
    </row>
    <row r="116" spans="2:13" s="3" customFormat="1" ht="13">
      <c r="C116" s="181"/>
      <c r="D116" s="181"/>
      <c r="E116" s="181"/>
      <c r="F116" s="181"/>
      <c r="G116" s="181"/>
      <c r="H116" s="181"/>
      <c r="I116" s="181"/>
      <c r="J116" s="181"/>
      <c r="K116" s="181"/>
      <c r="L116" s="181"/>
      <c r="M116" s="181"/>
    </row>
    <row r="117" spans="2:13" s="3" customFormat="1" ht="13">
      <c r="C117" s="181"/>
      <c r="D117" s="181"/>
      <c r="E117" s="181"/>
      <c r="F117" s="181"/>
      <c r="G117" s="181"/>
      <c r="H117" s="181"/>
      <c r="I117" s="181"/>
      <c r="J117" s="181"/>
      <c r="K117" s="181"/>
      <c r="L117" s="181"/>
      <c r="M117" s="181"/>
    </row>
    <row r="118" spans="2:13" s="3" customFormat="1" ht="13">
      <c r="C118" s="181"/>
      <c r="D118" s="181"/>
      <c r="E118" s="181"/>
      <c r="F118" s="181"/>
      <c r="G118" s="181"/>
      <c r="H118" s="181"/>
      <c r="I118" s="181"/>
      <c r="J118" s="181"/>
      <c r="K118" s="181"/>
      <c r="L118" s="181"/>
      <c r="M118" s="181"/>
    </row>
    <row r="119" spans="2:13" s="3" customFormat="1" ht="13">
      <c r="C119" s="181"/>
      <c r="D119" s="181"/>
      <c r="E119" s="181"/>
      <c r="F119" s="181"/>
      <c r="G119" s="181"/>
      <c r="H119" s="181"/>
      <c r="I119" s="181"/>
      <c r="J119" s="181"/>
      <c r="K119" s="181"/>
      <c r="L119" s="181"/>
      <c r="M119" s="181"/>
    </row>
    <row r="120" spans="2:13" s="3" customFormat="1" ht="13">
      <c r="C120" s="181"/>
      <c r="D120" s="181"/>
      <c r="E120" s="181"/>
      <c r="F120" s="181"/>
      <c r="G120" s="181"/>
      <c r="H120" s="181"/>
      <c r="I120" s="181"/>
      <c r="J120" s="181"/>
      <c r="K120" s="181"/>
      <c r="L120" s="181"/>
      <c r="M120" s="181"/>
    </row>
    <row r="121" spans="2:13" s="3" customFormat="1" ht="13">
      <c r="C121" s="181"/>
      <c r="D121" s="181"/>
      <c r="E121" s="181"/>
      <c r="F121" s="181"/>
      <c r="G121" s="181"/>
      <c r="H121" s="181"/>
      <c r="I121" s="181"/>
      <c r="J121" s="181"/>
      <c r="K121" s="181"/>
      <c r="L121" s="181"/>
      <c r="M121" s="181"/>
    </row>
    <row r="122" spans="2:13" s="3" customFormat="1" ht="13">
      <c r="C122" s="181"/>
      <c r="D122" s="181"/>
      <c r="E122" s="181"/>
      <c r="F122" s="181"/>
      <c r="G122" s="181"/>
      <c r="H122" s="181"/>
      <c r="I122" s="181"/>
      <c r="J122" s="181"/>
      <c r="K122" s="181"/>
      <c r="L122" s="181"/>
      <c r="M122" s="181"/>
    </row>
    <row r="123" spans="2:13" s="3" customFormat="1" ht="13">
      <c r="C123" s="181"/>
      <c r="D123" s="181"/>
      <c r="E123" s="181"/>
      <c r="F123" s="181"/>
      <c r="G123" s="181"/>
      <c r="H123" s="181"/>
      <c r="I123" s="181"/>
      <c r="J123" s="181"/>
      <c r="K123" s="181"/>
      <c r="L123" s="181"/>
      <c r="M123" s="181"/>
    </row>
    <row r="124" spans="2:13" s="3" customFormat="1" ht="13">
      <c r="C124" s="181"/>
      <c r="D124" s="181"/>
      <c r="E124" s="181"/>
      <c r="F124" s="181"/>
      <c r="G124" s="181"/>
      <c r="H124" s="181"/>
      <c r="I124" s="181"/>
      <c r="J124" s="181"/>
      <c r="K124" s="181"/>
      <c r="L124" s="181"/>
      <c r="M124" s="181"/>
    </row>
    <row r="125" spans="2:13" s="3" customFormat="1" ht="13">
      <c r="C125" s="181"/>
      <c r="D125" s="181"/>
      <c r="E125" s="181"/>
      <c r="F125" s="181"/>
      <c r="G125" s="181"/>
      <c r="H125" s="181"/>
      <c r="I125" s="181"/>
      <c r="J125" s="181"/>
      <c r="K125" s="181"/>
      <c r="L125" s="181"/>
      <c r="M125" s="181"/>
    </row>
    <row r="126" spans="2:13" s="3" customFormat="1" ht="13">
      <c r="C126" s="181"/>
      <c r="D126" s="181"/>
      <c r="E126" s="181"/>
      <c r="F126" s="181"/>
      <c r="G126" s="181"/>
      <c r="H126" s="181"/>
      <c r="I126" s="181"/>
      <c r="J126" s="181"/>
      <c r="K126" s="181"/>
      <c r="L126" s="181"/>
      <c r="M126" s="181"/>
    </row>
    <row r="127" spans="2:13" s="3" customFormat="1" ht="13">
      <c r="C127" s="181"/>
      <c r="D127" s="181"/>
      <c r="E127" s="181"/>
      <c r="F127" s="181"/>
      <c r="G127" s="181"/>
      <c r="H127" s="181"/>
      <c r="I127" s="181"/>
      <c r="J127" s="181"/>
      <c r="K127" s="181"/>
      <c r="L127" s="181"/>
      <c r="M127" s="181"/>
    </row>
    <row r="128" spans="2:13" s="3" customFormat="1" ht="13">
      <c r="C128" s="181"/>
      <c r="D128" s="181"/>
      <c r="E128" s="181"/>
      <c r="F128" s="181"/>
      <c r="G128" s="181"/>
      <c r="H128" s="181"/>
      <c r="I128" s="181"/>
      <c r="J128" s="181"/>
      <c r="K128" s="181"/>
      <c r="L128" s="181"/>
      <c r="M128" s="181"/>
    </row>
    <row r="129" spans="2:13" s="3" customFormat="1" ht="13">
      <c r="C129" s="181"/>
      <c r="D129" s="181"/>
      <c r="E129" s="181"/>
      <c r="F129" s="181"/>
      <c r="G129" s="181"/>
      <c r="H129" s="181"/>
      <c r="I129" s="181"/>
      <c r="J129" s="181"/>
      <c r="K129" s="181"/>
      <c r="L129" s="181"/>
      <c r="M129" s="181"/>
    </row>
    <row r="130" spans="2:13" s="3" customFormat="1" ht="13">
      <c r="C130" s="181"/>
      <c r="D130" s="181"/>
      <c r="E130" s="181"/>
      <c r="F130" s="181"/>
      <c r="G130" s="181"/>
      <c r="H130" s="181"/>
      <c r="I130" s="181"/>
      <c r="J130" s="181"/>
      <c r="K130" s="181"/>
      <c r="L130" s="181"/>
      <c r="M130" s="181"/>
    </row>
    <row r="131" spans="2:13" s="3" customFormat="1" ht="13">
      <c r="C131" s="181"/>
      <c r="D131" s="181"/>
      <c r="E131" s="181"/>
      <c r="F131" s="181"/>
      <c r="G131" s="181"/>
      <c r="H131" s="181"/>
      <c r="I131" s="181"/>
      <c r="J131" s="181"/>
      <c r="K131" s="181"/>
      <c r="L131" s="181"/>
      <c r="M131" s="181"/>
    </row>
    <row r="132" spans="2:13" ht="13">
      <c r="B132" s="181"/>
      <c r="C132" s="181"/>
      <c r="D132" s="181"/>
      <c r="E132" s="181"/>
      <c r="F132" s="181"/>
      <c r="G132" s="181"/>
      <c r="H132" s="181"/>
      <c r="I132" s="181"/>
      <c r="J132" s="181"/>
      <c r="K132" s="181"/>
      <c r="L132" s="181"/>
      <c r="M132" s="181"/>
    </row>
    <row r="133" spans="2:13" ht="13">
      <c r="B133" s="505" t="s">
        <v>310</v>
      </c>
      <c r="C133" s="573">
        <v>2016</v>
      </c>
      <c r="D133" s="573">
        <v>2017</v>
      </c>
      <c r="E133" s="573">
        <v>2018</v>
      </c>
      <c r="F133" s="573">
        <v>2019</v>
      </c>
      <c r="G133" s="573">
        <v>2020</v>
      </c>
      <c r="H133" s="573">
        <v>2021</v>
      </c>
      <c r="I133" s="573">
        <v>2022</v>
      </c>
      <c r="J133" s="573">
        <v>2023</v>
      </c>
      <c r="K133" s="573">
        <v>2024</v>
      </c>
      <c r="L133" s="573">
        <v>2025</v>
      </c>
      <c r="M133" s="573">
        <v>2026</v>
      </c>
    </row>
    <row r="134" spans="2:13" ht="13">
      <c r="B134" s="207" t="s">
        <v>484</v>
      </c>
      <c r="C134" s="569">
        <v>253776.49878335916</v>
      </c>
      <c r="D134" s="569">
        <v>148781.31932147851</v>
      </c>
      <c r="E134" s="569"/>
      <c r="F134" s="569"/>
      <c r="G134" s="569"/>
      <c r="H134" s="569"/>
      <c r="I134" s="569"/>
      <c r="J134" s="569"/>
      <c r="K134" s="569"/>
      <c r="L134" s="569"/>
      <c r="M134" s="569"/>
    </row>
    <row r="135" spans="2:13" ht="13">
      <c r="B135" s="606" t="s">
        <v>493</v>
      </c>
      <c r="C135" s="607">
        <v>0.3</v>
      </c>
      <c r="D135" s="607">
        <v>0.25</v>
      </c>
      <c r="E135" s="607"/>
      <c r="F135" s="607"/>
      <c r="G135" s="607"/>
      <c r="H135" s="607"/>
      <c r="I135" s="607"/>
      <c r="J135" s="607"/>
      <c r="K135" s="607"/>
      <c r="L135" s="607"/>
      <c r="M135" s="607"/>
    </row>
    <row r="136" spans="2:13" ht="13">
      <c r="B136" s="207" t="s">
        <v>487</v>
      </c>
      <c r="C136" s="569">
        <v>164573.15</v>
      </c>
      <c r="D136" s="569">
        <v>201654</v>
      </c>
      <c r="E136" s="569"/>
      <c r="F136" s="569"/>
      <c r="G136" s="569"/>
      <c r="H136" s="569"/>
      <c r="I136" s="569"/>
      <c r="J136" s="569"/>
      <c r="K136" s="569"/>
      <c r="L136" s="569"/>
      <c r="M136" s="569"/>
    </row>
    <row r="137" spans="2:13" ht="13">
      <c r="B137" s="606" t="s">
        <v>493</v>
      </c>
      <c r="C137" s="607">
        <v>0.5</v>
      </c>
      <c r="D137" s="607">
        <v>0.5</v>
      </c>
      <c r="E137" s="607"/>
      <c r="F137" s="607"/>
      <c r="G137" s="607"/>
      <c r="H137" s="607"/>
      <c r="I137" s="607"/>
      <c r="J137" s="607"/>
      <c r="K137" s="607"/>
      <c r="L137" s="607"/>
      <c r="M137" s="607"/>
    </row>
    <row r="138" spans="2:13" ht="13">
      <c r="B138" s="207" t="s">
        <v>311</v>
      </c>
      <c r="C138" s="569">
        <v>88200.6</v>
      </c>
      <c r="D138" s="569">
        <v>683412.1</v>
      </c>
      <c r="E138" s="569"/>
      <c r="F138" s="569"/>
      <c r="G138" s="569"/>
      <c r="H138" s="569"/>
      <c r="I138" s="569"/>
      <c r="J138" s="569"/>
      <c r="K138" s="569"/>
      <c r="L138" s="569"/>
      <c r="M138" s="569"/>
    </row>
    <row r="139" spans="2:13" ht="13">
      <c r="B139" s="606" t="s">
        <v>493</v>
      </c>
      <c r="C139" s="607">
        <v>1</v>
      </c>
      <c r="D139" s="607">
        <v>1</v>
      </c>
      <c r="E139" s="607"/>
      <c r="F139" s="607"/>
      <c r="G139" s="607"/>
      <c r="H139" s="607"/>
      <c r="I139" s="607"/>
      <c r="J139" s="607"/>
      <c r="K139" s="607"/>
      <c r="L139" s="607"/>
      <c r="M139" s="607"/>
    </row>
    <row r="140" spans="2:13" ht="13">
      <c r="B140" s="207" t="s">
        <v>494</v>
      </c>
      <c r="C140" s="569">
        <v>0</v>
      </c>
      <c r="D140" s="569">
        <v>0</v>
      </c>
      <c r="E140" s="569"/>
      <c r="F140" s="569"/>
      <c r="G140" s="569"/>
      <c r="H140" s="569"/>
      <c r="I140" s="569"/>
      <c r="J140" s="569"/>
      <c r="K140" s="569"/>
      <c r="L140" s="569"/>
      <c r="M140" s="569"/>
    </row>
    <row r="141" spans="2:13" ht="13">
      <c r="B141" s="606" t="s">
        <v>493</v>
      </c>
      <c r="C141" s="607">
        <v>0</v>
      </c>
      <c r="D141" s="607">
        <v>0</v>
      </c>
      <c r="E141" s="607"/>
      <c r="F141" s="607"/>
      <c r="G141" s="607"/>
      <c r="H141" s="607"/>
      <c r="I141" s="607"/>
      <c r="J141" s="607"/>
      <c r="K141" s="607"/>
      <c r="L141" s="607"/>
      <c r="M141" s="607"/>
    </row>
    <row r="142" spans="2:13" ht="13">
      <c r="B142" s="207" t="s">
        <v>275</v>
      </c>
      <c r="C142" s="569">
        <v>0</v>
      </c>
      <c r="D142" s="569">
        <v>0</v>
      </c>
      <c r="E142" s="569"/>
      <c r="F142" s="569"/>
      <c r="G142" s="569"/>
      <c r="H142" s="569"/>
      <c r="I142" s="569"/>
      <c r="J142" s="569"/>
      <c r="K142" s="569"/>
      <c r="L142" s="569"/>
      <c r="M142" s="569"/>
    </row>
    <row r="143" spans="2:13" ht="13">
      <c r="B143" s="606" t="s">
        <v>493</v>
      </c>
      <c r="C143" s="607">
        <v>0</v>
      </c>
      <c r="D143" s="607">
        <v>0</v>
      </c>
      <c r="E143" s="607"/>
      <c r="F143" s="607"/>
      <c r="G143" s="607"/>
      <c r="H143" s="607"/>
      <c r="I143" s="607"/>
      <c r="J143" s="607"/>
      <c r="K143" s="607"/>
      <c r="L143" s="607"/>
      <c r="M143" s="607"/>
    </row>
    <row r="144" spans="2:13" s="3" customFormat="1" ht="13">
      <c r="B144" s="207" t="s">
        <v>366</v>
      </c>
      <c r="C144" s="569">
        <v>0</v>
      </c>
      <c r="D144" s="569">
        <v>0</v>
      </c>
      <c r="E144" s="569"/>
      <c r="F144" s="569"/>
      <c r="G144" s="569"/>
      <c r="H144" s="569"/>
      <c r="I144" s="569"/>
      <c r="J144" s="569"/>
      <c r="K144" s="569"/>
      <c r="L144" s="569"/>
      <c r="M144" s="569"/>
    </row>
    <row r="145" spans="2:13" s="3" customFormat="1" ht="13">
      <c r="B145" s="606" t="s">
        <v>493</v>
      </c>
      <c r="C145" s="607">
        <v>0</v>
      </c>
      <c r="D145" s="607">
        <v>0</v>
      </c>
      <c r="E145" s="607"/>
      <c r="F145" s="607"/>
      <c r="G145" s="607"/>
      <c r="H145" s="607"/>
      <c r="I145" s="607"/>
      <c r="J145" s="607"/>
      <c r="K145" s="607"/>
      <c r="L145" s="607"/>
      <c r="M145" s="607"/>
    </row>
    <row r="146" spans="2:13" ht="13">
      <c r="B146" s="207" t="s">
        <v>492</v>
      </c>
      <c r="C146" s="569">
        <v>0</v>
      </c>
      <c r="D146" s="569">
        <v>0</v>
      </c>
      <c r="E146" s="569"/>
      <c r="F146" s="569"/>
      <c r="G146" s="569"/>
      <c r="H146" s="569"/>
      <c r="I146" s="569"/>
      <c r="J146" s="569"/>
      <c r="K146" s="569"/>
      <c r="L146" s="569"/>
      <c r="M146" s="569"/>
    </row>
    <row r="147" spans="2:13" ht="13">
      <c r="B147" s="606" t="s">
        <v>493</v>
      </c>
      <c r="C147" s="607">
        <v>0</v>
      </c>
      <c r="D147" s="607">
        <v>0</v>
      </c>
      <c r="E147" s="607"/>
      <c r="F147" s="607"/>
      <c r="G147" s="607"/>
      <c r="H147" s="607"/>
      <c r="I147" s="607"/>
      <c r="J147" s="607"/>
      <c r="K147" s="607"/>
      <c r="L147" s="607"/>
      <c r="M147" s="607"/>
    </row>
    <row r="148" spans="2:13" ht="13">
      <c r="B148" s="181" t="s">
        <v>307</v>
      </c>
      <c r="C148" s="57">
        <v>0</v>
      </c>
      <c r="D148" s="57">
        <v>0</v>
      </c>
      <c r="E148" s="57"/>
      <c r="F148" s="57"/>
      <c r="G148" s="57"/>
      <c r="H148" s="57"/>
      <c r="I148" s="57"/>
      <c r="J148" s="57"/>
      <c r="K148" s="57"/>
      <c r="L148" s="57"/>
      <c r="M148" s="57"/>
    </row>
    <row r="149" spans="2:13" ht="13">
      <c r="B149" s="207" t="s">
        <v>308</v>
      </c>
      <c r="C149" s="506">
        <f>(C134*10+C136*40+C138*100+C140*200+(C142+C144)*400+800*C146)/10^6</f>
        <v>17.940750987833589</v>
      </c>
      <c r="D149" s="506">
        <f t="shared" ref="D149:M149" si="25">(D134*10+D136*40+D138*100+D140*200+(D142+D144)*400+800*D146)/10^6</f>
        <v>77.895183193214791</v>
      </c>
      <c r="E149" s="506"/>
      <c r="F149" s="506"/>
      <c r="G149" s="506"/>
      <c r="H149" s="506"/>
      <c r="I149" s="506"/>
      <c r="J149" s="506"/>
      <c r="K149" s="506"/>
      <c r="L149" s="506"/>
      <c r="M149" s="506"/>
    </row>
    <row r="150" spans="2:13" ht="13">
      <c r="B150" s="207" t="s">
        <v>124</v>
      </c>
      <c r="C150" s="506">
        <v>67.510947840013586</v>
      </c>
      <c r="D150" s="506">
        <f t="shared" ref="D150:L150" si="26">C150+D149</f>
        <v>145.40613103322838</v>
      </c>
      <c r="E150" s="506"/>
      <c r="F150" s="506"/>
      <c r="G150" s="506"/>
      <c r="H150" s="506"/>
      <c r="I150" s="506"/>
      <c r="J150" s="506"/>
      <c r="K150" s="506"/>
      <c r="L150" s="506"/>
      <c r="M150" s="506"/>
    </row>
    <row r="151" spans="2:13" ht="13">
      <c r="B151" s="207" t="s">
        <v>309</v>
      </c>
      <c r="C151" s="509">
        <v>0.47056812602243459</v>
      </c>
      <c r="D151" s="509">
        <f t="shared" ref="D151:L151" si="27">D150/C150-1</f>
        <v>1.1538155763685856</v>
      </c>
      <c r="E151" s="509"/>
      <c r="F151" s="509"/>
      <c r="G151" s="509"/>
      <c r="H151" s="509"/>
      <c r="I151" s="509"/>
      <c r="J151" s="509"/>
      <c r="K151" s="509"/>
      <c r="L151" s="509"/>
      <c r="M151" s="509"/>
    </row>
    <row r="152" spans="2:13" ht="13">
      <c r="B152" s="181" t="str">
        <f>$B$114</f>
        <v>Transceiver units 100G and above</v>
      </c>
      <c r="C152" s="199">
        <f t="shared" ref="C152:M152" si="28">C146+C144+C142+C140+C138</f>
        <v>88200.6</v>
      </c>
      <c r="D152" s="199">
        <f t="shared" si="28"/>
        <v>683412.1</v>
      </c>
      <c r="E152" s="199"/>
      <c r="F152" s="199"/>
      <c r="G152" s="199"/>
      <c r="H152" s="199"/>
      <c r="I152" s="199"/>
      <c r="J152" s="199"/>
      <c r="K152" s="199"/>
      <c r="L152" s="199"/>
      <c r="M152" s="199"/>
    </row>
    <row r="153" spans="2:13" s="3" customFormat="1" ht="13">
      <c r="C153" s="181"/>
      <c r="D153" s="181"/>
      <c r="E153" s="181"/>
      <c r="F153" s="181"/>
      <c r="G153" s="181"/>
      <c r="H153" s="181"/>
      <c r="I153" s="181"/>
      <c r="J153" s="181"/>
      <c r="K153" s="181"/>
      <c r="L153" s="181"/>
      <c r="M153" s="181"/>
    </row>
    <row r="154" spans="2:13" s="3" customFormat="1" ht="13">
      <c r="C154" s="181"/>
      <c r="D154" s="181"/>
      <c r="E154" s="181"/>
      <c r="F154" s="181"/>
      <c r="G154" s="181"/>
      <c r="H154" s="181"/>
      <c r="I154" s="181"/>
      <c r="J154" s="181"/>
      <c r="K154" s="181"/>
      <c r="L154" s="181"/>
      <c r="M154" s="181"/>
    </row>
    <row r="155" spans="2:13" s="3" customFormat="1" ht="13">
      <c r="C155" s="181"/>
      <c r="D155" s="181"/>
      <c r="E155" s="181"/>
      <c r="F155" s="181"/>
      <c r="G155" s="181"/>
      <c r="H155" s="181"/>
      <c r="I155" s="181"/>
      <c r="J155" s="181"/>
      <c r="K155" s="181"/>
      <c r="L155" s="181"/>
      <c r="M155" s="181"/>
    </row>
    <row r="156" spans="2:13" s="3" customFormat="1" ht="13">
      <c r="C156" s="181"/>
      <c r="D156" s="181"/>
      <c r="E156" s="181"/>
      <c r="F156" s="181"/>
      <c r="G156" s="181"/>
      <c r="H156" s="181"/>
      <c r="I156" s="181"/>
      <c r="J156" s="181"/>
      <c r="K156" s="181"/>
      <c r="L156" s="181"/>
      <c r="M156" s="181"/>
    </row>
    <row r="157" spans="2:13" s="3" customFormat="1" ht="13">
      <c r="C157" s="181"/>
      <c r="D157" s="181"/>
      <c r="E157" s="181"/>
      <c r="F157" s="181"/>
      <c r="G157" s="181"/>
      <c r="H157" s="181"/>
      <c r="I157" s="181"/>
      <c r="J157" s="181"/>
      <c r="K157" s="181"/>
      <c r="L157" s="181"/>
      <c r="M157" s="181"/>
    </row>
    <row r="158" spans="2:13" s="3" customFormat="1" ht="13">
      <c r="C158" s="181"/>
      <c r="D158" s="181"/>
      <c r="E158" s="181"/>
      <c r="F158" s="181"/>
      <c r="G158" s="181"/>
      <c r="H158" s="181"/>
      <c r="I158" s="181"/>
      <c r="J158" s="181"/>
      <c r="K158" s="181"/>
      <c r="L158" s="181"/>
      <c r="M158" s="181"/>
    </row>
    <row r="159" spans="2:13" s="3" customFormat="1" ht="13">
      <c r="C159" s="181"/>
      <c r="D159" s="181"/>
      <c r="E159" s="181"/>
      <c r="F159" s="181"/>
      <c r="G159" s="181"/>
      <c r="H159" s="181"/>
      <c r="I159" s="181"/>
      <c r="J159" s="181"/>
      <c r="K159" s="181"/>
      <c r="L159" s="181"/>
      <c r="M159" s="181"/>
    </row>
    <row r="160" spans="2:13" s="3" customFormat="1" ht="13">
      <c r="C160" s="181"/>
      <c r="D160" s="181"/>
      <c r="E160" s="181"/>
      <c r="F160" s="181"/>
      <c r="G160" s="181"/>
      <c r="H160" s="181"/>
      <c r="I160" s="181"/>
      <c r="J160" s="181"/>
      <c r="K160" s="181"/>
      <c r="L160" s="181"/>
      <c r="M160" s="181"/>
    </row>
    <row r="161" spans="2:13" s="3" customFormat="1" ht="13">
      <c r="C161" s="181"/>
      <c r="D161" s="181"/>
      <c r="E161" s="181"/>
      <c r="F161" s="181"/>
      <c r="G161" s="181"/>
      <c r="H161" s="181"/>
      <c r="I161" s="181"/>
      <c r="J161" s="181"/>
      <c r="K161" s="181"/>
      <c r="L161" s="181"/>
      <c r="M161" s="181"/>
    </row>
    <row r="162" spans="2:13" s="3" customFormat="1" ht="13">
      <c r="C162" s="181"/>
      <c r="D162" s="181"/>
      <c r="E162" s="181"/>
      <c r="F162" s="181"/>
      <c r="G162" s="181"/>
      <c r="H162" s="181"/>
      <c r="I162" s="181"/>
      <c r="J162" s="181"/>
      <c r="K162" s="181"/>
      <c r="L162" s="181"/>
      <c r="M162" s="181"/>
    </row>
    <row r="163" spans="2:13" s="3" customFormat="1" ht="13">
      <c r="C163" s="181"/>
      <c r="D163" s="181"/>
      <c r="E163" s="181"/>
      <c r="F163" s="181"/>
      <c r="G163" s="181"/>
      <c r="H163" s="181"/>
      <c r="I163" s="181"/>
      <c r="J163" s="181"/>
      <c r="K163" s="181"/>
      <c r="L163" s="181"/>
      <c r="M163" s="181"/>
    </row>
    <row r="164" spans="2:13" s="3" customFormat="1" ht="13">
      <c r="C164" s="181"/>
      <c r="D164" s="181"/>
      <c r="E164" s="181"/>
      <c r="F164" s="181"/>
      <c r="G164" s="181"/>
      <c r="H164" s="181"/>
      <c r="I164" s="181"/>
      <c r="J164" s="181"/>
      <c r="K164" s="181"/>
      <c r="L164" s="181"/>
      <c r="M164" s="181"/>
    </row>
    <row r="165" spans="2:13" s="3" customFormat="1" ht="13">
      <c r="C165" s="181"/>
      <c r="D165" s="181"/>
      <c r="E165" s="181"/>
      <c r="F165" s="181"/>
      <c r="G165" s="181"/>
      <c r="H165" s="181"/>
      <c r="I165" s="181"/>
      <c r="J165" s="181"/>
      <c r="K165" s="181"/>
      <c r="L165" s="181"/>
      <c r="M165" s="181"/>
    </row>
    <row r="166" spans="2:13" s="3" customFormat="1" ht="13">
      <c r="C166" s="181"/>
      <c r="D166" s="181"/>
      <c r="E166" s="181"/>
      <c r="F166" s="181"/>
      <c r="G166" s="181"/>
      <c r="H166" s="181"/>
      <c r="I166" s="181"/>
      <c r="J166" s="181"/>
      <c r="K166" s="181"/>
      <c r="L166" s="181"/>
      <c r="M166" s="181"/>
    </row>
    <row r="167" spans="2:13" s="3" customFormat="1" ht="13">
      <c r="C167" s="181"/>
      <c r="D167" s="181"/>
      <c r="E167" s="181"/>
      <c r="F167" s="181"/>
      <c r="G167" s="181"/>
      <c r="H167" s="181"/>
      <c r="I167" s="181"/>
      <c r="J167" s="181"/>
      <c r="K167" s="181"/>
      <c r="L167" s="181"/>
      <c r="M167" s="181"/>
    </row>
    <row r="168" spans="2:13" s="3" customFormat="1" ht="13">
      <c r="C168" s="181"/>
      <c r="D168" s="181"/>
      <c r="E168" s="181"/>
      <c r="F168" s="181"/>
      <c r="G168" s="181"/>
      <c r="H168" s="181"/>
      <c r="I168" s="181"/>
      <c r="J168" s="181"/>
      <c r="K168" s="181"/>
      <c r="L168" s="181"/>
      <c r="M168" s="181"/>
    </row>
    <row r="169" spans="2:13" s="3" customFormat="1" ht="13">
      <c r="C169" s="181"/>
      <c r="D169" s="181"/>
      <c r="E169" s="181"/>
      <c r="F169" s="181"/>
      <c r="G169" s="181"/>
      <c r="H169" s="181"/>
      <c r="I169" s="181"/>
      <c r="J169" s="181"/>
      <c r="K169" s="181"/>
      <c r="L169" s="181"/>
      <c r="M169" s="181"/>
    </row>
    <row r="170" spans="2:13" ht="13">
      <c r="B170" s="181"/>
      <c r="C170" s="181"/>
      <c r="D170" s="181"/>
      <c r="E170" s="3"/>
      <c r="F170" s="3"/>
      <c r="G170" s="3"/>
      <c r="H170" s="3"/>
      <c r="I170" s="3"/>
      <c r="J170" s="3"/>
      <c r="K170" s="3"/>
    </row>
    <row r="171" spans="2:13" ht="13">
      <c r="B171" s="505" t="s">
        <v>313</v>
      </c>
      <c r="C171" s="573">
        <v>2016</v>
      </c>
      <c r="D171" s="573">
        <v>2017</v>
      </c>
      <c r="E171" s="573">
        <v>2018</v>
      </c>
      <c r="F171" s="573">
        <v>2019</v>
      </c>
      <c r="G171" s="573">
        <v>2020</v>
      </c>
      <c r="H171" s="573">
        <v>2021</v>
      </c>
      <c r="I171" s="573">
        <v>2022</v>
      </c>
      <c r="J171" s="573">
        <v>2023</v>
      </c>
      <c r="K171" s="573">
        <v>2024</v>
      </c>
      <c r="L171" s="573">
        <v>2025</v>
      </c>
      <c r="M171" s="573">
        <v>2026</v>
      </c>
    </row>
    <row r="172" spans="2:13" ht="13">
      <c r="B172" s="207" t="s">
        <v>484</v>
      </c>
      <c r="C172" s="569">
        <v>169184.33252223945</v>
      </c>
      <c r="D172" s="569">
        <v>119025.05545718281</v>
      </c>
      <c r="E172" s="569"/>
      <c r="F172" s="569"/>
      <c r="G172" s="569"/>
      <c r="H172" s="569"/>
      <c r="I172" s="569"/>
      <c r="J172" s="569"/>
      <c r="K172" s="569"/>
      <c r="L172" s="569"/>
      <c r="M172" s="569"/>
    </row>
    <row r="173" spans="2:13" ht="13">
      <c r="B173" s="606" t="s">
        <v>495</v>
      </c>
      <c r="C173" s="607">
        <v>0.2</v>
      </c>
      <c r="D173" s="607">
        <v>0.2</v>
      </c>
      <c r="E173" s="607"/>
      <c r="F173" s="607"/>
      <c r="G173" s="607"/>
      <c r="H173" s="607"/>
      <c r="I173" s="607"/>
      <c r="J173" s="607"/>
      <c r="K173" s="607"/>
      <c r="L173" s="607"/>
      <c r="M173" s="607"/>
    </row>
    <row r="174" spans="2:13" ht="13">
      <c r="B174" s="207" t="s">
        <v>496</v>
      </c>
      <c r="C174" s="569">
        <v>341791.8</v>
      </c>
      <c r="D174" s="569">
        <v>30682</v>
      </c>
      <c r="E174" s="569"/>
      <c r="F174" s="569"/>
      <c r="G174" s="569"/>
      <c r="H174" s="569"/>
      <c r="I174" s="569"/>
      <c r="J174" s="569"/>
      <c r="K174" s="569"/>
      <c r="L174" s="569"/>
      <c r="M174" s="569"/>
    </row>
    <row r="175" spans="2:13" ht="13">
      <c r="B175" s="606" t="s">
        <v>495</v>
      </c>
      <c r="C175" s="607">
        <v>0.6</v>
      </c>
      <c r="D175" s="607">
        <v>0.1</v>
      </c>
      <c r="E175" s="607"/>
      <c r="F175" s="607"/>
      <c r="G175" s="607"/>
      <c r="H175" s="607"/>
      <c r="I175" s="607"/>
      <c r="J175" s="607"/>
      <c r="K175" s="607"/>
      <c r="L175" s="607"/>
      <c r="M175" s="607"/>
    </row>
    <row r="176" spans="2:13" s="181" customFormat="1" ht="13">
      <c r="B176" s="207" t="s">
        <v>487</v>
      </c>
      <c r="C176" s="569">
        <v>65829.259999999995</v>
      </c>
      <c r="D176" s="569">
        <v>80661.600000000006</v>
      </c>
      <c r="E176" s="569"/>
      <c r="F176" s="569"/>
      <c r="G176" s="569"/>
      <c r="H176" s="569"/>
      <c r="I176" s="569"/>
      <c r="J176" s="569"/>
      <c r="K176" s="569"/>
      <c r="L176" s="569"/>
      <c r="M176" s="569"/>
    </row>
    <row r="177" spans="2:13" s="181" customFormat="1" ht="13">
      <c r="B177" s="606" t="s">
        <v>495</v>
      </c>
      <c r="C177" s="607">
        <v>0.2</v>
      </c>
      <c r="D177" s="607">
        <v>0.2</v>
      </c>
      <c r="E177" s="607"/>
      <c r="F177" s="607"/>
      <c r="G177" s="607"/>
      <c r="H177" s="607"/>
      <c r="I177" s="607"/>
      <c r="J177" s="607"/>
      <c r="K177" s="607"/>
      <c r="L177" s="607"/>
      <c r="M177" s="607"/>
    </row>
    <row r="178" spans="2:13" ht="13">
      <c r="B178" s="207" t="s">
        <v>314</v>
      </c>
      <c r="C178" s="569">
        <v>190817.94999999998</v>
      </c>
      <c r="D178" s="569">
        <v>639034.20000000007</v>
      </c>
      <c r="E178" s="569"/>
      <c r="F178" s="569"/>
      <c r="G178" s="569"/>
      <c r="H178" s="569"/>
      <c r="I178" s="569"/>
      <c r="J178" s="569"/>
      <c r="K178" s="569"/>
      <c r="L178" s="569"/>
      <c r="M178" s="569"/>
    </row>
    <row r="179" spans="2:13" ht="13">
      <c r="B179" s="606" t="s">
        <v>495</v>
      </c>
      <c r="C179" s="607">
        <v>0.95</v>
      </c>
      <c r="D179" s="607">
        <v>0.9</v>
      </c>
      <c r="E179" s="607"/>
      <c r="F179" s="607"/>
      <c r="G179" s="607"/>
      <c r="H179" s="607"/>
      <c r="I179" s="607"/>
      <c r="J179" s="607"/>
      <c r="K179" s="607"/>
      <c r="L179" s="607"/>
      <c r="M179" s="607"/>
    </row>
    <row r="180" spans="2:13" ht="13">
      <c r="B180" s="207" t="s">
        <v>367</v>
      </c>
      <c r="C180" s="569">
        <v>19064.663999999997</v>
      </c>
      <c r="D180" s="569">
        <v>130454.838</v>
      </c>
      <c r="E180" s="569"/>
      <c r="F180" s="569"/>
      <c r="G180" s="569"/>
      <c r="H180" s="569"/>
      <c r="I180" s="569"/>
      <c r="J180" s="569"/>
      <c r="K180" s="569"/>
      <c r="L180" s="569"/>
      <c r="M180" s="569"/>
    </row>
    <row r="181" spans="2:13" ht="13">
      <c r="B181" s="606" t="s">
        <v>495</v>
      </c>
      <c r="C181" s="607">
        <v>0.3</v>
      </c>
      <c r="D181" s="607">
        <v>0.3</v>
      </c>
      <c r="E181" s="607"/>
      <c r="F181" s="607"/>
      <c r="G181" s="607"/>
      <c r="H181" s="607"/>
      <c r="I181" s="607"/>
      <c r="J181" s="607"/>
      <c r="K181" s="607"/>
      <c r="L181" s="607"/>
      <c r="M181" s="607"/>
    </row>
    <row r="182" spans="2:13" ht="13">
      <c r="B182" s="207" t="s">
        <v>315</v>
      </c>
      <c r="C182" s="569">
        <v>0</v>
      </c>
      <c r="D182" s="569">
        <v>0</v>
      </c>
      <c r="E182" s="569"/>
      <c r="F182" s="569"/>
      <c r="G182" s="569"/>
      <c r="H182" s="569"/>
      <c r="I182" s="569"/>
      <c r="J182" s="569"/>
      <c r="K182" s="569"/>
      <c r="L182" s="569"/>
      <c r="M182" s="569"/>
    </row>
    <row r="183" spans="2:13" ht="13">
      <c r="B183" s="606" t="s">
        <v>495</v>
      </c>
      <c r="C183" s="607">
        <v>0</v>
      </c>
      <c r="D183" s="607">
        <v>0</v>
      </c>
      <c r="E183" s="607"/>
      <c r="F183" s="607"/>
      <c r="G183" s="607"/>
      <c r="H183" s="607"/>
      <c r="I183" s="607"/>
      <c r="J183" s="607"/>
      <c r="K183" s="607"/>
      <c r="L183" s="607"/>
      <c r="M183" s="607"/>
    </row>
    <row r="184" spans="2:13" s="3" customFormat="1" ht="13">
      <c r="B184" s="207" t="s">
        <v>275</v>
      </c>
      <c r="C184" s="569">
        <v>0</v>
      </c>
      <c r="D184" s="569">
        <v>0</v>
      </c>
      <c r="E184" s="569"/>
      <c r="F184" s="569"/>
      <c r="G184" s="569"/>
      <c r="H184" s="569"/>
      <c r="I184" s="569"/>
      <c r="J184" s="569"/>
      <c r="K184" s="569"/>
      <c r="L184" s="569"/>
      <c r="M184" s="569"/>
    </row>
    <row r="185" spans="2:13" s="3" customFormat="1" ht="13">
      <c r="B185" s="606" t="s">
        <v>495</v>
      </c>
      <c r="C185" s="607">
        <v>0</v>
      </c>
      <c r="D185" s="607">
        <v>0</v>
      </c>
      <c r="E185" s="607"/>
      <c r="F185" s="607"/>
      <c r="G185" s="607"/>
      <c r="H185" s="607"/>
      <c r="I185" s="607"/>
      <c r="J185" s="607"/>
      <c r="K185" s="607"/>
      <c r="L185" s="607"/>
      <c r="M185" s="607"/>
    </row>
    <row r="186" spans="2:13" s="3" customFormat="1" ht="13">
      <c r="B186" s="207" t="s">
        <v>366</v>
      </c>
      <c r="C186" s="569">
        <v>0</v>
      </c>
      <c r="D186" s="569">
        <v>5.6000000000000005</v>
      </c>
      <c r="E186" s="569"/>
      <c r="F186" s="569"/>
      <c r="G186" s="569"/>
      <c r="H186" s="569"/>
      <c r="I186" s="569"/>
      <c r="J186" s="569"/>
      <c r="K186" s="569"/>
      <c r="L186" s="569"/>
      <c r="M186" s="569"/>
    </row>
    <row r="187" spans="2:13" s="3" customFormat="1" ht="13">
      <c r="B187" s="606" t="s">
        <v>495</v>
      </c>
      <c r="C187" s="607">
        <v>0</v>
      </c>
      <c r="D187" s="607">
        <v>1</v>
      </c>
      <c r="E187" s="607"/>
      <c r="F187" s="607"/>
      <c r="G187" s="607"/>
      <c r="H187" s="607"/>
      <c r="I187" s="607"/>
      <c r="J187" s="607"/>
      <c r="K187" s="607"/>
      <c r="L187" s="607"/>
      <c r="M187" s="607"/>
    </row>
    <row r="188" spans="2:13" s="3" customFormat="1" ht="13">
      <c r="B188" s="207" t="s">
        <v>491</v>
      </c>
      <c r="C188" s="569">
        <v>0</v>
      </c>
      <c r="D188" s="569">
        <v>0</v>
      </c>
      <c r="E188" s="569"/>
      <c r="F188" s="569"/>
      <c r="G188" s="569"/>
      <c r="H188" s="569"/>
      <c r="I188" s="569"/>
      <c r="J188" s="569"/>
      <c r="K188" s="569"/>
      <c r="L188" s="569"/>
      <c r="M188" s="569"/>
    </row>
    <row r="189" spans="2:13" s="3" customFormat="1" ht="13">
      <c r="B189" s="606" t="s">
        <v>495</v>
      </c>
      <c r="C189" s="607">
        <v>0</v>
      </c>
      <c r="D189" s="607">
        <v>0</v>
      </c>
      <c r="E189" s="607"/>
      <c r="F189" s="607"/>
      <c r="G189" s="607"/>
      <c r="H189" s="607"/>
      <c r="I189" s="607"/>
      <c r="J189" s="607"/>
      <c r="K189" s="607"/>
      <c r="L189" s="607"/>
      <c r="M189" s="607"/>
    </row>
    <row r="190" spans="2:13" ht="13">
      <c r="B190" s="207"/>
      <c r="C190" s="569"/>
      <c r="D190" s="569"/>
      <c r="E190" s="569"/>
      <c r="F190" s="569"/>
      <c r="G190" s="569"/>
      <c r="H190" s="569"/>
      <c r="I190" s="569"/>
      <c r="J190" s="569"/>
      <c r="K190" s="569"/>
      <c r="L190" s="569"/>
      <c r="M190" s="569"/>
    </row>
    <row r="191" spans="2:13" ht="13">
      <c r="B191" s="606"/>
      <c r="C191" s="607"/>
      <c r="D191" s="607"/>
      <c r="E191" s="607"/>
      <c r="F191" s="607"/>
      <c r="G191" s="607"/>
      <c r="H191" s="607"/>
      <c r="I191" s="607"/>
      <c r="J191" s="607"/>
      <c r="K191" s="607"/>
      <c r="L191" s="607"/>
      <c r="M191" s="607"/>
    </row>
    <row r="192" spans="2:13" ht="13">
      <c r="B192" s="207"/>
      <c r="C192" s="569"/>
      <c r="D192" s="569"/>
      <c r="E192" s="569"/>
      <c r="F192" s="569"/>
      <c r="G192" s="569"/>
      <c r="H192" s="569"/>
      <c r="I192" s="569"/>
      <c r="J192" s="569"/>
      <c r="K192" s="569"/>
      <c r="L192" s="569"/>
      <c r="M192" s="569"/>
    </row>
    <row r="193" spans="2:13" ht="13">
      <c r="B193" s="606"/>
      <c r="C193" s="607"/>
      <c r="D193" s="607"/>
      <c r="E193" s="607"/>
      <c r="F193" s="607"/>
      <c r="G193" s="607"/>
      <c r="H193" s="607"/>
      <c r="I193" s="607"/>
      <c r="J193" s="607"/>
      <c r="K193" s="607"/>
      <c r="L193" s="607"/>
      <c r="M193" s="607"/>
    </row>
    <row r="194" spans="2:13" s="3" customFormat="1" ht="13">
      <c r="B194" s="207"/>
      <c r="C194" s="569"/>
      <c r="D194" s="569"/>
      <c r="E194" s="569"/>
      <c r="F194" s="569"/>
      <c r="G194" s="569"/>
      <c r="H194" s="569"/>
      <c r="I194" s="569"/>
      <c r="J194" s="569"/>
      <c r="K194" s="569"/>
      <c r="L194" s="569"/>
      <c r="M194" s="569"/>
    </row>
    <row r="195" spans="2:13" s="3" customFormat="1" ht="13">
      <c r="B195" s="606"/>
      <c r="C195" s="607"/>
      <c r="D195" s="607"/>
      <c r="E195" s="607"/>
      <c r="F195" s="607"/>
      <c r="G195" s="607"/>
      <c r="H195" s="607"/>
      <c r="I195" s="607"/>
      <c r="J195" s="607"/>
      <c r="K195" s="607"/>
      <c r="L195" s="607"/>
      <c r="M195" s="607"/>
    </row>
    <row r="196" spans="2:13" ht="13">
      <c r="B196" s="181" t="s">
        <v>307</v>
      </c>
      <c r="C196" s="181"/>
      <c r="D196" s="181"/>
      <c r="E196" s="181"/>
      <c r="F196" s="181"/>
      <c r="G196" s="181"/>
      <c r="H196" s="181"/>
      <c r="I196" s="181"/>
      <c r="J196" s="181"/>
      <c r="K196" s="181"/>
      <c r="L196" s="181"/>
      <c r="M196" s="181"/>
    </row>
    <row r="197" spans="2:13" ht="13">
      <c r="B197" s="207" t="s">
        <v>308</v>
      </c>
      <c r="C197" s="508">
        <f>(C172*10+(C174+C176)*40+(C178+C180+C182)*100+(C184+C186)*400+C188*800)/10^6</f>
        <v>38.984947125222391</v>
      </c>
      <c r="D197" s="506">
        <f t="shared" ref="D197:M197" si="29">(D172*10+(D174+D176)*40+(D178+D180+D182)*100+(D184+D186)*400+D188*800)/10^6</f>
        <v>82.59513835457183</v>
      </c>
      <c r="E197" s="506"/>
      <c r="F197" s="506"/>
      <c r="G197" s="506"/>
      <c r="H197" s="506"/>
      <c r="I197" s="506"/>
      <c r="J197" s="506"/>
      <c r="K197" s="506"/>
      <c r="L197" s="506"/>
      <c r="M197" s="506"/>
    </row>
    <row r="198" spans="2:13" ht="13">
      <c r="B198" s="207" t="s">
        <v>124</v>
      </c>
      <c r="C198" s="506">
        <v>61.379694057802389</v>
      </c>
      <c r="D198" s="506">
        <f t="shared" ref="D198:M198" si="30">C198+D197</f>
        <v>143.97483241237421</v>
      </c>
      <c r="E198" s="506"/>
      <c r="F198" s="506"/>
      <c r="G198" s="506"/>
      <c r="H198" s="506"/>
      <c r="I198" s="506"/>
      <c r="J198" s="506"/>
      <c r="K198" s="506"/>
      <c r="L198" s="506"/>
      <c r="M198" s="506"/>
    </row>
    <row r="199" spans="2:13" ht="13">
      <c r="B199" s="207" t="s">
        <v>309</v>
      </c>
      <c r="C199" s="509">
        <v>0.71745956473676298</v>
      </c>
      <c r="D199" s="509">
        <f t="shared" ref="D199:M199" si="31">D198/C198-1</f>
        <v>1.345642718205641</v>
      </c>
      <c r="E199" s="509"/>
      <c r="F199" s="509"/>
      <c r="G199" s="509"/>
      <c r="H199" s="509"/>
      <c r="I199" s="509"/>
      <c r="J199" s="509"/>
      <c r="K199" s="509"/>
      <c r="L199" s="509"/>
      <c r="M199" s="509"/>
    </row>
    <row r="200" spans="2:13" ht="13">
      <c r="B200" s="181" t="str">
        <f>$B$114</f>
        <v>Transceiver units 100G and above</v>
      </c>
      <c r="C200" s="199">
        <f>C194+C192+C190+C188+C186+C184+C182+C180+C178</f>
        <v>209882.61399999997</v>
      </c>
      <c r="D200" s="199">
        <f t="shared" ref="D200:M200" si="32">D194+D192+D190+D188+D186+D184+D182+D180+D178</f>
        <v>769494.63800000004</v>
      </c>
      <c r="E200" s="199"/>
      <c r="F200" s="199"/>
      <c r="G200" s="199"/>
      <c r="H200" s="199"/>
      <c r="I200" s="199"/>
      <c r="J200" s="199"/>
      <c r="K200" s="199"/>
      <c r="L200" s="199"/>
      <c r="M200" s="199"/>
    </row>
    <row r="201" spans="2:13" s="3" customFormat="1" ht="13">
      <c r="B201" s="181"/>
      <c r="C201" s="181"/>
      <c r="D201" s="181"/>
      <c r="E201" s="181"/>
      <c r="F201" s="181"/>
      <c r="G201" s="181"/>
      <c r="H201" s="181"/>
      <c r="I201" s="181"/>
      <c r="J201" s="181"/>
      <c r="K201" s="181"/>
      <c r="L201" s="181"/>
      <c r="M201" s="181"/>
    </row>
    <row r="202" spans="2:13" s="3" customFormat="1" ht="13">
      <c r="C202" s="181"/>
      <c r="D202" s="181"/>
      <c r="E202" s="181"/>
      <c r="F202" s="181"/>
      <c r="G202" s="181"/>
      <c r="H202" s="181"/>
      <c r="I202" s="181"/>
      <c r="J202" s="181"/>
      <c r="K202" s="181"/>
      <c r="L202" s="181"/>
      <c r="M202" s="181"/>
    </row>
    <row r="203" spans="2:13" s="3" customFormat="1" ht="13">
      <c r="C203" s="181"/>
      <c r="D203" s="181"/>
      <c r="E203" s="181"/>
      <c r="F203" s="181"/>
      <c r="G203" s="181"/>
      <c r="H203" s="181"/>
      <c r="I203" s="181"/>
      <c r="J203" s="181"/>
      <c r="K203" s="181"/>
      <c r="L203" s="181"/>
      <c r="M203" s="181"/>
    </row>
    <row r="204" spans="2:13" s="3" customFormat="1" ht="13">
      <c r="C204" s="181"/>
      <c r="D204" s="181"/>
      <c r="E204" s="181"/>
      <c r="F204" s="181"/>
      <c r="G204" s="181"/>
      <c r="H204" s="181"/>
      <c r="I204" s="181"/>
      <c r="J204" s="181"/>
      <c r="K204" s="181"/>
      <c r="L204" s="181"/>
      <c r="M204" s="181"/>
    </row>
    <row r="205" spans="2:13" s="3" customFormat="1" ht="13">
      <c r="C205" s="181"/>
      <c r="D205" s="181"/>
      <c r="E205" s="181"/>
      <c r="F205" s="181"/>
      <c r="G205" s="181"/>
      <c r="H205" s="181"/>
      <c r="I205" s="181"/>
      <c r="J205" s="181"/>
      <c r="K205" s="181"/>
      <c r="L205" s="181"/>
      <c r="M205" s="181"/>
    </row>
    <row r="206" spans="2:13" s="3" customFormat="1" ht="13">
      <c r="C206" s="181"/>
      <c r="D206" s="181"/>
      <c r="E206" s="181"/>
      <c r="F206" s="181"/>
      <c r="G206" s="181"/>
      <c r="H206" s="181"/>
      <c r="I206" s="181"/>
      <c r="J206" s="181"/>
      <c r="K206" s="181"/>
      <c r="L206" s="181"/>
      <c r="M206" s="181"/>
    </row>
    <row r="207" spans="2:13" s="3" customFormat="1" ht="13">
      <c r="C207" s="181"/>
      <c r="D207" s="181"/>
      <c r="E207" s="181"/>
      <c r="F207" s="181"/>
      <c r="G207" s="181"/>
      <c r="H207" s="181"/>
      <c r="I207" s="181"/>
      <c r="J207" s="181"/>
      <c r="K207" s="181"/>
      <c r="L207" s="181"/>
      <c r="M207" s="181"/>
    </row>
    <row r="208" spans="2:13" s="3" customFormat="1" ht="13">
      <c r="C208" s="181"/>
      <c r="D208" s="181"/>
      <c r="E208" s="181"/>
      <c r="F208" s="181"/>
      <c r="G208" s="181"/>
      <c r="H208" s="181"/>
      <c r="I208" s="181"/>
      <c r="J208" s="181"/>
      <c r="K208" s="181"/>
      <c r="L208" s="181"/>
      <c r="M208" s="181"/>
    </row>
    <row r="209" spans="2:13" s="3" customFormat="1" ht="13">
      <c r="C209" s="181"/>
      <c r="D209" s="181"/>
      <c r="E209" s="181"/>
      <c r="F209" s="181"/>
      <c r="G209" s="181"/>
      <c r="H209" s="181"/>
      <c r="I209" s="181"/>
      <c r="J209" s="181"/>
      <c r="K209" s="181"/>
      <c r="L209" s="181"/>
      <c r="M209" s="181"/>
    </row>
    <row r="210" spans="2:13" s="3" customFormat="1" ht="13">
      <c r="C210" s="181"/>
      <c r="D210" s="181"/>
      <c r="E210" s="181"/>
      <c r="F210" s="181"/>
      <c r="G210" s="181"/>
      <c r="H210" s="181"/>
      <c r="I210" s="181"/>
      <c r="J210" s="181"/>
      <c r="K210" s="181"/>
      <c r="L210" s="181"/>
      <c r="M210" s="181"/>
    </row>
    <row r="211" spans="2:13" s="3" customFormat="1" ht="13">
      <c r="C211" s="181"/>
      <c r="D211" s="181"/>
      <c r="E211" s="181"/>
      <c r="F211" s="181"/>
      <c r="G211" s="181"/>
      <c r="H211" s="181"/>
      <c r="I211" s="181"/>
      <c r="J211" s="181"/>
      <c r="K211" s="181"/>
      <c r="L211" s="181"/>
      <c r="M211" s="181"/>
    </row>
    <row r="212" spans="2:13" s="3" customFormat="1" ht="13">
      <c r="C212" s="181"/>
      <c r="D212" s="181"/>
      <c r="E212" s="181"/>
      <c r="F212" s="181"/>
      <c r="G212" s="181"/>
      <c r="H212" s="181"/>
      <c r="I212" s="181"/>
      <c r="J212" s="181"/>
      <c r="K212" s="181"/>
      <c r="L212" s="181"/>
      <c r="M212" s="181"/>
    </row>
    <row r="213" spans="2:13" s="3" customFormat="1" ht="13">
      <c r="C213" s="181"/>
      <c r="D213" s="181"/>
      <c r="E213" s="181"/>
      <c r="F213" s="181"/>
      <c r="G213" s="181"/>
      <c r="H213" s="181"/>
      <c r="I213" s="181"/>
      <c r="J213" s="181"/>
      <c r="K213" s="181"/>
      <c r="L213" s="181"/>
      <c r="M213" s="181"/>
    </row>
    <row r="214" spans="2:13" s="3" customFormat="1" ht="13">
      <c r="C214" s="181"/>
      <c r="D214" s="181"/>
      <c r="E214" s="181"/>
      <c r="F214" s="181"/>
      <c r="G214" s="181"/>
      <c r="H214" s="181"/>
      <c r="I214" s="181"/>
      <c r="J214" s="181"/>
      <c r="K214" s="181"/>
      <c r="L214" s="181"/>
      <c r="M214" s="181"/>
    </row>
    <row r="215" spans="2:13" s="3" customFormat="1" ht="13">
      <c r="C215" s="181"/>
      <c r="D215" s="181"/>
      <c r="E215" s="181"/>
      <c r="F215" s="181"/>
      <c r="G215" s="181"/>
      <c r="H215" s="181"/>
      <c r="I215" s="181"/>
      <c r="J215" s="181"/>
      <c r="K215" s="181"/>
      <c r="L215" s="181"/>
      <c r="M215" s="181"/>
    </row>
    <row r="216" spans="2:13" s="3" customFormat="1" ht="13">
      <c r="C216" s="181"/>
      <c r="D216" s="181"/>
      <c r="E216" s="181"/>
      <c r="F216" s="181"/>
      <c r="G216" s="181"/>
      <c r="H216" s="181"/>
      <c r="I216" s="181"/>
      <c r="J216" s="181"/>
      <c r="K216" s="181"/>
      <c r="L216" s="181"/>
      <c r="M216" s="181"/>
    </row>
    <row r="217" spans="2:13" s="3" customFormat="1" ht="13">
      <c r="C217" s="181"/>
      <c r="D217" s="181"/>
      <c r="E217" s="181"/>
      <c r="F217" s="181"/>
      <c r="G217" s="181"/>
      <c r="H217" s="181"/>
      <c r="I217" s="181"/>
      <c r="J217" s="181"/>
      <c r="K217" s="181"/>
      <c r="L217" s="181"/>
      <c r="M217" s="181"/>
    </row>
    <row r="218" spans="2:13" ht="13">
      <c r="B218" s="181"/>
      <c r="C218" s="181"/>
      <c r="D218" s="181"/>
      <c r="E218" s="181"/>
      <c r="F218" s="3"/>
      <c r="G218" s="3"/>
      <c r="H218" s="3"/>
      <c r="I218" s="3"/>
      <c r="J218" s="3"/>
      <c r="K218" s="3"/>
    </row>
    <row r="219" spans="2:13" ht="13">
      <c r="B219" s="505" t="s">
        <v>316</v>
      </c>
      <c r="C219" s="573">
        <v>2016</v>
      </c>
      <c r="D219" s="573">
        <v>2017</v>
      </c>
      <c r="E219" s="573">
        <v>2018</v>
      </c>
      <c r="F219" s="573">
        <v>2019</v>
      </c>
      <c r="G219" s="573">
        <v>2020</v>
      </c>
      <c r="H219" s="573">
        <v>2021</v>
      </c>
      <c r="I219" s="573">
        <v>2022</v>
      </c>
      <c r="J219" s="573">
        <v>2023</v>
      </c>
      <c r="K219" s="573">
        <v>2024</v>
      </c>
      <c r="L219" s="573">
        <v>2025</v>
      </c>
      <c r="M219" s="573">
        <v>2026</v>
      </c>
    </row>
    <row r="220" spans="2:13" ht="13">
      <c r="B220" s="207" t="s">
        <v>484</v>
      </c>
      <c r="C220" s="569">
        <v>84592.166261119724</v>
      </c>
      <c r="D220" s="569">
        <v>89268.791592887108</v>
      </c>
      <c r="E220" s="569"/>
      <c r="F220" s="569"/>
      <c r="G220" s="569"/>
      <c r="H220" s="569"/>
      <c r="I220" s="569"/>
      <c r="J220" s="569"/>
      <c r="K220" s="569"/>
      <c r="L220" s="569"/>
      <c r="M220" s="569"/>
    </row>
    <row r="221" spans="2:13" ht="13">
      <c r="B221" s="606" t="s">
        <v>497</v>
      </c>
      <c r="C221" s="607">
        <v>0.1</v>
      </c>
      <c r="D221" s="607">
        <v>0.15</v>
      </c>
      <c r="E221" s="607"/>
      <c r="F221" s="607"/>
      <c r="G221" s="607"/>
      <c r="H221" s="607"/>
      <c r="I221" s="607"/>
      <c r="J221" s="607"/>
      <c r="K221" s="607"/>
      <c r="L221" s="607"/>
      <c r="M221" s="607"/>
    </row>
    <row r="222" spans="2:13" ht="13">
      <c r="B222" s="207" t="s">
        <v>496</v>
      </c>
      <c r="C222" s="569">
        <v>227861.2</v>
      </c>
      <c r="D222" s="569">
        <v>276138</v>
      </c>
      <c r="E222" s="569"/>
      <c r="F222" s="569"/>
      <c r="G222" s="569"/>
      <c r="H222" s="569"/>
      <c r="I222" s="569"/>
      <c r="J222" s="569"/>
      <c r="K222" s="569"/>
      <c r="L222" s="569"/>
      <c r="M222" s="569"/>
    </row>
    <row r="223" spans="2:13" ht="13">
      <c r="B223" s="606" t="s">
        <v>497</v>
      </c>
      <c r="C223" s="607">
        <v>0.4</v>
      </c>
      <c r="D223" s="607">
        <v>0.9</v>
      </c>
      <c r="E223" s="607"/>
      <c r="F223" s="607"/>
      <c r="G223" s="607"/>
      <c r="H223" s="607"/>
      <c r="I223" s="607"/>
      <c r="J223" s="607"/>
      <c r="K223" s="607"/>
      <c r="L223" s="607"/>
      <c r="M223" s="607"/>
    </row>
    <row r="224" spans="2:13" ht="13">
      <c r="B224" s="207" t="s">
        <v>314</v>
      </c>
      <c r="C224" s="569">
        <v>10043.050000000008</v>
      </c>
      <c r="D224" s="569">
        <v>71003.799999999988</v>
      </c>
      <c r="E224" s="569"/>
      <c r="F224" s="569"/>
      <c r="G224" s="569"/>
      <c r="H224" s="569"/>
      <c r="I224" s="569"/>
      <c r="J224" s="569"/>
      <c r="K224" s="569"/>
      <c r="L224" s="569"/>
      <c r="M224" s="569"/>
    </row>
    <row r="225" spans="2:13" ht="13">
      <c r="B225" s="606" t="s">
        <v>497</v>
      </c>
      <c r="C225" s="607">
        <v>5.0000000000000044E-2</v>
      </c>
      <c r="D225" s="607">
        <v>9.9999999999999978E-2</v>
      </c>
      <c r="E225" s="607"/>
      <c r="F225" s="607"/>
      <c r="G225" s="607"/>
      <c r="H225" s="607"/>
      <c r="I225" s="607"/>
      <c r="J225" s="607"/>
      <c r="K225" s="607"/>
      <c r="L225" s="607"/>
      <c r="M225" s="607"/>
    </row>
    <row r="226" spans="2:13" ht="13">
      <c r="B226" s="207" t="s">
        <v>275</v>
      </c>
      <c r="C226" s="569">
        <v>0</v>
      </c>
      <c r="D226" s="569">
        <v>0</v>
      </c>
      <c r="E226" s="569"/>
      <c r="F226" s="569"/>
      <c r="G226" s="569"/>
      <c r="H226" s="569"/>
      <c r="I226" s="569"/>
      <c r="J226" s="569"/>
      <c r="K226" s="569"/>
      <c r="L226" s="569"/>
      <c r="M226" s="569"/>
    </row>
    <row r="227" spans="2:13" ht="13">
      <c r="B227" s="606" t="s">
        <v>497</v>
      </c>
      <c r="C227" s="607">
        <v>0</v>
      </c>
      <c r="D227" s="607">
        <v>0</v>
      </c>
      <c r="E227" s="607"/>
      <c r="F227" s="607"/>
      <c r="G227" s="607"/>
      <c r="H227" s="607"/>
      <c r="I227" s="607"/>
      <c r="J227" s="607"/>
      <c r="K227" s="607"/>
      <c r="L227" s="607"/>
      <c r="M227" s="607"/>
    </row>
    <row r="228" spans="2:13" ht="13">
      <c r="B228" s="181" t="s">
        <v>498</v>
      </c>
      <c r="C228" s="181">
        <v>3429</v>
      </c>
      <c r="D228" s="181">
        <v>31869</v>
      </c>
      <c r="E228" s="181"/>
      <c r="F228" s="181"/>
      <c r="G228" s="181"/>
      <c r="H228" s="181"/>
      <c r="I228" s="181"/>
      <c r="J228" s="181"/>
      <c r="K228" s="181"/>
      <c r="L228" s="181"/>
      <c r="M228" s="181"/>
    </row>
    <row r="229" spans="2:13" ht="13">
      <c r="B229" s="207" t="s">
        <v>425</v>
      </c>
      <c r="C229" s="508">
        <f>(C220*10+C222*40+C224*100+C226*400)/10^6</f>
        <v>10.964674662611198</v>
      </c>
      <c r="D229" s="508">
        <f>(D220*10+D222*40+D224*100+D226*400)/10^6</f>
        <v>19.038587915928872</v>
      </c>
      <c r="E229" s="508"/>
      <c r="F229" s="508"/>
      <c r="G229" s="508"/>
      <c r="H229" s="508"/>
      <c r="I229" s="508"/>
      <c r="J229" s="508"/>
      <c r="K229" s="508"/>
      <c r="L229" s="508"/>
      <c r="M229" s="508"/>
    </row>
    <row r="230" spans="2:13" ht="13">
      <c r="B230" s="207" t="s">
        <v>426</v>
      </c>
      <c r="C230" s="506">
        <v>22.013029914331199</v>
      </c>
      <c r="D230" s="506">
        <f t="shared" ref="D230:M230" si="33">C230+D229</f>
        <v>41.051617830260071</v>
      </c>
      <c r="E230" s="506"/>
      <c r="F230" s="506"/>
      <c r="G230" s="506"/>
      <c r="H230" s="506"/>
      <c r="I230" s="506"/>
      <c r="J230" s="506"/>
      <c r="K230" s="506"/>
      <c r="L230" s="506"/>
      <c r="M230" s="506"/>
    </row>
    <row r="231" spans="2:13" ht="13">
      <c r="B231" s="207" t="s">
        <v>309</v>
      </c>
      <c r="C231" s="509">
        <v>0</v>
      </c>
      <c r="D231" s="509">
        <f t="shared" ref="D231:M231" si="34">D230/C230-1</f>
        <v>0.8648781194602444</v>
      </c>
      <c r="E231" s="509"/>
      <c r="F231" s="509"/>
      <c r="G231" s="509"/>
      <c r="H231" s="509"/>
      <c r="I231" s="509"/>
      <c r="J231" s="509"/>
      <c r="K231" s="509"/>
      <c r="L231" s="509"/>
      <c r="M231" s="509"/>
    </row>
    <row r="232" spans="2:13" ht="13">
      <c r="B232" s="181" t="str">
        <f>$B$114</f>
        <v>Transceiver units 100G and above</v>
      </c>
      <c r="C232" s="199">
        <f>C226+C224</f>
        <v>10043.050000000008</v>
      </c>
      <c r="D232" s="199">
        <f t="shared" ref="D232:M232" si="35">D226+D224</f>
        <v>71003.799999999988</v>
      </c>
      <c r="E232" s="199"/>
      <c r="F232" s="199"/>
      <c r="G232" s="199"/>
      <c r="H232" s="199"/>
      <c r="I232" s="199"/>
      <c r="J232" s="199"/>
      <c r="K232" s="199"/>
      <c r="L232" s="199"/>
      <c r="M232" s="199"/>
    </row>
    <row r="233" spans="2:13" s="3" customFormat="1" ht="13">
      <c r="C233" s="181"/>
      <c r="D233" s="181"/>
      <c r="E233" s="181"/>
      <c r="F233" s="181"/>
      <c r="G233" s="181"/>
      <c r="H233" s="181"/>
      <c r="I233" s="181"/>
      <c r="J233" s="181"/>
      <c r="K233" s="181"/>
      <c r="L233" s="181"/>
      <c r="M233" s="181"/>
    </row>
    <row r="234" spans="2:13" s="3" customFormat="1" ht="13">
      <c r="C234" s="181"/>
      <c r="D234" s="181"/>
      <c r="E234" s="181"/>
      <c r="F234" s="181"/>
      <c r="G234" s="181"/>
      <c r="H234" s="181"/>
      <c r="I234" s="181"/>
      <c r="J234" s="181"/>
      <c r="K234" s="181"/>
      <c r="L234" s="181"/>
      <c r="M234" s="181"/>
    </row>
    <row r="235" spans="2:13" s="3" customFormat="1" ht="13">
      <c r="C235" s="181"/>
      <c r="D235" s="181"/>
      <c r="E235" s="181"/>
      <c r="F235" s="181"/>
      <c r="G235" s="181"/>
      <c r="H235" s="181"/>
      <c r="I235" s="181"/>
      <c r="J235" s="181"/>
      <c r="K235" s="181"/>
      <c r="L235" s="181"/>
      <c r="M235" s="181"/>
    </row>
    <row r="236" spans="2:13" s="3" customFormat="1" ht="13">
      <c r="C236" s="181"/>
      <c r="D236" s="181"/>
      <c r="E236" s="181"/>
      <c r="F236" s="181"/>
      <c r="G236" s="181"/>
      <c r="H236" s="181"/>
      <c r="I236" s="181"/>
      <c r="J236" s="181"/>
      <c r="K236" s="181"/>
      <c r="L236" s="181"/>
      <c r="M236" s="181"/>
    </row>
    <row r="237" spans="2:13" s="3" customFormat="1" ht="13">
      <c r="C237" s="181"/>
      <c r="D237" s="181"/>
      <c r="E237" s="181"/>
      <c r="F237" s="181"/>
      <c r="G237" s="181"/>
      <c r="H237" s="181"/>
      <c r="I237" s="181"/>
      <c r="J237" s="181"/>
      <c r="K237" s="181"/>
      <c r="L237" s="181"/>
      <c r="M237" s="181"/>
    </row>
    <row r="238" spans="2:13" s="3" customFormat="1" ht="13">
      <c r="C238" s="181"/>
      <c r="D238" s="181"/>
      <c r="E238" s="181"/>
      <c r="F238" s="181"/>
      <c r="G238" s="181"/>
      <c r="H238" s="181"/>
      <c r="I238" s="181"/>
      <c r="J238" s="181"/>
      <c r="K238" s="181"/>
      <c r="L238" s="181"/>
      <c r="M238" s="181"/>
    </row>
    <row r="239" spans="2:13" s="3" customFormat="1" ht="13">
      <c r="C239" s="181"/>
      <c r="D239" s="181"/>
      <c r="E239" s="181"/>
      <c r="F239" s="181"/>
      <c r="G239" s="181"/>
      <c r="H239" s="181"/>
      <c r="I239" s="181"/>
      <c r="J239" s="181"/>
      <c r="K239" s="181"/>
      <c r="L239" s="181"/>
      <c r="M239" s="181"/>
    </row>
    <row r="240" spans="2:13" s="3" customFormat="1" ht="13">
      <c r="C240" s="181"/>
      <c r="D240" s="181"/>
      <c r="E240" s="181"/>
      <c r="F240" s="181"/>
      <c r="G240" s="181"/>
      <c r="H240" s="181"/>
      <c r="I240" s="181"/>
      <c r="J240" s="181"/>
      <c r="K240" s="181"/>
      <c r="L240" s="181"/>
      <c r="M240" s="181"/>
    </row>
    <row r="241" spans="2:80" s="3" customFormat="1" ht="13">
      <c r="C241" s="181"/>
      <c r="D241" s="181"/>
      <c r="E241" s="181"/>
      <c r="F241" s="181"/>
      <c r="G241" s="181"/>
      <c r="H241" s="181"/>
      <c r="I241" s="181"/>
      <c r="J241" s="181"/>
      <c r="K241" s="181"/>
      <c r="L241" s="181"/>
      <c r="M241" s="181"/>
    </row>
    <row r="242" spans="2:80" s="3" customFormat="1" ht="13">
      <c r="C242" s="181"/>
      <c r="D242" s="181"/>
      <c r="E242" s="181"/>
      <c r="F242" s="181"/>
      <c r="G242" s="181"/>
      <c r="H242" s="181"/>
      <c r="I242" s="181"/>
      <c r="J242" s="181"/>
      <c r="K242" s="181"/>
      <c r="L242" s="181"/>
      <c r="M242" s="181"/>
    </row>
    <row r="243" spans="2:80" s="3" customFormat="1" ht="13">
      <c r="C243" s="181"/>
      <c r="D243" s="181"/>
      <c r="E243" s="181"/>
      <c r="F243" s="181"/>
      <c r="G243" s="181"/>
      <c r="H243" s="181"/>
      <c r="I243" s="181"/>
      <c r="J243" s="181"/>
      <c r="K243" s="181"/>
      <c r="L243" s="181"/>
      <c r="M243" s="181"/>
    </row>
    <row r="244" spans="2:80" s="3" customFormat="1" ht="13">
      <c r="C244" s="181"/>
      <c r="D244" s="181"/>
      <c r="E244" s="181"/>
      <c r="F244" s="181"/>
      <c r="G244" s="181"/>
      <c r="H244" s="181"/>
      <c r="I244" s="181"/>
      <c r="J244" s="181"/>
      <c r="K244" s="181"/>
      <c r="L244" s="181"/>
      <c r="M244" s="181"/>
    </row>
    <row r="245" spans="2:80" s="3" customFormat="1" ht="13">
      <c r="C245" s="181"/>
      <c r="D245" s="181"/>
      <c r="E245" s="181"/>
      <c r="F245" s="181"/>
      <c r="G245" s="181"/>
      <c r="H245" s="181"/>
      <c r="I245" s="181"/>
      <c r="J245" s="181"/>
      <c r="K245" s="181"/>
      <c r="L245" s="181"/>
      <c r="M245" s="181"/>
    </row>
    <row r="246" spans="2:80" s="3" customFormat="1" ht="13">
      <c r="C246" s="181"/>
      <c r="D246" s="181"/>
      <c r="E246" s="181"/>
      <c r="F246" s="181"/>
      <c r="G246" s="181"/>
      <c r="H246" s="181"/>
      <c r="I246" s="181"/>
      <c r="J246" s="181"/>
      <c r="K246" s="181"/>
      <c r="L246" s="181"/>
      <c r="M246" s="181"/>
    </row>
    <row r="247" spans="2:80" s="3" customFormat="1" ht="13">
      <c r="C247" s="181"/>
      <c r="D247" s="181"/>
      <c r="E247" s="181"/>
      <c r="F247" s="181"/>
      <c r="G247" s="181"/>
      <c r="H247" s="181"/>
      <c r="I247" s="181"/>
      <c r="J247" s="181"/>
      <c r="K247" s="181"/>
      <c r="L247" s="181"/>
      <c r="M247" s="181"/>
    </row>
    <row r="248" spans="2:80" s="3" customFormat="1" ht="13">
      <c r="C248" s="181"/>
      <c r="D248" s="181"/>
      <c r="E248" s="181"/>
      <c r="F248" s="181"/>
      <c r="G248" s="181"/>
      <c r="H248" s="181"/>
      <c r="I248" s="181"/>
      <c r="J248" s="181"/>
      <c r="K248" s="181"/>
      <c r="L248" s="181"/>
      <c r="M248" s="181"/>
    </row>
    <row r="249" spans="2:80" s="3" customFormat="1" ht="13">
      <c r="B249" s="181"/>
      <c r="C249" s="181"/>
      <c r="D249" s="181"/>
    </row>
    <row r="250" spans="2:80" ht="13">
      <c r="B250" s="181"/>
      <c r="C250" s="181"/>
      <c r="D250" s="181"/>
      <c r="E250" s="3"/>
      <c r="F250" s="3"/>
      <c r="G250" s="3"/>
      <c r="H250" s="3"/>
      <c r="I250" s="3"/>
      <c r="J250" s="3"/>
      <c r="K250" s="3"/>
    </row>
    <row r="251" spans="2:80" ht="13">
      <c r="B251" s="505" t="s">
        <v>317</v>
      </c>
      <c r="C251" s="573">
        <v>2016</v>
      </c>
      <c r="D251" s="573">
        <v>2017</v>
      </c>
      <c r="E251" s="573">
        <v>2018</v>
      </c>
      <c r="F251" s="573">
        <v>2019</v>
      </c>
      <c r="G251" s="573">
        <v>2020</v>
      </c>
      <c r="H251" s="573">
        <v>2021</v>
      </c>
      <c r="I251" s="573">
        <v>2022</v>
      </c>
      <c r="J251" s="573">
        <v>2023</v>
      </c>
      <c r="K251" s="573">
        <v>2024</v>
      </c>
      <c r="L251" s="573">
        <v>2025</v>
      </c>
      <c r="M251" s="573">
        <v>2026</v>
      </c>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row>
    <row r="252" spans="2:80" ht="13">
      <c r="B252" s="207" t="s">
        <v>484</v>
      </c>
      <c r="C252" s="569">
        <v>211480.4156527993</v>
      </c>
      <c r="D252" s="569">
        <v>148781.31932147851</v>
      </c>
      <c r="E252" s="569"/>
      <c r="F252" s="569"/>
      <c r="G252" s="569"/>
      <c r="H252" s="569"/>
      <c r="I252" s="569"/>
      <c r="J252" s="569"/>
      <c r="K252" s="569"/>
      <c r="L252" s="569"/>
      <c r="M252" s="569"/>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row>
    <row r="253" spans="2:80" ht="13">
      <c r="B253" s="606" t="s">
        <v>499</v>
      </c>
      <c r="C253" s="607">
        <v>0.25</v>
      </c>
      <c r="D253" s="607">
        <v>0.25</v>
      </c>
      <c r="E253" s="607"/>
      <c r="F253" s="607"/>
      <c r="G253" s="607"/>
      <c r="H253" s="607"/>
      <c r="I253" s="607"/>
      <c r="J253" s="607"/>
      <c r="K253" s="607"/>
      <c r="L253" s="607"/>
      <c r="M253" s="607"/>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row>
    <row r="254" spans="2:80" s="181" customFormat="1" ht="13">
      <c r="B254" s="207" t="s">
        <v>486</v>
      </c>
      <c r="C254" s="569">
        <v>124467.74400000002</v>
      </c>
      <c r="D254" s="569">
        <v>96416.545500000007</v>
      </c>
      <c r="E254" s="569"/>
      <c r="F254" s="569"/>
      <c r="G254" s="569"/>
      <c r="H254" s="569"/>
      <c r="I254" s="569"/>
      <c r="J254" s="569"/>
      <c r="K254" s="569"/>
      <c r="L254" s="569"/>
      <c r="M254" s="569"/>
      <c r="N254"/>
      <c r="O254"/>
      <c r="P254"/>
      <c r="Q254"/>
      <c r="R254"/>
      <c r="S254"/>
      <c r="T254"/>
    </row>
    <row r="255" spans="2:80" s="181" customFormat="1" ht="13">
      <c r="B255" s="606" t="s">
        <v>499</v>
      </c>
      <c r="C255" s="607">
        <v>0.4</v>
      </c>
      <c r="D255" s="607">
        <v>0.30000000000000004</v>
      </c>
      <c r="E255" s="607"/>
      <c r="F255" s="607"/>
      <c r="G255" s="607"/>
      <c r="H255" s="607"/>
      <c r="I255" s="607"/>
      <c r="J255" s="607"/>
      <c r="K255" s="607"/>
      <c r="L255" s="607"/>
      <c r="M255" s="607"/>
      <c r="N255"/>
      <c r="O255"/>
      <c r="P255"/>
      <c r="Q255"/>
      <c r="R255"/>
      <c r="S255"/>
      <c r="T255"/>
    </row>
    <row r="256" spans="2:80" s="181" customFormat="1" ht="13">
      <c r="B256" s="207" t="s">
        <v>487</v>
      </c>
      <c r="C256" s="569">
        <v>32914.62999999999</v>
      </c>
      <c r="D256" s="569">
        <v>40330.799999999988</v>
      </c>
      <c r="E256" s="569"/>
      <c r="F256" s="569"/>
      <c r="G256" s="569"/>
      <c r="H256" s="569"/>
      <c r="I256" s="569"/>
      <c r="J256" s="569"/>
      <c r="K256" s="569"/>
      <c r="L256" s="569"/>
      <c r="M256" s="569"/>
      <c r="N256" s="3"/>
      <c r="O256" s="3"/>
      <c r="P256" s="3"/>
      <c r="Q256" s="3"/>
      <c r="R256" s="3"/>
      <c r="S256" s="3"/>
      <c r="T256" s="3"/>
    </row>
    <row r="257" spans="2:80" s="181" customFormat="1" ht="13">
      <c r="B257" s="606" t="s">
        <v>499</v>
      </c>
      <c r="C257" s="607">
        <v>9.9999999999999978E-2</v>
      </c>
      <c r="D257" s="607">
        <v>9.9999999999999978E-2</v>
      </c>
      <c r="E257" s="607"/>
      <c r="F257" s="607"/>
      <c r="G257" s="607"/>
      <c r="H257" s="607"/>
      <c r="I257" s="607"/>
      <c r="J257" s="607"/>
      <c r="K257" s="607"/>
      <c r="L257" s="607"/>
      <c r="M257" s="607"/>
      <c r="N257" s="3"/>
      <c r="O257" s="3"/>
      <c r="P257" s="3"/>
      <c r="Q257" s="3"/>
      <c r="R257" s="3"/>
      <c r="S257" s="3"/>
      <c r="T257" s="3"/>
    </row>
    <row r="258" spans="2:80" s="181" customFormat="1" ht="13">
      <c r="B258" s="207" t="s">
        <v>365</v>
      </c>
      <c r="C258" s="569">
        <v>21004.349999999995</v>
      </c>
      <c r="D258" s="569">
        <v>115839.31200000001</v>
      </c>
      <c r="E258" s="569"/>
      <c r="F258" s="569"/>
      <c r="G258" s="569"/>
      <c r="H258" s="569"/>
      <c r="I258" s="569"/>
      <c r="J258" s="569"/>
      <c r="K258" s="569"/>
      <c r="L258" s="569"/>
      <c r="M258" s="569"/>
      <c r="N258" s="3"/>
      <c r="O258" s="3"/>
      <c r="P258" s="3"/>
      <c r="Q258" s="3"/>
      <c r="R258" s="3"/>
      <c r="S258" s="3"/>
      <c r="T258" s="3"/>
    </row>
    <row r="259" spans="2:80" s="181" customFormat="1" ht="13">
      <c r="B259" s="606" t="s">
        <v>499</v>
      </c>
      <c r="C259" s="607">
        <v>9.9999999999999978E-2</v>
      </c>
      <c r="D259" s="607">
        <v>0.30000000000000004</v>
      </c>
      <c r="E259" s="607"/>
      <c r="F259" s="607"/>
      <c r="G259" s="607"/>
      <c r="H259" s="607"/>
      <c r="I259" s="607"/>
      <c r="J259" s="607"/>
      <c r="K259" s="607"/>
      <c r="L259" s="607"/>
      <c r="M259" s="607"/>
      <c r="N259" s="3"/>
      <c r="O259" s="3"/>
      <c r="P259" s="3"/>
      <c r="Q259" s="3"/>
      <c r="R259" s="3"/>
      <c r="S259" s="3"/>
      <c r="T259" s="3"/>
    </row>
    <row r="260" spans="2:80" s="181" customFormat="1" ht="13">
      <c r="B260" s="207" t="s">
        <v>367</v>
      </c>
      <c r="C260" s="569">
        <v>6354.8879999999981</v>
      </c>
      <c r="D260" s="569">
        <v>21742.472999999973</v>
      </c>
      <c r="E260" s="569"/>
      <c r="F260" s="569"/>
      <c r="G260" s="569"/>
      <c r="H260" s="569"/>
      <c r="I260" s="569"/>
      <c r="J260" s="569"/>
      <c r="K260" s="569"/>
      <c r="L260" s="569"/>
      <c r="M260" s="569"/>
      <c r="N260" s="3"/>
      <c r="O260" s="3"/>
      <c r="P260" s="3"/>
      <c r="Q260" s="3"/>
      <c r="R260" s="3"/>
      <c r="S260" s="3"/>
      <c r="T260" s="3"/>
    </row>
    <row r="261" spans="2:80" s="181" customFormat="1" ht="13">
      <c r="B261" s="606" t="s">
        <v>499</v>
      </c>
      <c r="C261" s="607">
        <v>9.9999999999999978E-2</v>
      </c>
      <c r="D261" s="607">
        <v>4.9999999999999933E-2</v>
      </c>
      <c r="E261" s="607"/>
      <c r="F261" s="607"/>
      <c r="G261" s="607"/>
      <c r="H261" s="607"/>
      <c r="I261" s="607"/>
      <c r="J261" s="607"/>
      <c r="K261" s="607"/>
      <c r="L261" s="607"/>
      <c r="M261" s="607"/>
      <c r="N261" s="3"/>
      <c r="O261" s="3"/>
      <c r="P261" s="3"/>
      <c r="Q261" s="3"/>
      <c r="R261" s="3"/>
      <c r="S261" s="3"/>
      <c r="T261" s="3"/>
    </row>
    <row r="262" spans="2:80" s="181" customFormat="1" ht="13">
      <c r="B262" s="207" t="s">
        <v>315</v>
      </c>
      <c r="C262" s="569">
        <v>0</v>
      </c>
      <c r="D262" s="569">
        <v>0</v>
      </c>
      <c r="E262" s="569"/>
      <c r="F262" s="569"/>
      <c r="G262" s="569"/>
      <c r="H262" s="569"/>
      <c r="I262" s="569"/>
      <c r="J262" s="569"/>
      <c r="K262" s="569"/>
      <c r="L262" s="569"/>
      <c r="M262" s="569"/>
      <c r="N262" s="3"/>
      <c r="O262" s="3"/>
      <c r="P262" s="3"/>
      <c r="Q262" s="3"/>
      <c r="R262" s="3"/>
      <c r="S262" s="3"/>
      <c r="T262" s="3"/>
    </row>
    <row r="263" spans="2:80" s="181" customFormat="1" ht="13">
      <c r="B263" s="606" t="s">
        <v>499</v>
      </c>
      <c r="C263" s="607">
        <v>0</v>
      </c>
      <c r="D263" s="607">
        <v>0</v>
      </c>
      <c r="E263" s="607"/>
      <c r="F263" s="607"/>
      <c r="G263" s="607"/>
      <c r="H263" s="607"/>
      <c r="I263" s="607"/>
      <c r="J263" s="607"/>
      <c r="K263" s="607"/>
      <c r="L263" s="607"/>
      <c r="M263" s="607"/>
      <c r="N263" s="3"/>
      <c r="O263" s="3"/>
      <c r="P263" s="3"/>
      <c r="Q263" s="3"/>
      <c r="R263" s="3"/>
      <c r="S263" s="3"/>
      <c r="T263" s="3"/>
    </row>
    <row r="264" spans="2:80" s="181" customFormat="1" ht="13">
      <c r="B264" s="207" t="s">
        <v>270</v>
      </c>
      <c r="C264" s="569">
        <v>0</v>
      </c>
      <c r="D264" s="569">
        <v>0</v>
      </c>
      <c r="E264" s="569"/>
      <c r="F264" s="569"/>
      <c r="G264" s="569"/>
      <c r="H264" s="569"/>
      <c r="I264" s="569"/>
      <c r="J264" s="569"/>
      <c r="K264" s="569"/>
      <c r="L264" s="569"/>
      <c r="M264" s="569"/>
      <c r="N264" s="3"/>
      <c r="O264" s="3"/>
      <c r="P264" s="3"/>
      <c r="Q264" s="3"/>
      <c r="R264" s="3"/>
      <c r="S264" s="3"/>
      <c r="T264" s="3"/>
    </row>
    <row r="265" spans="2:80" s="181" customFormat="1" ht="13">
      <c r="B265" s="606" t="s">
        <v>499</v>
      </c>
      <c r="C265" s="607">
        <v>0</v>
      </c>
      <c r="D265" s="607">
        <v>0</v>
      </c>
      <c r="E265" s="607"/>
      <c r="F265" s="607"/>
      <c r="G265" s="607"/>
      <c r="H265" s="607"/>
      <c r="I265" s="607"/>
      <c r="J265" s="607"/>
      <c r="K265" s="607"/>
      <c r="L265" s="607"/>
      <c r="M265" s="607"/>
      <c r="N265" s="3"/>
      <c r="O265" s="3"/>
      <c r="P265" s="3"/>
      <c r="Q265" s="3"/>
      <c r="R265" s="3"/>
      <c r="S265" s="3"/>
      <c r="T265" s="3"/>
    </row>
    <row r="266" spans="2:80" ht="13">
      <c r="B266" s="207" t="s">
        <v>273</v>
      </c>
      <c r="C266" s="569">
        <v>0</v>
      </c>
      <c r="D266" s="569">
        <v>0</v>
      </c>
      <c r="E266" s="569"/>
      <c r="F266" s="569"/>
      <c r="G266" s="569"/>
      <c r="H266" s="569"/>
      <c r="I266" s="569"/>
      <c r="J266" s="569"/>
      <c r="K266" s="569"/>
      <c r="L266" s="569"/>
      <c r="M266" s="569"/>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row>
    <row r="267" spans="2:80" ht="13">
      <c r="B267" s="606" t="s">
        <v>499</v>
      </c>
      <c r="C267" s="607">
        <v>0</v>
      </c>
      <c r="D267" s="607">
        <v>0</v>
      </c>
      <c r="E267" s="607"/>
      <c r="F267" s="607"/>
      <c r="G267" s="607"/>
      <c r="H267" s="607"/>
      <c r="I267" s="607"/>
      <c r="J267" s="607"/>
      <c r="K267" s="607"/>
      <c r="L267" s="607"/>
      <c r="M267" s="607"/>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row>
    <row r="268" spans="2:80" s="181" customFormat="1" ht="13">
      <c r="B268" s="207" t="s">
        <v>489</v>
      </c>
      <c r="C268" s="569">
        <v>0</v>
      </c>
      <c r="D268" s="569">
        <v>0</v>
      </c>
      <c r="E268" s="569"/>
      <c r="F268" s="569"/>
      <c r="G268" s="569"/>
      <c r="H268" s="569"/>
      <c r="I268" s="569"/>
      <c r="J268" s="569"/>
      <c r="K268" s="569"/>
      <c r="L268" s="569"/>
      <c r="M268" s="569"/>
      <c r="N268" s="568"/>
      <c r="O268" s="568"/>
      <c r="P268" s="568"/>
      <c r="Q268" s="568"/>
      <c r="R268" s="568"/>
      <c r="S268" s="568"/>
      <c r="T268" s="568"/>
      <c r="U268" s="568"/>
    </row>
    <row r="269" spans="2:80" s="181" customFormat="1" ht="13">
      <c r="B269" s="606" t="s">
        <v>499</v>
      </c>
      <c r="C269" s="607">
        <v>0</v>
      </c>
      <c r="D269" s="607">
        <v>0</v>
      </c>
      <c r="E269" s="607"/>
      <c r="F269" s="607"/>
      <c r="G269" s="607"/>
      <c r="H269" s="607"/>
      <c r="I269" s="607"/>
      <c r="J269" s="607"/>
      <c r="K269" s="607"/>
      <c r="L269" s="607"/>
      <c r="M269" s="607"/>
    </row>
    <row r="270" spans="2:80" ht="13">
      <c r="B270" s="207" t="s">
        <v>500</v>
      </c>
      <c r="C270" s="569">
        <v>0</v>
      </c>
      <c r="D270" s="569">
        <v>0</v>
      </c>
      <c r="E270" s="569"/>
      <c r="F270" s="569"/>
      <c r="G270" s="569"/>
      <c r="H270" s="569"/>
      <c r="I270" s="569"/>
      <c r="J270" s="569"/>
      <c r="K270" s="569"/>
      <c r="L270" s="569"/>
      <c r="M270" s="569"/>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row>
    <row r="271" spans="2:80" ht="13">
      <c r="B271" s="606" t="s">
        <v>499</v>
      </c>
      <c r="C271" s="607">
        <v>0</v>
      </c>
      <c r="D271" s="607">
        <v>0</v>
      </c>
      <c r="E271" s="607"/>
      <c r="F271" s="607"/>
      <c r="G271" s="607"/>
      <c r="H271" s="607"/>
      <c r="I271" s="607"/>
      <c r="J271" s="607"/>
      <c r="K271" s="607"/>
      <c r="L271" s="607"/>
      <c r="M271" s="607"/>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row>
    <row r="272" spans="2:80" ht="13">
      <c r="B272" s="207" t="s">
        <v>275</v>
      </c>
      <c r="C272" s="569">
        <v>0</v>
      </c>
      <c r="D272" s="569">
        <v>0</v>
      </c>
      <c r="E272" s="569"/>
      <c r="F272" s="569"/>
      <c r="G272" s="569"/>
      <c r="H272" s="569"/>
      <c r="I272" s="569"/>
      <c r="J272" s="569"/>
      <c r="K272" s="569"/>
      <c r="L272" s="569"/>
      <c r="M272" s="569"/>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row>
    <row r="273" spans="1:80" s="3" customFormat="1" ht="13">
      <c r="B273" s="606" t="s">
        <v>499</v>
      </c>
      <c r="C273" s="607">
        <v>0</v>
      </c>
      <c r="D273" s="607">
        <v>0</v>
      </c>
      <c r="E273" s="607"/>
      <c r="F273" s="607"/>
      <c r="G273" s="607"/>
      <c r="H273" s="607"/>
      <c r="I273" s="607"/>
      <c r="J273" s="607"/>
      <c r="K273" s="607"/>
      <c r="L273" s="607"/>
      <c r="M273" s="607"/>
    </row>
    <row r="274" spans="1:80" ht="13">
      <c r="B274" s="207" t="s">
        <v>366</v>
      </c>
      <c r="C274" s="569">
        <v>0</v>
      </c>
      <c r="D274" s="569">
        <v>0</v>
      </c>
      <c r="E274" s="569"/>
      <c r="F274" s="569"/>
      <c r="G274" s="569"/>
      <c r="H274" s="569"/>
      <c r="I274" s="569"/>
      <c r="J274" s="569"/>
      <c r="K274" s="569"/>
      <c r="L274" s="569"/>
      <c r="M274" s="569"/>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row>
    <row r="275" spans="1:80" s="3" customFormat="1" ht="13">
      <c r="B275" s="606" t="s">
        <v>499</v>
      </c>
      <c r="C275" s="607">
        <v>0</v>
      </c>
      <c r="D275" s="607">
        <v>0</v>
      </c>
      <c r="E275" s="607"/>
      <c r="F275" s="607"/>
      <c r="G275" s="607"/>
      <c r="H275" s="607"/>
      <c r="I275" s="607"/>
      <c r="J275" s="607"/>
      <c r="K275" s="607"/>
      <c r="L275" s="607"/>
      <c r="M275" s="607"/>
    </row>
    <row r="276" spans="1:80" s="3" customFormat="1" ht="13">
      <c r="B276" s="207" t="s">
        <v>492</v>
      </c>
      <c r="C276" s="569">
        <v>0</v>
      </c>
      <c r="D276" s="569">
        <v>0</v>
      </c>
      <c r="E276" s="569"/>
      <c r="F276" s="569"/>
      <c r="G276" s="569"/>
      <c r="H276" s="569"/>
      <c r="I276" s="569"/>
      <c r="J276" s="569"/>
      <c r="K276" s="569"/>
      <c r="L276" s="569"/>
      <c r="M276" s="569"/>
    </row>
    <row r="277" spans="1:80" s="3" customFormat="1" ht="13">
      <c r="B277" s="606" t="s">
        <v>499</v>
      </c>
      <c r="C277" s="607">
        <v>0</v>
      </c>
      <c r="D277" s="607">
        <v>0</v>
      </c>
      <c r="E277" s="607"/>
      <c r="F277" s="607"/>
      <c r="G277" s="607"/>
      <c r="H277" s="607"/>
      <c r="I277" s="607"/>
      <c r="J277" s="607"/>
      <c r="K277" s="607"/>
      <c r="L277" s="607"/>
      <c r="M277" s="607"/>
    </row>
    <row r="278" spans="1:80" ht="13">
      <c r="B278" s="207" t="s">
        <v>427</v>
      </c>
      <c r="C278" s="569">
        <v>0</v>
      </c>
      <c r="D278" s="569">
        <v>0</v>
      </c>
      <c r="E278" s="569"/>
      <c r="F278" s="569"/>
      <c r="G278" s="569"/>
      <c r="H278" s="569"/>
      <c r="I278" s="569"/>
      <c r="J278" s="569"/>
      <c r="K278" s="569"/>
      <c r="L278" s="569"/>
      <c r="M278" s="569"/>
    </row>
    <row r="279" spans="1:80" ht="13">
      <c r="B279" s="606" t="s">
        <v>499</v>
      </c>
      <c r="C279" s="607">
        <v>0</v>
      </c>
      <c r="D279" s="607">
        <v>0</v>
      </c>
      <c r="E279" s="607"/>
      <c r="F279" s="607"/>
      <c r="G279" s="607"/>
      <c r="H279" s="607"/>
      <c r="I279" s="607"/>
      <c r="J279" s="607"/>
      <c r="K279" s="607"/>
      <c r="L279" s="607"/>
      <c r="M279" s="607"/>
    </row>
    <row r="280" spans="1:80" ht="13">
      <c r="B280" s="181" t="s">
        <v>307</v>
      </c>
      <c r="C280" s="181"/>
      <c r="D280" s="181"/>
      <c r="E280" s="181"/>
      <c r="F280" s="181"/>
      <c r="G280" s="181"/>
      <c r="H280" s="181"/>
      <c r="I280" s="181"/>
      <c r="J280" s="181"/>
      <c r="K280" s="181"/>
      <c r="L280" s="181"/>
      <c r="M280" s="181"/>
    </row>
    <row r="281" spans="1:80" ht="13">
      <c r="B281" s="207" t="s">
        <v>308</v>
      </c>
      <c r="C281" s="506">
        <f>(C252*10+(C256+C254)*40+(C258+C260+C262)*100+(C264+C266)*200+(C268+C270+C272+C274)*400+(C276+C278)*800)/10^6</f>
        <v>11.146022916527992</v>
      </c>
      <c r="D281" s="506">
        <f>(D252*10+(D256+D254)*40+(D258+D260+D262)*100+(D264+D266)*200+(D268+D270+D272+D274)*400+(D276+D278)*800)/10^6</f>
        <v>20.715885513214783</v>
      </c>
      <c r="E281" s="506"/>
      <c r="F281" s="506"/>
      <c r="G281" s="506"/>
      <c r="H281" s="506"/>
      <c r="I281" s="506"/>
      <c r="J281" s="506"/>
      <c r="K281" s="506"/>
      <c r="L281" s="506"/>
      <c r="M281" s="506"/>
    </row>
    <row r="282" spans="1:80" ht="13">
      <c r="B282" s="207" t="s">
        <v>124</v>
      </c>
      <c r="C282" s="506">
        <v>46.431800680067994</v>
      </c>
      <c r="D282" s="506">
        <f t="shared" ref="D282:M282" si="36">C282+D281</f>
        <v>67.14768619328278</v>
      </c>
      <c r="E282" s="506"/>
      <c r="F282" s="506"/>
      <c r="G282" s="506"/>
      <c r="H282" s="506"/>
      <c r="I282" s="506"/>
      <c r="J282" s="506"/>
      <c r="K282" s="506"/>
      <c r="L282" s="506"/>
      <c r="M282" s="506"/>
    </row>
    <row r="283" spans="1:80" ht="13">
      <c r="B283" s="207" t="s">
        <v>309</v>
      </c>
      <c r="C283" s="509">
        <v>0.60195429666311728</v>
      </c>
      <c r="D283" s="509">
        <f t="shared" ref="D283:M283" si="37">D282/C282-1</f>
        <v>0.44615727173612707</v>
      </c>
      <c r="E283" s="509"/>
      <c r="F283" s="509"/>
      <c r="G283" s="509"/>
      <c r="H283" s="509"/>
      <c r="I283" s="509"/>
      <c r="J283" s="509"/>
      <c r="K283" s="509"/>
      <c r="L283" s="509"/>
      <c r="M283" s="509"/>
    </row>
    <row r="284" spans="1:80" ht="13">
      <c r="B284" s="181" t="str">
        <f>$B$114</f>
        <v>Transceiver units 100G and above</v>
      </c>
      <c r="C284" s="199">
        <f>C276+C274+C272+C270+C268+C266+C264+C262+C260+C258+C278</f>
        <v>27359.237999999994</v>
      </c>
      <c r="D284" s="199">
        <f t="shared" ref="D284:M284" si="38">D276+D274+D272+D270+D268+D266+D264+D262+D260+D258+D278</f>
        <v>137581.78499999997</v>
      </c>
      <c r="E284" s="199"/>
      <c r="F284" s="199"/>
      <c r="G284" s="199"/>
      <c r="H284" s="199"/>
      <c r="I284" s="199"/>
      <c r="J284" s="199"/>
      <c r="K284" s="199"/>
      <c r="L284" s="199"/>
      <c r="M284" s="199"/>
    </row>
    <row r="285" spans="1:80" ht="13">
      <c r="B285" s="567"/>
    </row>
    <row r="286" spans="1:80">
      <c r="A286" s="3"/>
      <c r="B286" s="3"/>
      <c r="C286" s="3"/>
      <c r="D286" s="3"/>
      <c r="E286" s="3"/>
      <c r="F286" s="3"/>
      <c r="G286" s="3"/>
      <c r="H286" s="3"/>
      <c r="I286" s="3"/>
      <c r="J286" s="3"/>
      <c r="K286" s="3"/>
    </row>
    <row r="287" spans="1:80">
      <c r="A287" s="3"/>
      <c r="B287" s="3"/>
      <c r="C287" s="3"/>
      <c r="D287" s="3"/>
      <c r="E287" s="3"/>
      <c r="F287" s="3"/>
      <c r="G287" s="3"/>
      <c r="H287" s="3"/>
      <c r="I287" s="3"/>
      <c r="J287" s="3"/>
      <c r="K287" s="3"/>
    </row>
    <row r="288" spans="1:80">
      <c r="A288" s="3"/>
      <c r="B288" s="3"/>
      <c r="C288" s="3"/>
      <c r="D288" s="3"/>
      <c r="E288" s="3"/>
      <c r="F288" s="3"/>
      <c r="G288" s="3"/>
      <c r="H288" s="3"/>
      <c r="I288" s="3"/>
      <c r="J288" s="3"/>
      <c r="K288" s="3"/>
    </row>
    <row r="289" spans="1:11">
      <c r="A289" s="3"/>
      <c r="B289" s="3"/>
      <c r="C289" s="3"/>
      <c r="D289" s="3"/>
      <c r="E289" s="3"/>
      <c r="F289" s="3"/>
      <c r="G289" s="3"/>
      <c r="H289" s="3"/>
      <c r="I289" s="3"/>
      <c r="J289" s="3"/>
      <c r="K289" s="3"/>
    </row>
    <row r="290" spans="1:11">
      <c r="A290" s="3"/>
      <c r="B290" s="3"/>
      <c r="C290" s="3"/>
      <c r="D290" s="3"/>
      <c r="E290" s="3"/>
      <c r="F290" s="3"/>
      <c r="G290" s="3"/>
      <c r="H290" s="3"/>
      <c r="I290" s="3"/>
      <c r="J290" s="3"/>
      <c r="K290" s="3"/>
    </row>
    <row r="291" spans="1:11">
      <c r="A291" s="3"/>
      <c r="B291" s="3"/>
      <c r="C291" s="3"/>
      <c r="D291" s="3"/>
      <c r="E291" s="3"/>
      <c r="F291" s="3"/>
      <c r="G291" s="3"/>
      <c r="H291" s="3"/>
      <c r="I291" s="3"/>
      <c r="J291" s="3"/>
      <c r="K291" s="3"/>
    </row>
    <row r="292" spans="1:11">
      <c r="A292" s="3"/>
      <c r="B292" s="3"/>
      <c r="C292" s="3"/>
      <c r="D292" s="3"/>
      <c r="E292" s="3"/>
      <c r="F292" s="3"/>
      <c r="G292" s="3"/>
      <c r="H292" s="3"/>
      <c r="I292" s="3"/>
      <c r="J292" s="3"/>
      <c r="K292" s="3"/>
    </row>
    <row r="293" spans="1:11">
      <c r="A293" s="3"/>
      <c r="B293" s="3"/>
      <c r="C293" s="3"/>
      <c r="D293" s="3"/>
      <c r="E293" s="3"/>
      <c r="F293" s="3"/>
      <c r="G293" s="3"/>
      <c r="H293" s="3"/>
      <c r="I293" s="3"/>
      <c r="J293" s="3"/>
      <c r="K293" s="3"/>
    </row>
    <row r="294" spans="1:11">
      <c r="A294" s="3"/>
      <c r="B294" s="3"/>
      <c r="C294" s="3"/>
      <c r="D294" s="3"/>
      <c r="E294" s="3"/>
      <c r="F294" s="3"/>
      <c r="G294" s="3"/>
      <c r="H294" s="3"/>
      <c r="I294" s="3"/>
      <c r="J294" s="3"/>
      <c r="K294" s="3"/>
    </row>
    <row r="295" spans="1:11">
      <c r="A295" s="3"/>
      <c r="B295" s="3"/>
      <c r="C295" s="3"/>
      <c r="D295" s="3"/>
      <c r="E295" s="3"/>
      <c r="F295" s="3"/>
      <c r="G295" s="3"/>
      <c r="H295" s="3"/>
      <c r="I295" s="3"/>
      <c r="J295" s="3"/>
      <c r="K295" s="3"/>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BV49"/>
  <sheetViews>
    <sheetView zoomScale="60" zoomScaleNormal="60" zoomScalePageLayoutView="70" workbookViewId="0">
      <selection activeCell="G29" sqref="G29:O44"/>
    </sheetView>
  </sheetViews>
  <sheetFormatPr defaultColWidth="8.81640625" defaultRowHeight="12.5" outlineLevelCol="1"/>
  <cols>
    <col min="1" max="1" width="4.453125" customWidth="1"/>
    <col min="2" max="2" width="22" customWidth="1"/>
    <col min="5" max="14" width="16.1796875" customWidth="1"/>
    <col min="15" max="15" width="16.1796875" style="3" customWidth="1"/>
    <col min="16" max="19" width="16.1796875" style="3" hidden="1" customWidth="1" outlineLevel="1"/>
    <col min="20" max="20" width="8.81640625" collapsed="1"/>
  </cols>
  <sheetData>
    <row r="1" spans="1:12" s="84" customFormat="1" ht="13"/>
    <row r="2" spans="1:12" s="84" customFormat="1" ht="18.5">
      <c r="A2" s="55"/>
      <c r="B2" s="55" t="str">
        <f>Introduction!$B$2</f>
        <v>LightCounting Mega Datacenter Report Database</v>
      </c>
    </row>
    <row r="3" spans="1:12" s="84" customFormat="1" ht="15.5">
      <c r="B3" s="119" t="str">
        <f>Introduction!B3</f>
        <v>Sample template for Mega DC report spreadsheet published 20 July 2021</v>
      </c>
    </row>
    <row r="4" spans="1:12" s="84" customFormat="1" ht="18.5" customHeight="1">
      <c r="A4" s="55"/>
      <c r="B4" s="334" t="s">
        <v>145</v>
      </c>
    </row>
    <row r="5" spans="1:12" s="84" customFormat="1" ht="18.5" customHeight="1">
      <c r="A5" s="55"/>
      <c r="B5" s="334"/>
      <c r="E5" s="530"/>
      <c r="F5" s="530"/>
      <c r="G5" s="530"/>
      <c r="H5" s="530"/>
      <c r="I5" s="530"/>
      <c r="J5" s="530"/>
    </row>
    <row r="6" spans="1:12" s="84" customFormat="1" ht="18.5" customHeight="1">
      <c r="A6" s="55"/>
      <c r="B6" s="334"/>
      <c r="G6" s="657" t="s">
        <v>146</v>
      </c>
      <c r="H6" s="657"/>
      <c r="I6" s="657"/>
      <c r="J6" s="657"/>
      <c r="K6" s="658"/>
      <c r="L6" s="142" t="s">
        <v>70</v>
      </c>
    </row>
    <row r="7" spans="1:12" s="84" customFormat="1" ht="18.5" customHeight="1">
      <c r="A7" s="55"/>
      <c r="B7" s="334"/>
      <c r="G7" s="659" t="s">
        <v>388</v>
      </c>
      <c r="H7" s="660"/>
      <c r="I7" s="660"/>
      <c r="J7" s="660"/>
      <c r="K7" s="661"/>
      <c r="L7" s="143">
        <f>MATCH(G7,'Ethernet Total'!$P$9:$P$72,0)</f>
        <v>48</v>
      </c>
    </row>
    <row r="8" spans="1:12" s="84" customFormat="1" ht="18.5" customHeight="1">
      <c r="A8" s="55"/>
      <c r="B8" s="334"/>
      <c r="E8" s="530"/>
      <c r="F8" s="530"/>
      <c r="G8" s="530"/>
    </row>
    <row r="9" spans="1:12" s="84" customFormat="1" ht="18.5" customHeight="1">
      <c r="A9" s="55"/>
      <c r="B9" s="334"/>
      <c r="E9" s="530"/>
      <c r="F9" s="530"/>
      <c r="G9" s="530"/>
    </row>
    <row r="10" spans="1:12" s="84" customFormat="1" ht="18.5" customHeight="1">
      <c r="A10" s="55"/>
      <c r="B10" s="334"/>
      <c r="E10" s="530"/>
      <c r="F10" s="530"/>
      <c r="G10" s="530"/>
      <c r="H10" s="530"/>
      <c r="I10" s="530"/>
      <c r="J10" s="530"/>
    </row>
    <row r="11" spans="1:12" s="84" customFormat="1" ht="18.5" customHeight="1">
      <c r="A11" s="55"/>
      <c r="B11" s="334"/>
      <c r="E11" s="530"/>
      <c r="F11" s="530"/>
      <c r="G11" s="530"/>
      <c r="H11" s="530"/>
      <c r="I11" s="530"/>
      <c r="J11" s="530"/>
    </row>
    <row r="12" spans="1:12" s="84" customFormat="1" ht="21">
      <c r="A12" s="86"/>
      <c r="B12" s="122"/>
      <c r="E12" s="83"/>
      <c r="F12" s="83"/>
      <c r="G12" s="83"/>
    </row>
    <row r="28" spans="1:21" s="3" customFormat="1" ht="14.5">
      <c r="A28" s="10"/>
      <c r="B28" s="109" t="s">
        <v>67</v>
      </c>
      <c r="C28" s="110"/>
      <c r="D28" s="110"/>
      <c r="E28" s="116">
        <v>2016</v>
      </c>
      <c r="F28" s="116">
        <v>2017</v>
      </c>
      <c r="G28" s="116">
        <v>2018</v>
      </c>
      <c r="H28" s="116">
        <v>2019</v>
      </c>
      <c r="I28" s="116">
        <v>2020</v>
      </c>
      <c r="J28" s="116">
        <v>2021</v>
      </c>
      <c r="K28" s="116">
        <v>2022</v>
      </c>
      <c r="L28" s="116">
        <v>2023</v>
      </c>
      <c r="M28" s="116">
        <v>2024</v>
      </c>
      <c r="N28" s="146">
        <v>2025</v>
      </c>
      <c r="O28" s="146">
        <v>2026</v>
      </c>
      <c r="P28" s="146">
        <v>2027</v>
      </c>
      <c r="Q28" s="146">
        <v>2028</v>
      </c>
      <c r="R28" s="146">
        <v>2029</v>
      </c>
      <c r="S28" s="146">
        <v>2030</v>
      </c>
    </row>
    <row r="29" spans="1:21" s="3" customFormat="1" ht="17.25" customHeight="1">
      <c r="A29" s="10"/>
      <c r="B29" s="111" t="s">
        <v>17</v>
      </c>
      <c r="C29" s="58"/>
      <c r="D29" s="130" t="str">
        <f>'Ethernet Segments'!B32</f>
        <v>Telecom</v>
      </c>
      <c r="E29" s="21">
        <f t="shared" ref="E29:M29" si="0">INDEX((VolTEL),$L$7,MATCH(E$28,$E$28:$S$28,0)+3)</f>
        <v>0</v>
      </c>
      <c r="F29" s="21">
        <f t="shared" si="0"/>
        <v>0</v>
      </c>
      <c r="G29" s="21"/>
      <c r="H29" s="21"/>
      <c r="I29" s="21"/>
      <c r="J29" s="21"/>
      <c r="K29" s="21"/>
      <c r="L29" s="21"/>
      <c r="M29" s="21"/>
      <c r="N29" s="21"/>
      <c r="O29" s="21"/>
      <c r="P29" s="21">
        <f t="shared" ref="N29:S29" si="1">INDEX((VolTEL),$L$7,MATCH(P$28,$E$28:$S$28,0))</f>
        <v>0</v>
      </c>
      <c r="Q29" s="21">
        <f t="shared" si="1"/>
        <v>0</v>
      </c>
      <c r="R29" s="21">
        <f t="shared" si="1"/>
        <v>0</v>
      </c>
      <c r="S29" s="21" t="e">
        <f t="shared" si="1"/>
        <v>#REF!</v>
      </c>
    </row>
    <row r="30" spans="1:21" s="3" customFormat="1" ht="14.5" customHeight="1">
      <c r="A30" s="10"/>
      <c r="B30" s="114"/>
      <c r="C30" s="56"/>
      <c r="D30" s="131" t="str">
        <f>'Ethernet Segments'!B33</f>
        <v>Cloud</v>
      </c>
      <c r="E30" s="21">
        <f t="shared" ref="E30:S30" si="2">INDEX((VolDCM),$L$7,MATCH(E$28,$E$28:$S$28,0)+3)</f>
        <v>0</v>
      </c>
      <c r="F30" s="21">
        <f t="shared" si="2"/>
        <v>0</v>
      </c>
      <c r="G30" s="21"/>
      <c r="H30" s="21"/>
      <c r="I30" s="21"/>
      <c r="J30" s="21"/>
      <c r="K30" s="21"/>
      <c r="L30" s="21"/>
      <c r="M30" s="21"/>
      <c r="N30" s="21"/>
      <c r="O30" s="21"/>
      <c r="P30" s="21" t="e">
        <f t="shared" si="2"/>
        <v>#REF!</v>
      </c>
      <c r="Q30" s="21" t="e">
        <f t="shared" si="2"/>
        <v>#REF!</v>
      </c>
      <c r="R30" s="21" t="e">
        <f t="shared" si="2"/>
        <v>#REF!</v>
      </c>
      <c r="S30" s="21" t="e">
        <f t="shared" si="2"/>
        <v>#REF!</v>
      </c>
      <c r="T30" s="67"/>
      <c r="U30" s="67"/>
    </row>
    <row r="31" spans="1:21" s="3" customFormat="1" ht="15.5">
      <c r="B31" s="61"/>
      <c r="C31" s="19"/>
      <c r="D31" s="132" t="str">
        <f>'Ethernet Segments'!B34</f>
        <v>Enterprise</v>
      </c>
      <c r="E31" s="53">
        <f t="shared" ref="E31:S31" si="3">INDEX((VolDCE),$L$7,MATCH(E$28,$E$28:$S$28,0)+3)</f>
        <v>0</v>
      </c>
      <c r="F31" s="53">
        <f t="shared" si="3"/>
        <v>0</v>
      </c>
      <c r="G31" s="53"/>
      <c r="H31" s="53"/>
      <c r="I31" s="53"/>
      <c r="J31" s="53"/>
      <c r="K31" s="53"/>
      <c r="L31" s="53"/>
      <c r="M31" s="53"/>
      <c r="N31" s="53"/>
      <c r="O31" s="53"/>
      <c r="P31" s="53" t="e">
        <f t="shared" si="3"/>
        <v>#REF!</v>
      </c>
      <c r="Q31" s="53" t="e">
        <f t="shared" si="3"/>
        <v>#REF!</v>
      </c>
      <c r="R31" s="53" t="e">
        <f t="shared" si="3"/>
        <v>#REF!</v>
      </c>
      <c r="S31" s="53" t="e">
        <f t="shared" si="3"/>
        <v>#REF!</v>
      </c>
      <c r="T31" s="31" t="s">
        <v>71</v>
      </c>
      <c r="U31" s="67"/>
    </row>
    <row r="32" spans="1:21" s="3" customFormat="1" ht="14.5">
      <c r="A32" s="10"/>
      <c r="B32" s="111" t="s">
        <v>27</v>
      </c>
      <c r="C32" s="58"/>
      <c r="D32" s="133" t="str">
        <f>D29</f>
        <v>Telecom</v>
      </c>
      <c r="E32" s="103">
        <f t="shared" ref="E32:S32" si="4">INDEX((PriceTEL),$L$7,MATCH(E$28,$E$28:$S$28,0)+3)</f>
        <v>0</v>
      </c>
      <c r="F32" s="103">
        <f t="shared" si="4"/>
        <v>0</v>
      </c>
      <c r="G32" s="103"/>
      <c r="H32" s="103"/>
      <c r="I32" s="103"/>
      <c r="J32" s="103"/>
      <c r="K32" s="103"/>
      <c r="L32" s="103"/>
      <c r="M32" s="103"/>
      <c r="N32" s="103"/>
      <c r="O32" s="103"/>
      <c r="P32" s="103" t="e">
        <f t="shared" si="4"/>
        <v>#REF!</v>
      </c>
      <c r="Q32" s="103" t="e">
        <f t="shared" si="4"/>
        <v>#REF!</v>
      </c>
      <c r="R32" s="103" t="e">
        <f t="shared" si="4"/>
        <v>#REF!</v>
      </c>
      <c r="S32" s="103" t="e">
        <f t="shared" si="4"/>
        <v>#REF!</v>
      </c>
      <c r="T32" s="145" t="s">
        <v>72</v>
      </c>
      <c r="U32" s="67"/>
    </row>
    <row r="33" spans="1:74" s="3" customFormat="1" ht="13">
      <c r="B33" s="61"/>
      <c r="C33" s="19"/>
      <c r="D33" s="134" t="str">
        <f>D30</f>
        <v>Cloud</v>
      </c>
      <c r="E33" s="104">
        <f t="shared" ref="E33:S33" si="5">INDEX((PriceDCM),$L$7,MATCH(E$28,$E$28:$S$28,0)+3)</f>
        <v>0</v>
      </c>
      <c r="F33" s="104">
        <f t="shared" si="5"/>
        <v>0</v>
      </c>
      <c r="G33" s="104"/>
      <c r="H33" s="104"/>
      <c r="I33" s="104"/>
      <c r="J33" s="104"/>
      <c r="K33" s="104"/>
      <c r="L33" s="104"/>
      <c r="M33" s="104"/>
      <c r="N33" s="104"/>
      <c r="O33" s="104"/>
      <c r="P33" s="104" t="e">
        <f t="shared" si="5"/>
        <v>#REF!</v>
      </c>
      <c r="Q33" s="104" t="e">
        <f t="shared" si="5"/>
        <v>#REF!</v>
      </c>
      <c r="R33" s="104" t="e">
        <f t="shared" si="5"/>
        <v>#REF!</v>
      </c>
      <c r="S33" s="104" t="e">
        <f t="shared" si="5"/>
        <v>#REF!</v>
      </c>
    </row>
    <row r="34" spans="1:74" s="3" customFormat="1" ht="13">
      <c r="B34" s="42"/>
      <c r="C34" s="43"/>
      <c r="D34" s="134" t="str">
        <f>D31</f>
        <v>Enterprise</v>
      </c>
      <c r="E34" s="102">
        <f t="shared" ref="E34:S34" si="6">INDEX((PriceDCE),$L$7,MATCH(E$28,$E$28:$S$28,0)+3)</f>
        <v>0</v>
      </c>
      <c r="F34" s="102">
        <f t="shared" si="6"/>
        <v>0</v>
      </c>
      <c r="G34" s="102"/>
      <c r="H34" s="102"/>
      <c r="I34" s="102"/>
      <c r="J34" s="102"/>
      <c r="K34" s="102"/>
      <c r="L34" s="102"/>
      <c r="M34" s="102"/>
      <c r="N34" s="102"/>
      <c r="O34" s="102"/>
      <c r="P34" s="102" t="e">
        <f t="shared" si="6"/>
        <v>#REF!</v>
      </c>
      <c r="Q34" s="102" t="e">
        <f t="shared" si="6"/>
        <v>#REF!</v>
      </c>
      <c r="R34" s="102" t="e">
        <f t="shared" si="6"/>
        <v>#REF!</v>
      </c>
      <c r="S34" s="102" t="e">
        <f t="shared" si="6"/>
        <v>#REF!</v>
      </c>
      <c r="T34" s="67"/>
      <c r="U34" s="67"/>
    </row>
    <row r="35" spans="1:74" s="3" customFormat="1" ht="14.5">
      <c r="A35" s="10"/>
      <c r="B35" s="111" t="s">
        <v>26</v>
      </c>
      <c r="C35" s="58"/>
      <c r="D35" s="133" t="str">
        <f>D29</f>
        <v>Telecom</v>
      </c>
      <c r="E35" s="103">
        <f t="shared" ref="E35:S35" si="7">INDEX((RevTEL),$L$7,MATCH(E$28,$E$28:$S$28,0)+3)</f>
        <v>0</v>
      </c>
      <c r="F35" s="103">
        <f t="shared" si="7"/>
        <v>0</v>
      </c>
      <c r="G35" s="103"/>
      <c r="H35" s="103"/>
      <c r="I35" s="103"/>
      <c r="J35" s="103"/>
      <c r="K35" s="103"/>
      <c r="L35" s="103"/>
      <c r="M35" s="103"/>
      <c r="N35" s="103"/>
      <c r="O35" s="103"/>
      <c r="P35" s="103" t="e">
        <f t="shared" si="7"/>
        <v>#REF!</v>
      </c>
      <c r="Q35" s="103" t="e">
        <f t="shared" si="7"/>
        <v>#REF!</v>
      </c>
      <c r="R35" s="103" t="e">
        <f t="shared" si="7"/>
        <v>#REF!</v>
      </c>
      <c r="S35" s="103" t="e">
        <f t="shared" si="7"/>
        <v>#REF!</v>
      </c>
      <c r="T35" s="67"/>
      <c r="U35" s="67"/>
    </row>
    <row r="36" spans="1:74" s="3" customFormat="1" ht="14.5">
      <c r="A36" s="10"/>
      <c r="B36" s="61"/>
      <c r="C36" s="19"/>
      <c r="D36" s="134" t="str">
        <f>D30</f>
        <v>Cloud</v>
      </c>
      <c r="E36" s="104">
        <f t="shared" ref="E36:S36" si="8">INDEX((RevDCM),$L$7,MATCH(E$28,$E$28:$S$28,0)+3)</f>
        <v>0</v>
      </c>
      <c r="F36" s="104">
        <f t="shared" si="8"/>
        <v>0</v>
      </c>
      <c r="G36" s="104"/>
      <c r="H36" s="104"/>
      <c r="I36" s="104"/>
      <c r="J36" s="104"/>
      <c r="K36" s="104"/>
      <c r="L36" s="104"/>
      <c r="M36" s="104"/>
      <c r="N36" s="104"/>
      <c r="O36" s="104"/>
      <c r="P36" s="104" t="e">
        <f t="shared" si="8"/>
        <v>#REF!</v>
      </c>
      <c r="Q36" s="104" t="e">
        <f t="shared" si="8"/>
        <v>#REF!</v>
      </c>
      <c r="R36" s="104" t="e">
        <f t="shared" si="8"/>
        <v>#REF!</v>
      </c>
      <c r="S36" s="104" t="e">
        <f t="shared" si="8"/>
        <v>#REF!</v>
      </c>
      <c r="T36" s="67"/>
      <c r="U36" s="67"/>
      <c r="AO36" s="59"/>
      <c r="AP36" s="56"/>
      <c r="AQ36" s="56"/>
      <c r="AR36" s="56"/>
      <c r="AS36" s="56"/>
      <c r="AT36" s="56"/>
      <c r="AU36" s="56"/>
      <c r="AV36" s="56"/>
      <c r="AW36" s="56"/>
      <c r="AX36" s="56"/>
      <c r="AY36" s="56"/>
      <c r="AZ36" s="56"/>
      <c r="BA36" s="56"/>
      <c r="BB36" s="56"/>
      <c r="BC36" s="56"/>
      <c r="BD36" s="56"/>
      <c r="BE36" s="56"/>
      <c r="BF36" s="56"/>
      <c r="BG36" s="56"/>
      <c r="BH36" s="60"/>
      <c r="BI36" s="60"/>
      <c r="BJ36" s="60"/>
      <c r="BK36" s="60"/>
      <c r="BL36" s="60"/>
      <c r="BM36" s="60"/>
      <c r="BN36" s="60"/>
      <c r="BO36" s="60"/>
      <c r="BP36" s="60"/>
      <c r="BQ36" s="60"/>
      <c r="BR36" s="60"/>
      <c r="BS36" s="60"/>
      <c r="BT36" s="60"/>
      <c r="BU36" s="60"/>
      <c r="BV36" s="60"/>
    </row>
    <row r="37" spans="1:74" s="3" customFormat="1" ht="14.5">
      <c r="A37" s="10"/>
      <c r="B37" s="42"/>
      <c r="C37" s="43"/>
      <c r="D37" s="138" t="str">
        <f>D31</f>
        <v>Enterprise</v>
      </c>
      <c r="E37" s="102">
        <f t="shared" ref="E37:S37" si="9">INDEX((RevDCE),$L$7,MATCH(E$28,$E$28:$S$28,0)+3)</f>
        <v>0</v>
      </c>
      <c r="F37" s="102">
        <f t="shared" si="9"/>
        <v>0</v>
      </c>
      <c r="G37" s="102"/>
      <c r="H37" s="102"/>
      <c r="I37" s="102"/>
      <c r="J37" s="102"/>
      <c r="K37" s="102"/>
      <c r="L37" s="102"/>
      <c r="M37" s="102"/>
      <c r="N37" s="102"/>
      <c r="O37" s="102"/>
      <c r="P37" s="102" t="e">
        <f t="shared" si="9"/>
        <v>#REF!</v>
      </c>
      <c r="Q37" s="102" t="e">
        <f t="shared" si="9"/>
        <v>#REF!</v>
      </c>
      <c r="R37" s="102" t="e">
        <f t="shared" si="9"/>
        <v>#REF!</v>
      </c>
      <c r="S37" s="102" t="e">
        <f t="shared" si="9"/>
        <v>#REF!</v>
      </c>
      <c r="T37" s="67"/>
      <c r="U37" s="67"/>
      <c r="AO37" s="59"/>
      <c r="AP37" s="56"/>
      <c r="AQ37" s="56"/>
      <c r="AR37" s="56"/>
      <c r="AS37" s="56"/>
      <c r="AT37" s="56"/>
      <c r="AU37" s="56"/>
      <c r="AV37" s="56"/>
      <c r="AW37" s="56"/>
      <c r="AX37" s="56"/>
      <c r="AY37" s="56"/>
      <c r="AZ37" s="56"/>
      <c r="BA37" s="56"/>
      <c r="BB37" s="56"/>
      <c r="BC37" s="56"/>
      <c r="BD37" s="56"/>
      <c r="BE37" s="56"/>
      <c r="BF37" s="56"/>
      <c r="BG37" s="56"/>
      <c r="BH37" s="60"/>
      <c r="BI37" s="60"/>
      <c r="BJ37" s="60"/>
      <c r="BK37" s="60"/>
      <c r="BL37" s="60"/>
      <c r="BM37" s="60"/>
      <c r="BN37" s="60"/>
      <c r="BO37" s="60"/>
      <c r="BP37" s="60"/>
      <c r="BQ37" s="60"/>
      <c r="BR37" s="60"/>
      <c r="BS37" s="60"/>
      <c r="BT37" s="60"/>
      <c r="BU37" s="60"/>
      <c r="BV37" s="60"/>
    </row>
    <row r="38" spans="1:74" ht="13">
      <c r="B38" s="115" t="s">
        <v>69</v>
      </c>
      <c r="C38" s="29"/>
      <c r="D38" s="139" t="str">
        <f>D29</f>
        <v>Telecom</v>
      </c>
      <c r="E38" s="17">
        <f t="shared" ref="E38:I40" si="10">IF(SUM(E29:E31)=0,,E29/SUM(E$29:E$31))</f>
        <v>0</v>
      </c>
      <c r="F38" s="17">
        <f t="shared" si="10"/>
        <v>0</v>
      </c>
      <c r="G38" s="17"/>
      <c r="H38" s="17"/>
      <c r="I38" s="17"/>
      <c r="J38" s="17"/>
      <c r="K38" s="17"/>
      <c r="L38" s="17"/>
      <c r="M38" s="17"/>
      <c r="N38" s="17"/>
      <c r="O38" s="17"/>
      <c r="P38" s="17" t="e">
        <f t="shared" ref="J38:S38" si="11">IF(SUM(P29:P31)=0,,P29/SUM(P$29:P$31))</f>
        <v>#REF!</v>
      </c>
      <c r="Q38" s="17" t="e">
        <f t="shared" si="11"/>
        <v>#REF!</v>
      </c>
      <c r="R38" s="17" t="e">
        <f t="shared" si="11"/>
        <v>#REF!</v>
      </c>
      <c r="S38" s="17" t="e">
        <f t="shared" si="11"/>
        <v>#REF!</v>
      </c>
      <c r="T38" s="67"/>
      <c r="U38" s="67"/>
      <c r="V38" s="3"/>
      <c r="W38" s="3"/>
    </row>
    <row r="39" spans="1:74" ht="13">
      <c r="B39" s="61"/>
      <c r="C39" s="19"/>
      <c r="D39" s="140" t="str">
        <f>D30</f>
        <v>Cloud</v>
      </c>
      <c r="E39" s="17">
        <f t="shared" si="10"/>
        <v>0</v>
      </c>
      <c r="F39" s="17">
        <f t="shared" si="10"/>
        <v>0</v>
      </c>
      <c r="G39" s="17"/>
      <c r="H39" s="17"/>
      <c r="I39" s="17"/>
      <c r="J39" s="17"/>
      <c r="K39" s="17"/>
      <c r="L39" s="17"/>
      <c r="M39" s="17"/>
      <c r="N39" s="17"/>
      <c r="O39" s="17"/>
      <c r="P39" s="17" t="e">
        <f t="shared" ref="J39:S39" si="12">IF(SUM(P30:P32)=0,,P30/SUM(P$29:P$31))</f>
        <v>#REF!</v>
      </c>
      <c r="Q39" s="17" t="e">
        <f t="shared" si="12"/>
        <v>#REF!</v>
      </c>
      <c r="R39" s="17" t="e">
        <f t="shared" si="12"/>
        <v>#REF!</v>
      </c>
      <c r="S39" s="17" t="e">
        <f t="shared" si="12"/>
        <v>#REF!</v>
      </c>
      <c r="T39" s="67"/>
      <c r="U39" s="67"/>
      <c r="V39" s="3"/>
      <c r="W39" s="3"/>
    </row>
    <row r="40" spans="1:74" ht="13">
      <c r="B40" s="42"/>
      <c r="C40" s="43"/>
      <c r="D40" s="141" t="str">
        <f>D31</f>
        <v>Enterprise</v>
      </c>
      <c r="E40" s="17">
        <f t="shared" si="10"/>
        <v>0</v>
      </c>
      <c r="F40" s="17">
        <f t="shared" si="10"/>
        <v>0</v>
      </c>
      <c r="G40" s="17"/>
      <c r="H40" s="17"/>
      <c r="I40" s="17"/>
      <c r="J40" s="17"/>
      <c r="K40" s="17"/>
      <c r="L40" s="17"/>
      <c r="M40" s="17"/>
      <c r="N40" s="17"/>
      <c r="O40" s="17"/>
      <c r="P40" s="17" t="e">
        <f t="shared" ref="J40:S40" si="13">IF(SUM(P31:P33)=0,,P31/SUM(P$29:P$31))</f>
        <v>#REF!</v>
      </c>
      <c r="Q40" s="17" t="e">
        <f t="shared" si="13"/>
        <v>#REF!</v>
      </c>
      <c r="R40" s="17" t="e">
        <f t="shared" si="13"/>
        <v>#REF!</v>
      </c>
      <c r="S40" s="17" t="e">
        <f t="shared" si="13"/>
        <v>#REF!</v>
      </c>
      <c r="T40" s="67"/>
      <c r="U40" s="67"/>
    </row>
    <row r="41" spans="1:74" ht="13">
      <c r="B41" s="115" t="str">
        <f>"Total "&amp;B29</f>
        <v>Total Shipments (devices)</v>
      </c>
      <c r="C41" s="29"/>
      <c r="D41" s="41"/>
      <c r="E41" s="144">
        <f t="shared" ref="E41:S41" si="14">SUM(E29:E31)</f>
        <v>0</v>
      </c>
      <c r="F41" s="144">
        <f t="shared" si="14"/>
        <v>0</v>
      </c>
      <c r="G41" s="144"/>
      <c r="H41" s="144"/>
      <c r="I41" s="144"/>
      <c r="J41" s="144"/>
      <c r="K41" s="144"/>
      <c r="L41" s="144"/>
      <c r="M41" s="144"/>
      <c r="N41" s="144"/>
      <c r="O41" s="144"/>
      <c r="P41" s="144" t="e">
        <f t="shared" si="14"/>
        <v>#REF!</v>
      </c>
      <c r="Q41" s="144" t="e">
        <f t="shared" si="14"/>
        <v>#REF!</v>
      </c>
      <c r="R41" s="144" t="e">
        <f t="shared" si="14"/>
        <v>#REF!</v>
      </c>
      <c r="S41" s="144" t="e">
        <f t="shared" si="14"/>
        <v>#REF!</v>
      </c>
      <c r="T41" s="67"/>
    </row>
    <row r="42" spans="1:74" ht="13">
      <c r="B42" s="61" t="str">
        <f>"Total "&amp;B32</f>
        <v>Total A.S.P. ($)</v>
      </c>
      <c r="C42" s="19"/>
      <c r="D42" s="113"/>
      <c r="E42" s="136">
        <f t="shared" ref="E42:S42" si="15">IF(E41=0,,E43*10^6/E41)</f>
        <v>0</v>
      </c>
      <c r="F42" s="136">
        <f t="shared" si="15"/>
        <v>0</v>
      </c>
      <c r="G42" s="136"/>
      <c r="H42" s="136"/>
      <c r="I42" s="136"/>
      <c r="J42" s="136"/>
      <c r="K42" s="136"/>
      <c r="L42" s="136"/>
      <c r="M42" s="136"/>
      <c r="N42" s="136"/>
      <c r="O42" s="136"/>
      <c r="P42" s="136" t="e">
        <f t="shared" si="15"/>
        <v>#REF!</v>
      </c>
      <c r="Q42" s="136" t="e">
        <f t="shared" si="15"/>
        <v>#REF!</v>
      </c>
      <c r="R42" s="136" t="e">
        <f t="shared" si="15"/>
        <v>#REF!</v>
      </c>
      <c r="S42" s="136" t="e">
        <f t="shared" si="15"/>
        <v>#REF!</v>
      </c>
      <c r="T42" s="67"/>
    </row>
    <row r="43" spans="1:74">
      <c r="B43" s="42" t="str">
        <f>"Total "&amp;B35</f>
        <v>Total Revenues ($ million)</v>
      </c>
      <c r="C43" s="43"/>
      <c r="D43" s="44"/>
      <c r="E43" s="137">
        <f t="shared" ref="E43:S43" si="16">SUM(E35:E37)</f>
        <v>0</v>
      </c>
      <c r="F43" s="137">
        <f t="shared" si="16"/>
        <v>0</v>
      </c>
      <c r="G43" s="137"/>
      <c r="H43" s="137"/>
      <c r="I43" s="137"/>
      <c r="J43" s="137"/>
      <c r="K43" s="137"/>
      <c r="L43" s="137"/>
      <c r="M43" s="137"/>
      <c r="N43" s="137"/>
      <c r="O43" s="137"/>
      <c r="P43" s="137" t="e">
        <f t="shared" si="16"/>
        <v>#REF!</v>
      </c>
      <c r="Q43" s="137" t="e">
        <f t="shared" si="16"/>
        <v>#REF!</v>
      </c>
      <c r="R43" s="137" t="e">
        <f t="shared" si="16"/>
        <v>#REF!</v>
      </c>
      <c r="S43" s="137" t="e">
        <f t="shared" si="16"/>
        <v>#REF!</v>
      </c>
    </row>
    <row r="44" spans="1:74" ht="14.5">
      <c r="E44" s="117"/>
      <c r="F44" s="117" t="e">
        <f t="shared" ref="F44:S44" si="17">F41/E41-1</f>
        <v>#DIV/0!</v>
      </c>
      <c r="G44" s="117"/>
      <c r="H44" s="117"/>
      <c r="I44" s="117"/>
      <c r="J44" s="117"/>
      <c r="K44" s="117"/>
      <c r="L44" s="117"/>
      <c r="M44" s="117"/>
      <c r="N44" s="117"/>
      <c r="O44" s="117"/>
      <c r="P44" s="117" t="e">
        <f t="shared" si="17"/>
        <v>#REF!</v>
      </c>
      <c r="Q44" s="117" t="e">
        <f t="shared" si="17"/>
        <v>#REF!</v>
      </c>
      <c r="R44" s="117" t="e">
        <f t="shared" si="17"/>
        <v>#REF!</v>
      </c>
      <c r="S44" s="117" t="e">
        <f t="shared" si="17"/>
        <v>#REF!</v>
      </c>
      <c r="T44" s="135" t="s">
        <v>68</v>
      </c>
      <c r="U44" s="135"/>
      <c r="V44" s="135"/>
    </row>
    <row r="45" spans="1:74">
      <c r="L45" s="3"/>
      <c r="N45" s="3"/>
    </row>
    <row r="46" spans="1:74">
      <c r="L46" s="3"/>
    </row>
    <row r="47" spans="1:74">
      <c r="B47" s="19"/>
      <c r="C47" s="19"/>
      <c r="D47" s="19"/>
      <c r="E47" s="19"/>
      <c r="F47" s="19"/>
      <c r="G47" s="19"/>
      <c r="H47" s="19"/>
      <c r="I47" s="19"/>
      <c r="J47" s="19"/>
      <c r="K47" s="19"/>
    </row>
    <row r="48" spans="1:74">
      <c r="B48" s="19"/>
      <c r="C48" s="19"/>
      <c r="D48" s="19"/>
      <c r="E48" s="19"/>
      <c r="F48" s="19"/>
      <c r="G48" s="19"/>
      <c r="H48" s="19"/>
      <c r="I48" s="19"/>
      <c r="J48" s="19"/>
      <c r="K48" s="19"/>
    </row>
    <row r="49" spans="2:11">
      <c r="B49" s="19"/>
      <c r="C49" s="19"/>
      <c r="D49" s="19"/>
      <c r="E49" s="19"/>
      <c r="F49" s="19"/>
      <c r="G49" s="19"/>
      <c r="H49" s="19"/>
      <c r="I49" s="19"/>
      <c r="J49" s="19"/>
      <c r="K49" s="19"/>
    </row>
  </sheetData>
  <mergeCells count="2">
    <mergeCell ref="G6:K6"/>
    <mergeCell ref="G7:K7"/>
  </mergeCells>
  <pageMargins left="0.7" right="0.7" top="0.75" bottom="0.75" header="0.3" footer="0.3"/>
  <pageSetup orientation="portrait"/>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'Ethernet Total'!$P$9:$P$72</xm:f>
          </x14:formula1>
          <xm:sqref>G7:K7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2:N299"/>
  <sheetViews>
    <sheetView showGridLines="0" zoomScale="70" zoomScaleNormal="70" zoomScalePageLayoutView="70" workbookViewId="0">
      <selection activeCell="E295" sqref="E295:M299"/>
    </sheetView>
  </sheetViews>
  <sheetFormatPr defaultColWidth="8.81640625" defaultRowHeight="13" outlineLevelRow="1"/>
  <cols>
    <col min="1" max="1" width="4.453125" style="84" customWidth="1"/>
    <col min="2" max="2" width="25.453125" style="84" customWidth="1"/>
    <col min="3" max="10" width="13.36328125" style="84" customWidth="1"/>
    <col min="11" max="13" width="14.36328125" style="84" customWidth="1"/>
    <col min="14" max="14" width="9.1796875" style="84" bestFit="1" customWidth="1"/>
    <col min="15" max="16384" width="8.81640625" style="84"/>
  </cols>
  <sheetData>
    <row r="2" spans="1:11" ht="18.5">
      <c r="A2" s="55"/>
      <c r="B2" s="55" t="str">
        <f>Introduction!$B$2</f>
        <v>LightCounting Mega Datacenter Report Database</v>
      </c>
    </row>
    <row r="3" spans="1:11" ht="15.5">
      <c r="B3" s="119" t="str">
        <f>Introduction!B3</f>
        <v>Sample template for Mega DC report spreadsheet published 20 July 2021</v>
      </c>
    </row>
    <row r="4" spans="1:11" ht="21">
      <c r="A4" s="55"/>
      <c r="B4" s="334" t="s">
        <v>181</v>
      </c>
      <c r="C4" s="83"/>
      <c r="D4" s="83"/>
      <c r="E4" s="83"/>
      <c r="F4" s="83"/>
      <c r="G4" s="83"/>
    </row>
    <row r="5" spans="1:11" ht="21">
      <c r="A5" s="86"/>
      <c r="B5" s="122"/>
      <c r="C5" s="83"/>
      <c r="D5" s="83"/>
    </row>
    <row r="6" spans="1:11" ht="21">
      <c r="K6" s="221" t="s">
        <v>203</v>
      </c>
    </row>
    <row r="7" spans="1:11" ht="21">
      <c r="B7" s="452"/>
    </row>
    <row r="9" spans="1:11">
      <c r="A9" s="45"/>
      <c r="B9" s="45"/>
      <c r="C9" s="45"/>
      <c r="D9" s="45"/>
      <c r="E9" s="45"/>
      <c r="F9" s="45"/>
      <c r="G9" s="45"/>
    </row>
    <row r="10" spans="1:11">
      <c r="A10" s="45"/>
      <c r="B10" s="45"/>
      <c r="C10" s="45"/>
      <c r="D10" s="45"/>
      <c r="E10" s="45"/>
      <c r="F10" s="45"/>
      <c r="G10" s="45"/>
    </row>
    <row r="11" spans="1:11">
      <c r="A11" s="45"/>
      <c r="B11" s="45"/>
      <c r="C11" s="45"/>
      <c r="D11" s="45"/>
      <c r="E11" s="45"/>
      <c r="F11" s="45"/>
      <c r="G11" s="45"/>
    </row>
    <row r="12" spans="1:11">
      <c r="A12" s="45"/>
      <c r="B12" s="45"/>
      <c r="C12" s="45"/>
      <c r="D12" s="45"/>
      <c r="E12" s="45"/>
      <c r="F12" s="45"/>
      <c r="G12" s="45"/>
    </row>
    <row r="13" spans="1:11">
      <c r="A13" s="45"/>
      <c r="B13" s="45"/>
      <c r="C13" s="45"/>
      <c r="D13" s="45"/>
      <c r="E13" s="45"/>
      <c r="F13" s="45"/>
      <c r="G13" s="45"/>
    </row>
    <row r="14" spans="1:11">
      <c r="A14" s="45"/>
      <c r="B14" s="45"/>
      <c r="C14" s="45"/>
      <c r="D14" s="45"/>
      <c r="E14" s="45"/>
      <c r="F14" s="45"/>
      <c r="G14" s="45"/>
    </row>
    <row r="15" spans="1:11">
      <c r="A15" s="45"/>
      <c r="B15" s="45"/>
      <c r="C15" s="45"/>
      <c r="D15" s="45"/>
      <c r="E15" s="45"/>
      <c r="F15" s="45"/>
      <c r="G15" s="45"/>
    </row>
    <row r="16" spans="1:11">
      <c r="A16" s="45"/>
      <c r="B16" s="45"/>
      <c r="C16" s="45"/>
      <c r="D16" s="45"/>
      <c r="E16" s="45"/>
      <c r="F16" s="45"/>
      <c r="G16" s="45"/>
    </row>
    <row r="17" spans="1:14">
      <c r="A17" s="45"/>
      <c r="B17" s="45"/>
      <c r="C17" s="45"/>
      <c r="D17" s="45"/>
      <c r="E17" s="45"/>
      <c r="F17" s="45"/>
      <c r="G17" s="45"/>
    </row>
    <row r="18" spans="1:14">
      <c r="A18" s="45"/>
      <c r="B18" s="45"/>
      <c r="C18" s="45"/>
      <c r="D18" s="45"/>
      <c r="E18" s="45"/>
      <c r="F18" s="45"/>
      <c r="G18" s="45"/>
    </row>
    <row r="19" spans="1:14">
      <c r="A19" s="45"/>
      <c r="B19" s="45"/>
      <c r="C19" s="45"/>
      <c r="D19" s="45"/>
      <c r="E19" s="45"/>
      <c r="F19" s="45"/>
      <c r="G19" s="45"/>
    </row>
    <row r="20" spans="1:14">
      <c r="A20" s="45"/>
      <c r="B20" s="45"/>
      <c r="C20" s="45"/>
      <c r="D20" s="45"/>
      <c r="E20" s="45"/>
      <c r="F20" s="45"/>
      <c r="G20" s="45"/>
    </row>
    <row r="21" spans="1:14">
      <c r="A21" s="45"/>
      <c r="B21" s="45"/>
      <c r="C21" s="45"/>
      <c r="D21" s="45"/>
      <c r="E21" s="45"/>
      <c r="F21" s="45"/>
      <c r="G21" s="45"/>
    </row>
    <row r="22" spans="1:14">
      <c r="A22" s="45"/>
      <c r="B22" s="45"/>
      <c r="C22" s="45"/>
      <c r="D22" s="45"/>
      <c r="E22" s="45"/>
      <c r="F22" s="45"/>
      <c r="G22" s="45"/>
    </row>
    <row r="23" spans="1:14">
      <c r="A23" s="45"/>
      <c r="B23" s="45"/>
      <c r="C23" s="45"/>
      <c r="D23" s="45"/>
      <c r="E23" s="45"/>
      <c r="F23" s="45"/>
      <c r="G23" s="45"/>
    </row>
    <row r="24" spans="1:14">
      <c r="A24" s="45"/>
      <c r="B24" s="45"/>
      <c r="C24" s="45"/>
      <c r="D24" s="45"/>
      <c r="E24" s="45"/>
      <c r="F24" s="45"/>
      <c r="G24" s="45"/>
    </row>
    <row r="25" spans="1:14">
      <c r="A25" s="45"/>
      <c r="B25" s="45"/>
      <c r="C25" s="45"/>
      <c r="D25" s="45"/>
      <c r="E25" s="45"/>
      <c r="F25" s="45"/>
      <c r="G25" s="45"/>
    </row>
    <row r="26" spans="1:14">
      <c r="A26" s="45"/>
      <c r="B26" s="45"/>
      <c r="C26" s="45"/>
      <c r="D26" s="45"/>
      <c r="E26" s="45"/>
      <c r="F26" s="45"/>
      <c r="G26" s="45"/>
    </row>
    <row r="27" spans="1:14">
      <c r="A27" s="45"/>
      <c r="B27" s="45"/>
      <c r="C27" s="45"/>
      <c r="D27" s="45"/>
      <c r="E27" s="45"/>
      <c r="F27" s="45"/>
      <c r="G27" s="45"/>
    </row>
    <row r="28" spans="1:14">
      <c r="A28" s="45"/>
      <c r="B28" s="45"/>
      <c r="C28" s="45"/>
      <c r="D28" s="45"/>
      <c r="E28" s="45"/>
      <c r="F28" s="45"/>
      <c r="G28" s="45"/>
    </row>
    <row r="29" spans="1:14">
      <c r="A29" s="45"/>
      <c r="C29" s="45"/>
      <c r="D29" s="45"/>
      <c r="E29" s="45"/>
      <c r="F29" s="45"/>
      <c r="G29" s="45"/>
    </row>
    <row r="30" spans="1:14" ht="21">
      <c r="A30" s="45"/>
      <c r="B30" s="15" t="s">
        <v>226</v>
      </c>
      <c r="C30" s="45"/>
      <c r="D30" s="45"/>
      <c r="E30" s="45"/>
      <c r="F30" s="45"/>
      <c r="G30" s="45"/>
    </row>
    <row r="31" spans="1:14">
      <c r="C31" s="533">
        <v>2016</v>
      </c>
      <c r="D31" s="89">
        <v>2017</v>
      </c>
      <c r="E31" s="89">
        <v>2018</v>
      </c>
      <c r="F31" s="89">
        <v>2019</v>
      </c>
      <c r="G31" s="89">
        <v>2020</v>
      </c>
      <c r="H31" s="89">
        <v>2021</v>
      </c>
      <c r="I31" s="89">
        <v>2022</v>
      </c>
      <c r="J31" s="89">
        <v>2023</v>
      </c>
      <c r="K31" s="89">
        <v>2024</v>
      </c>
      <c r="L31" s="89">
        <v>2025</v>
      </c>
      <c r="M31" s="89">
        <v>2026</v>
      </c>
      <c r="N31" s="124" t="s">
        <v>81</v>
      </c>
    </row>
    <row r="32" spans="1:14">
      <c r="B32" s="120" t="s">
        <v>62</v>
      </c>
      <c r="C32" s="535">
        <f>'Ethernet Telecom'!E72</f>
        <v>0</v>
      </c>
      <c r="D32" s="88">
        <f>'Ethernet Telecom'!F72</f>
        <v>0</v>
      </c>
      <c r="E32" s="88"/>
      <c r="F32" s="88"/>
      <c r="G32" s="88"/>
      <c r="H32" s="88"/>
      <c r="I32" s="88"/>
      <c r="J32" s="88"/>
      <c r="K32" s="88"/>
      <c r="L32" s="88"/>
      <c r="M32" s="88"/>
      <c r="N32" s="605">
        <f>SUM(H32:M32)/10^6</f>
        <v>0</v>
      </c>
    </row>
    <row r="33" spans="1:14">
      <c r="B33" s="185" t="s">
        <v>112</v>
      </c>
      <c r="C33" s="536">
        <f>'Ethernet Cloud'!E72</f>
        <v>0</v>
      </c>
      <c r="D33" s="87">
        <f>'Ethernet Cloud'!F72</f>
        <v>0</v>
      </c>
      <c r="E33" s="87"/>
      <c r="F33" s="87"/>
      <c r="G33" s="87"/>
      <c r="H33" s="87"/>
      <c r="I33" s="87"/>
      <c r="J33" s="87"/>
      <c r="K33" s="87"/>
      <c r="L33" s="87"/>
      <c r="M33" s="87"/>
      <c r="N33" s="605">
        <f>SUM(H33:M33)/10^6</f>
        <v>0</v>
      </c>
    </row>
    <row r="34" spans="1:14" ht="13.5" customHeight="1">
      <c r="B34" s="185" t="s">
        <v>75</v>
      </c>
      <c r="C34" s="536">
        <f>'Ethernet Enterprise'!E72</f>
        <v>0</v>
      </c>
      <c r="D34" s="87">
        <f>'Ethernet Enterprise'!F72</f>
        <v>0</v>
      </c>
      <c r="E34" s="87"/>
      <c r="F34" s="87"/>
      <c r="G34" s="87"/>
      <c r="H34" s="87"/>
      <c r="I34" s="87"/>
      <c r="J34" s="87"/>
      <c r="K34" s="87"/>
      <c r="L34" s="87"/>
      <c r="M34" s="87"/>
      <c r="N34" s="605">
        <f>SUM(H34:M34)/10^6</f>
        <v>0</v>
      </c>
    </row>
    <row r="35" spans="1:14">
      <c r="B35" s="90" t="s">
        <v>13</v>
      </c>
      <c r="C35" s="534">
        <f t="shared" ref="C35:M35" si="0">SUM(C32:C34)</f>
        <v>0</v>
      </c>
      <c r="D35" s="95">
        <f t="shared" si="0"/>
        <v>0</v>
      </c>
      <c r="E35" s="95"/>
      <c r="F35" s="95"/>
      <c r="G35" s="95"/>
      <c r="H35" s="95"/>
      <c r="I35" s="95"/>
      <c r="J35" s="95"/>
      <c r="K35" s="95"/>
      <c r="L35" s="95"/>
      <c r="M35" s="95"/>
      <c r="N35" s="605">
        <f>SUM(H35:M35)/10^6</f>
        <v>0</v>
      </c>
    </row>
    <row r="36" spans="1:14">
      <c r="B36" s="105" t="s">
        <v>54</v>
      </c>
      <c r="C36" s="106"/>
      <c r="D36" s="106" t="e">
        <f t="shared" ref="D36:L36" si="1">D35/C35-1</f>
        <v>#DIV/0!</v>
      </c>
      <c r="E36" s="106"/>
      <c r="F36" s="106"/>
      <c r="G36" s="106"/>
      <c r="H36" s="106"/>
      <c r="I36" s="106"/>
      <c r="J36" s="106"/>
      <c r="K36" s="106"/>
      <c r="L36" s="106"/>
      <c r="M36" s="106"/>
    </row>
    <row r="38" spans="1:14">
      <c r="N38" s="83"/>
    </row>
    <row r="39" spans="1:14" ht="21">
      <c r="A39" s="45"/>
      <c r="B39" s="15" t="s">
        <v>225</v>
      </c>
    </row>
    <row r="40" spans="1:14">
      <c r="C40" s="533">
        <v>2016</v>
      </c>
      <c r="D40" s="89">
        <v>2017</v>
      </c>
      <c r="E40" s="89">
        <v>2018</v>
      </c>
      <c r="F40" s="89">
        <v>2019</v>
      </c>
      <c r="G40" s="89">
        <v>2020</v>
      </c>
      <c r="H40" s="89">
        <v>2021</v>
      </c>
      <c r="I40" s="89">
        <v>2022</v>
      </c>
      <c r="J40" s="89">
        <v>2023</v>
      </c>
      <c r="K40" s="89">
        <v>2024</v>
      </c>
      <c r="L40" s="89">
        <v>2025</v>
      </c>
      <c r="M40" s="89">
        <v>2026</v>
      </c>
      <c r="N40" s="124" t="s">
        <v>81</v>
      </c>
    </row>
    <row r="41" spans="1:14">
      <c r="B41" s="120" t="str">
        <f>B32</f>
        <v>Telecom</v>
      </c>
      <c r="C41" s="537">
        <f>'Ethernet Telecom'!E208</f>
        <v>0</v>
      </c>
      <c r="D41" s="91">
        <f>'Ethernet Telecom'!F208</f>
        <v>0</v>
      </c>
      <c r="E41" s="91"/>
      <c r="F41" s="91"/>
      <c r="G41" s="91"/>
      <c r="H41" s="91"/>
      <c r="I41" s="91"/>
      <c r="J41" s="91"/>
      <c r="K41" s="91"/>
      <c r="L41" s="91"/>
      <c r="M41" s="91"/>
      <c r="N41" s="85">
        <f>SUM(H41:M41)</f>
        <v>0</v>
      </c>
    </row>
    <row r="42" spans="1:14">
      <c r="B42" s="121" t="str">
        <f>B33</f>
        <v>Cloud</v>
      </c>
      <c r="C42" s="538">
        <f>'Ethernet Cloud'!E208</f>
        <v>0</v>
      </c>
      <c r="D42" s="92">
        <f>'Ethernet Cloud'!F208</f>
        <v>0</v>
      </c>
      <c r="E42" s="92"/>
      <c r="F42" s="92"/>
      <c r="G42" s="92"/>
      <c r="H42" s="92"/>
      <c r="I42" s="92"/>
      <c r="J42" s="92"/>
      <c r="K42" s="92"/>
      <c r="L42" s="92"/>
      <c r="M42" s="92"/>
      <c r="N42" s="85">
        <f>SUM(H42:M42)</f>
        <v>0</v>
      </c>
    </row>
    <row r="43" spans="1:14">
      <c r="B43" s="121" t="str">
        <f>B34</f>
        <v>Enterprise</v>
      </c>
      <c r="C43" s="538">
        <f>'Ethernet Enterprise'!E208</f>
        <v>0</v>
      </c>
      <c r="D43" s="92">
        <f>'Ethernet Enterprise'!F208</f>
        <v>0</v>
      </c>
      <c r="E43" s="92"/>
      <c r="F43" s="92"/>
      <c r="G43" s="92"/>
      <c r="H43" s="92"/>
      <c r="I43" s="92"/>
      <c r="J43" s="92"/>
      <c r="K43" s="92"/>
      <c r="L43" s="92"/>
      <c r="M43" s="92"/>
      <c r="N43" s="85">
        <f>SUM(H43:M43)</f>
        <v>0</v>
      </c>
    </row>
    <row r="44" spans="1:14">
      <c r="B44" s="90" t="str">
        <f>B35</f>
        <v>Total</v>
      </c>
      <c r="C44" s="539">
        <f t="shared" ref="C44:M44" si="2">SUM(C41:C43)</f>
        <v>0</v>
      </c>
      <c r="D44" s="96">
        <f t="shared" si="2"/>
        <v>0</v>
      </c>
      <c r="E44" s="96"/>
      <c r="F44" s="96"/>
      <c r="G44" s="96"/>
      <c r="H44" s="96"/>
      <c r="I44" s="96"/>
      <c r="J44" s="96"/>
      <c r="K44" s="96"/>
      <c r="L44" s="96"/>
      <c r="M44" s="96"/>
      <c r="N44" s="85">
        <f>SUM(H44:M44)</f>
        <v>0</v>
      </c>
    </row>
    <row r="45" spans="1:14">
      <c r="B45" s="105" t="s">
        <v>54</v>
      </c>
      <c r="C45" s="106"/>
      <c r="D45" s="106" t="e">
        <f t="shared" ref="D45:L45" si="3">D44/C44-1</f>
        <v>#DIV/0!</v>
      </c>
      <c r="E45" s="106"/>
      <c r="F45" s="106"/>
      <c r="G45" s="106"/>
      <c r="H45" s="106"/>
      <c r="I45" s="106"/>
      <c r="J45" s="106"/>
      <c r="K45" s="106"/>
      <c r="L45" s="106"/>
      <c r="M45" s="106"/>
    </row>
    <row r="48" spans="1:14" outlineLevel="1"/>
    <row r="49" outlineLevel="1"/>
    <row r="50" outlineLevel="1"/>
    <row r="51" outlineLevel="1"/>
    <row r="52" outlineLevel="1"/>
    <row r="53" outlineLevel="1"/>
    <row r="54" outlineLevel="1"/>
    <row r="55" outlineLevel="1"/>
    <row r="56" outlineLevel="1"/>
    <row r="57" outlineLevel="1"/>
    <row r="58" outlineLevel="1"/>
    <row r="59" outlineLevel="1"/>
    <row r="60" outlineLevel="1"/>
    <row r="61" outlineLevel="1"/>
    <row r="62" outlineLevel="1"/>
    <row r="63" outlineLevel="1"/>
    <row r="64" outlineLevel="1"/>
    <row r="65" spans="2:2" outlineLevel="1"/>
    <row r="66" spans="2:2" outlineLevel="1"/>
    <row r="67" spans="2:2" outlineLevel="1"/>
    <row r="68" spans="2:2" outlineLevel="1"/>
    <row r="69" spans="2:2" outlineLevel="1"/>
    <row r="70" spans="2:2" s="532" customFormat="1" ht="15.5" outlineLevel="1">
      <c r="B70" s="531" t="s">
        <v>397</v>
      </c>
    </row>
    <row r="71" spans="2:2" s="532" customFormat="1" outlineLevel="1"/>
    <row r="72" spans="2:2" s="532" customFormat="1" outlineLevel="1"/>
    <row r="73" spans="2:2" s="532" customFormat="1" outlineLevel="1"/>
    <row r="74" spans="2:2" s="532" customFormat="1" outlineLevel="1"/>
    <row r="75" spans="2:2" s="532" customFormat="1" outlineLevel="1"/>
    <row r="76" spans="2:2" s="532" customFormat="1" outlineLevel="1"/>
    <row r="77" spans="2:2" s="532" customFormat="1" outlineLevel="1"/>
    <row r="78" spans="2:2" s="532" customFormat="1" outlineLevel="1"/>
    <row r="79" spans="2:2" s="532" customFormat="1" outlineLevel="1"/>
    <row r="80" spans="2:2" s="532" customFormat="1" outlineLevel="1"/>
    <row r="81" spans="1:11" s="532" customFormat="1" outlineLevel="1"/>
    <row r="82" spans="1:11" s="532" customFormat="1" outlineLevel="1"/>
    <row r="83" spans="1:11" s="532" customFormat="1" outlineLevel="1"/>
    <row r="84" spans="1:11" s="532" customFormat="1" outlineLevel="1"/>
    <row r="85" spans="1:11" s="532" customFormat="1" outlineLevel="1"/>
    <row r="86" spans="1:11" s="532" customFormat="1" outlineLevel="1"/>
    <row r="87" spans="1:11" s="532" customFormat="1" outlineLevel="1"/>
    <row r="88" spans="1:11" s="532" customFormat="1" outlineLevel="1"/>
    <row r="89" spans="1:11" s="532" customFormat="1" outlineLevel="1"/>
    <row r="90" spans="1:11" s="532" customFormat="1" outlineLevel="1"/>
    <row r="91" spans="1:11" s="532" customFormat="1" outlineLevel="1"/>
    <row r="93" spans="1:11" ht="21">
      <c r="B93" s="295"/>
      <c r="K93" s="221" t="s">
        <v>207</v>
      </c>
    </row>
    <row r="95" spans="1:11">
      <c r="A95" s="45"/>
      <c r="B95" s="45"/>
      <c r="C95" s="45"/>
      <c r="D95" s="45"/>
      <c r="E95" s="45"/>
      <c r="F95" s="45"/>
      <c r="G95" s="45"/>
    </row>
    <row r="96" spans="1:11">
      <c r="A96" s="45"/>
      <c r="B96" s="45"/>
      <c r="C96" s="45"/>
      <c r="D96" s="45"/>
      <c r="E96" s="45"/>
      <c r="F96" s="45"/>
      <c r="G96" s="45"/>
    </row>
    <row r="97" spans="1:7">
      <c r="A97" s="45"/>
      <c r="B97" s="45"/>
      <c r="C97" s="45"/>
      <c r="D97" s="45"/>
      <c r="E97" s="45"/>
      <c r="F97" s="45"/>
      <c r="G97" s="45"/>
    </row>
    <row r="98" spans="1:7">
      <c r="A98" s="45"/>
      <c r="B98" s="45"/>
      <c r="C98" s="45"/>
      <c r="D98" s="45"/>
      <c r="E98" s="45"/>
      <c r="F98" s="45"/>
      <c r="G98" s="45"/>
    </row>
    <row r="99" spans="1:7">
      <c r="A99" s="45"/>
      <c r="B99" s="45"/>
      <c r="C99" s="45"/>
      <c r="D99" s="45"/>
      <c r="E99" s="45"/>
      <c r="F99" s="45"/>
      <c r="G99" s="45"/>
    </row>
    <row r="100" spans="1:7">
      <c r="A100" s="45"/>
      <c r="B100" s="45"/>
      <c r="C100" s="45"/>
      <c r="D100" s="45"/>
      <c r="E100" s="45"/>
      <c r="F100" s="45"/>
      <c r="G100" s="45"/>
    </row>
    <row r="101" spans="1:7">
      <c r="A101" s="45"/>
      <c r="B101" s="45"/>
      <c r="C101" s="45"/>
      <c r="D101" s="45"/>
      <c r="E101" s="45"/>
      <c r="F101" s="45"/>
      <c r="G101" s="45"/>
    </row>
    <row r="102" spans="1:7">
      <c r="A102" s="45"/>
      <c r="B102" s="45"/>
      <c r="C102" s="45"/>
      <c r="D102" s="45"/>
      <c r="E102" s="45"/>
      <c r="F102" s="45"/>
      <c r="G102" s="45"/>
    </row>
    <row r="103" spans="1:7">
      <c r="A103" s="45"/>
      <c r="B103" s="45"/>
      <c r="C103" s="45"/>
      <c r="D103" s="45"/>
      <c r="E103" s="45"/>
      <c r="F103" s="45"/>
      <c r="G103" s="45"/>
    </row>
    <row r="104" spans="1:7">
      <c r="A104" s="45"/>
      <c r="B104" s="45"/>
      <c r="C104" s="45"/>
      <c r="D104" s="45"/>
      <c r="E104" s="45"/>
      <c r="F104" s="45"/>
      <c r="G104" s="45"/>
    </row>
    <row r="105" spans="1:7">
      <c r="A105" s="45"/>
      <c r="B105" s="45"/>
      <c r="C105" s="45"/>
      <c r="D105" s="45"/>
      <c r="E105" s="45"/>
      <c r="F105" s="45"/>
      <c r="G105" s="45"/>
    </row>
    <row r="106" spans="1:7">
      <c r="A106" s="45"/>
      <c r="B106" s="45"/>
      <c r="C106" s="45"/>
      <c r="D106" s="45"/>
      <c r="E106" s="45"/>
      <c r="F106" s="45"/>
      <c r="G106" s="45"/>
    </row>
    <row r="107" spans="1:7">
      <c r="A107" s="45"/>
      <c r="B107" s="45"/>
      <c r="C107" s="45"/>
      <c r="D107" s="45"/>
      <c r="E107" s="45"/>
      <c r="F107" s="45"/>
      <c r="G107" s="45"/>
    </row>
    <row r="108" spans="1:7">
      <c r="A108" s="45"/>
      <c r="B108" s="45"/>
      <c r="C108" s="45"/>
      <c r="D108" s="45"/>
      <c r="E108" s="45"/>
      <c r="F108" s="45"/>
      <c r="G108" s="45"/>
    </row>
    <row r="109" spans="1:7">
      <c r="A109" s="45"/>
      <c r="B109" s="45"/>
      <c r="C109" s="45"/>
      <c r="D109" s="45"/>
      <c r="E109" s="45"/>
      <c r="F109" s="45"/>
      <c r="G109" s="45"/>
    </row>
    <row r="110" spans="1:7">
      <c r="A110" s="45"/>
      <c r="B110" s="45"/>
      <c r="C110" s="45"/>
      <c r="D110" s="45"/>
      <c r="E110" s="45"/>
      <c r="F110" s="45"/>
      <c r="G110" s="45"/>
    </row>
    <row r="111" spans="1:7">
      <c r="A111" s="45"/>
      <c r="B111" s="45"/>
      <c r="C111" s="45"/>
      <c r="D111" s="45"/>
      <c r="E111" s="45"/>
      <c r="F111" s="45"/>
      <c r="G111" s="45"/>
    </row>
    <row r="112" spans="1:7">
      <c r="A112" s="45"/>
      <c r="B112" s="45"/>
      <c r="C112" s="45"/>
      <c r="D112" s="45"/>
      <c r="E112" s="45"/>
      <c r="F112" s="45"/>
      <c r="G112" s="45"/>
    </row>
    <row r="113" spans="1:13">
      <c r="A113" s="45"/>
      <c r="B113" s="45"/>
      <c r="C113" s="45"/>
      <c r="D113" s="45"/>
      <c r="E113" s="45"/>
      <c r="F113" s="45"/>
      <c r="G113" s="45"/>
    </row>
    <row r="114" spans="1:13">
      <c r="A114" s="45"/>
      <c r="B114" s="45"/>
      <c r="C114" s="45"/>
      <c r="D114" s="45"/>
      <c r="E114" s="45"/>
      <c r="F114" s="45"/>
      <c r="G114" s="45"/>
    </row>
    <row r="115" spans="1:13">
      <c r="A115" s="45"/>
      <c r="C115" s="45"/>
      <c r="D115" s="45"/>
      <c r="E115" s="45"/>
      <c r="F115" s="45"/>
      <c r="G115" s="45"/>
    </row>
    <row r="116" spans="1:13" ht="21">
      <c r="A116" s="45"/>
      <c r="B116" s="15" t="s">
        <v>352</v>
      </c>
      <c r="C116" s="45"/>
      <c r="D116" s="45"/>
      <c r="E116" s="45"/>
      <c r="F116" s="45"/>
      <c r="G116" s="45"/>
    </row>
    <row r="117" spans="1:13">
      <c r="C117" s="533">
        <v>2016</v>
      </c>
      <c r="D117" s="89">
        <v>2017</v>
      </c>
      <c r="E117" s="89">
        <v>2018</v>
      </c>
      <c r="F117" s="89">
        <v>2019</v>
      </c>
      <c r="G117" s="89">
        <v>2020</v>
      </c>
      <c r="H117" s="89">
        <v>2021</v>
      </c>
      <c r="I117" s="89">
        <v>2022</v>
      </c>
      <c r="J117" s="89">
        <v>2023</v>
      </c>
      <c r="K117" s="89">
        <v>2024</v>
      </c>
      <c r="L117" s="89">
        <v>2025</v>
      </c>
      <c r="M117" s="89">
        <v>2026</v>
      </c>
    </row>
    <row r="118" spans="1:13">
      <c r="B118" s="120" t="s">
        <v>62</v>
      </c>
      <c r="C118" s="525">
        <f>SUM('Ethernet Telecom'!E27:E35)</f>
        <v>0</v>
      </c>
      <c r="D118" s="98">
        <f>SUM('Ethernet Telecom'!F27:F35)</f>
        <v>0</v>
      </c>
      <c r="E118" s="98"/>
      <c r="F118" s="98"/>
      <c r="G118" s="98"/>
      <c r="H118" s="98"/>
      <c r="I118" s="98"/>
      <c r="J118" s="98"/>
      <c r="K118" s="98"/>
      <c r="L118" s="98"/>
      <c r="M118" s="98"/>
    </row>
    <row r="119" spans="1:13">
      <c r="B119" s="185" t="s">
        <v>112</v>
      </c>
      <c r="C119" s="526">
        <f>SUM('Ethernet Cloud'!E27:E35)</f>
        <v>0</v>
      </c>
      <c r="D119" s="99">
        <f>SUM('Ethernet Cloud'!F27:F35)</f>
        <v>0</v>
      </c>
      <c r="E119" s="99"/>
      <c r="F119" s="99"/>
      <c r="G119" s="99"/>
      <c r="H119" s="99"/>
      <c r="I119" s="99"/>
      <c r="J119" s="99"/>
      <c r="K119" s="99"/>
      <c r="L119" s="99"/>
      <c r="M119" s="99"/>
    </row>
    <row r="120" spans="1:13" ht="13.5" customHeight="1">
      <c r="B120" s="212" t="s">
        <v>75</v>
      </c>
      <c r="C120" s="528">
        <f>SUM('Ethernet Enterprise'!E27:E35)</f>
        <v>0</v>
      </c>
      <c r="D120" s="100">
        <f>SUM('Ethernet Enterprise'!F27:F35)</f>
        <v>0</v>
      </c>
      <c r="E120" s="100"/>
      <c r="F120" s="100"/>
      <c r="G120" s="100"/>
      <c r="H120" s="100"/>
      <c r="I120" s="100"/>
      <c r="J120" s="100"/>
      <c r="K120" s="100"/>
      <c r="L120" s="100"/>
      <c r="M120" s="100"/>
    </row>
    <row r="121" spans="1:13">
      <c r="B121" s="90" t="s">
        <v>13</v>
      </c>
      <c r="C121" s="534">
        <f t="shared" ref="C121:I121" si="4">SUM(C118:C120)</f>
        <v>0</v>
      </c>
      <c r="D121" s="95">
        <f t="shared" si="4"/>
        <v>0</v>
      </c>
      <c r="E121" s="95">
        <f t="shared" si="4"/>
        <v>0</v>
      </c>
      <c r="F121" s="95">
        <f t="shared" si="4"/>
        <v>0</v>
      </c>
      <c r="G121" s="95">
        <f t="shared" si="4"/>
        <v>0</v>
      </c>
      <c r="H121" s="95">
        <f t="shared" si="4"/>
        <v>0</v>
      </c>
      <c r="I121" s="95">
        <f t="shared" si="4"/>
        <v>0</v>
      </c>
      <c r="J121" s="95">
        <f t="shared" ref="J121:M121" si="5">SUM(J118:J120)</f>
        <v>0</v>
      </c>
      <c r="K121" s="95">
        <f t="shared" si="5"/>
        <v>0</v>
      </c>
      <c r="L121" s="95">
        <f t="shared" si="5"/>
        <v>0</v>
      </c>
      <c r="M121" s="95">
        <f t="shared" si="5"/>
        <v>0</v>
      </c>
    </row>
    <row r="122" spans="1:13">
      <c r="B122" s="105" t="s">
        <v>54</v>
      </c>
      <c r="C122" s="106"/>
      <c r="D122" s="106" t="e">
        <f t="shared" ref="D122:L122" si="6">D121/C121-1</f>
        <v>#DIV/0!</v>
      </c>
      <c r="E122" s="106" t="e">
        <f t="shared" si="6"/>
        <v>#DIV/0!</v>
      </c>
      <c r="F122" s="106" t="e">
        <f t="shared" si="6"/>
        <v>#DIV/0!</v>
      </c>
      <c r="G122" s="106" t="e">
        <f t="shared" si="6"/>
        <v>#DIV/0!</v>
      </c>
      <c r="H122" s="106" t="e">
        <f t="shared" si="6"/>
        <v>#DIV/0!</v>
      </c>
      <c r="I122" s="106" t="e">
        <f t="shared" si="6"/>
        <v>#DIV/0!</v>
      </c>
      <c r="J122" s="106" t="e">
        <f t="shared" si="6"/>
        <v>#DIV/0!</v>
      </c>
      <c r="K122" s="106" t="e">
        <f t="shared" si="6"/>
        <v>#DIV/0!</v>
      </c>
      <c r="L122" s="106" t="e">
        <f t="shared" si="6"/>
        <v>#DIV/0!</v>
      </c>
      <c r="M122" s="106" t="e">
        <f>M121/L121-1</f>
        <v>#DIV/0!</v>
      </c>
    </row>
    <row r="125" spans="1:13" ht="21">
      <c r="A125" s="45"/>
      <c r="B125" s="15" t="s">
        <v>348</v>
      </c>
    </row>
    <row r="126" spans="1:13" ht="13" customHeight="1">
      <c r="B126" s="15"/>
      <c r="C126" s="533">
        <v>2016</v>
      </c>
      <c r="D126" s="89">
        <v>2017</v>
      </c>
      <c r="E126" s="89">
        <v>2018</v>
      </c>
      <c r="F126" s="89">
        <v>2019</v>
      </c>
      <c r="G126" s="89">
        <v>2020</v>
      </c>
      <c r="H126" s="89">
        <v>2021</v>
      </c>
      <c r="I126" s="89">
        <v>2022</v>
      </c>
      <c r="J126" s="89">
        <v>2023</v>
      </c>
      <c r="K126" s="89">
        <v>2024</v>
      </c>
      <c r="L126" s="89">
        <v>2025</v>
      </c>
      <c r="M126" s="89">
        <v>2026</v>
      </c>
    </row>
    <row r="127" spans="1:13">
      <c r="B127" s="120" t="str">
        <f>B118</f>
        <v>Telecom</v>
      </c>
      <c r="C127" s="541">
        <f>SUM('Ethernet Telecom'!E163:E171)</f>
        <v>0</v>
      </c>
      <c r="D127" s="103">
        <f>SUM('Ethernet Telecom'!F163:F171)</f>
        <v>0</v>
      </c>
      <c r="E127" s="103"/>
      <c r="F127" s="103"/>
      <c r="G127" s="103"/>
      <c r="H127" s="103"/>
      <c r="I127" s="103"/>
      <c r="J127" s="103"/>
      <c r="K127" s="103"/>
      <c r="L127" s="103"/>
      <c r="M127" s="103"/>
    </row>
    <row r="128" spans="1:13">
      <c r="B128" s="121" t="str">
        <f>B119</f>
        <v>Cloud</v>
      </c>
      <c r="C128" s="542">
        <f>SUM('Ethernet Cloud'!E163:E171)</f>
        <v>0</v>
      </c>
      <c r="D128" s="104">
        <f>SUM('Ethernet Cloud'!F163:F171)</f>
        <v>0</v>
      </c>
      <c r="E128" s="104"/>
      <c r="F128" s="104"/>
      <c r="G128" s="104"/>
      <c r="H128" s="104"/>
      <c r="I128" s="104"/>
      <c r="J128" s="104"/>
      <c r="K128" s="104"/>
      <c r="L128" s="104"/>
      <c r="M128" s="104"/>
    </row>
    <row r="129" spans="1:13">
      <c r="B129" s="540" t="str">
        <f>B120</f>
        <v>Enterprise</v>
      </c>
      <c r="C129" s="543">
        <f>SUM('Ethernet Enterprise'!E163:E171)</f>
        <v>0</v>
      </c>
      <c r="D129" s="102">
        <f>SUM('Ethernet Enterprise'!F163:F171)</f>
        <v>0</v>
      </c>
      <c r="E129" s="102"/>
      <c r="F129" s="102"/>
      <c r="G129" s="102"/>
      <c r="H129" s="102"/>
      <c r="I129" s="102"/>
      <c r="J129" s="102"/>
      <c r="K129" s="102"/>
      <c r="L129" s="102"/>
      <c r="M129" s="102"/>
    </row>
    <row r="130" spans="1:13">
      <c r="B130" s="90" t="str">
        <f>B121</f>
        <v>Total</v>
      </c>
      <c r="C130" s="539">
        <f>SUM(C127:C129)</f>
        <v>0</v>
      </c>
      <c r="D130" s="96">
        <f>SUM(D127:D129)</f>
        <v>0</v>
      </c>
      <c r="E130" s="96"/>
      <c r="F130" s="96"/>
      <c r="G130" s="96"/>
      <c r="H130" s="96"/>
      <c r="I130" s="96"/>
      <c r="J130" s="96"/>
      <c r="K130" s="96"/>
      <c r="L130" s="96"/>
      <c r="M130" s="96"/>
    </row>
    <row r="131" spans="1:13">
      <c r="B131" s="105" t="s">
        <v>54</v>
      </c>
      <c r="C131" s="106"/>
      <c r="D131" s="106" t="e">
        <f t="shared" ref="D131:L131" si="7">D130/C130-1</f>
        <v>#DIV/0!</v>
      </c>
      <c r="E131" s="106"/>
      <c r="F131" s="106"/>
      <c r="G131" s="106"/>
      <c r="H131" s="106"/>
      <c r="I131" s="106"/>
      <c r="J131" s="106"/>
      <c r="K131" s="106"/>
      <c r="L131" s="106"/>
      <c r="M131" s="106"/>
    </row>
    <row r="132" spans="1:13">
      <c r="B132" s="105"/>
      <c r="C132" s="105"/>
      <c r="D132" s="105"/>
      <c r="E132" s="547"/>
      <c r="F132" s="547"/>
      <c r="G132" s="547"/>
      <c r="H132" s="547"/>
      <c r="I132" s="547"/>
      <c r="J132" s="547"/>
      <c r="K132" s="547"/>
      <c r="L132" s="547"/>
      <c r="M132" s="547"/>
    </row>
    <row r="133" spans="1:13">
      <c r="B133" s="105"/>
      <c r="C133" s="106"/>
      <c r="D133" s="106"/>
      <c r="E133" s="106"/>
      <c r="F133" s="106"/>
      <c r="G133" s="106"/>
      <c r="H133" s="106"/>
      <c r="I133" s="106"/>
      <c r="J133" s="106"/>
    </row>
    <row r="134" spans="1:13" ht="21">
      <c r="B134" s="15"/>
      <c r="K134" s="221" t="s">
        <v>205</v>
      </c>
    </row>
    <row r="136" spans="1:13">
      <c r="A136" s="45"/>
      <c r="B136" s="45"/>
      <c r="C136" s="45"/>
      <c r="D136" s="45"/>
      <c r="E136" s="45"/>
      <c r="F136" s="45"/>
      <c r="G136" s="45"/>
    </row>
    <row r="137" spans="1:13">
      <c r="A137" s="45"/>
      <c r="B137" s="45"/>
      <c r="C137" s="45"/>
      <c r="D137" s="45"/>
      <c r="E137" s="45"/>
      <c r="F137" s="45"/>
      <c r="G137" s="45"/>
    </row>
    <row r="138" spans="1:13">
      <c r="A138" s="45"/>
      <c r="B138" s="45"/>
      <c r="C138" s="45"/>
      <c r="D138" s="45"/>
      <c r="E138" s="45"/>
      <c r="F138" s="45"/>
      <c r="G138" s="45"/>
    </row>
    <row r="139" spans="1:13">
      <c r="A139" s="45"/>
      <c r="B139" s="45"/>
      <c r="C139" s="45"/>
      <c r="D139" s="45"/>
      <c r="E139" s="45"/>
      <c r="F139" s="45"/>
      <c r="G139" s="45"/>
    </row>
    <row r="140" spans="1:13">
      <c r="A140" s="45"/>
      <c r="B140" s="45"/>
      <c r="C140" s="45"/>
      <c r="D140" s="45"/>
      <c r="E140" s="45"/>
      <c r="F140" s="45"/>
      <c r="G140" s="45"/>
    </row>
    <row r="141" spans="1:13">
      <c r="A141" s="45"/>
      <c r="B141" s="45"/>
      <c r="C141" s="45"/>
      <c r="D141" s="45"/>
      <c r="E141" s="45"/>
      <c r="F141" s="45"/>
      <c r="G141" s="45"/>
    </row>
    <row r="142" spans="1:13">
      <c r="A142" s="45"/>
      <c r="B142" s="45"/>
      <c r="C142" s="45"/>
      <c r="D142" s="45"/>
      <c r="E142" s="45"/>
      <c r="F142" s="45"/>
      <c r="G142" s="45"/>
    </row>
    <row r="143" spans="1:13">
      <c r="A143" s="45"/>
      <c r="B143" s="45"/>
      <c r="C143" s="45"/>
      <c r="D143" s="45"/>
      <c r="E143" s="45"/>
      <c r="F143" s="45"/>
      <c r="G143" s="45"/>
    </row>
    <row r="144" spans="1:13">
      <c r="A144" s="45"/>
      <c r="B144" s="45"/>
      <c r="C144" s="45"/>
      <c r="D144" s="45"/>
      <c r="E144" s="45"/>
      <c r="F144" s="45"/>
      <c r="G144" s="45"/>
    </row>
    <row r="145" spans="1:13">
      <c r="A145" s="45"/>
      <c r="B145" s="45"/>
      <c r="C145" s="45"/>
      <c r="D145" s="45"/>
      <c r="E145" s="45"/>
      <c r="F145" s="45"/>
      <c r="G145" s="45"/>
    </row>
    <row r="146" spans="1:13">
      <c r="A146" s="45"/>
      <c r="B146" s="45"/>
      <c r="C146" s="45"/>
      <c r="D146" s="45"/>
      <c r="E146" s="45"/>
      <c r="F146" s="45"/>
      <c r="G146" s="45"/>
    </row>
    <row r="147" spans="1:13">
      <c r="A147" s="45"/>
      <c r="B147" s="45"/>
      <c r="C147" s="45"/>
      <c r="D147" s="45"/>
      <c r="E147" s="45"/>
      <c r="F147" s="45"/>
      <c r="G147" s="45"/>
    </row>
    <row r="148" spans="1:13">
      <c r="A148" s="45"/>
      <c r="B148" s="45"/>
      <c r="C148" s="45"/>
      <c r="D148" s="45"/>
      <c r="E148" s="45"/>
      <c r="F148" s="45"/>
      <c r="G148" s="45"/>
    </row>
    <row r="149" spans="1:13">
      <c r="A149" s="45"/>
      <c r="B149" s="45"/>
      <c r="C149" s="45"/>
      <c r="D149" s="45"/>
      <c r="E149" s="45"/>
      <c r="F149" s="45"/>
      <c r="G149" s="45"/>
    </row>
    <row r="150" spans="1:13">
      <c r="A150" s="45"/>
      <c r="B150" s="45"/>
      <c r="C150" s="45"/>
      <c r="D150" s="45"/>
      <c r="E150" s="45"/>
      <c r="F150" s="45"/>
      <c r="G150" s="45"/>
    </row>
    <row r="151" spans="1:13">
      <c r="A151" s="45"/>
      <c r="B151" s="45"/>
      <c r="C151" s="45"/>
      <c r="D151" s="45"/>
      <c r="E151" s="45"/>
      <c r="F151" s="45"/>
      <c r="G151" s="45"/>
    </row>
    <row r="152" spans="1:13">
      <c r="A152" s="45"/>
      <c r="B152" s="45"/>
      <c r="C152" s="45"/>
      <c r="D152" s="45"/>
      <c r="E152" s="45"/>
      <c r="F152" s="45"/>
      <c r="G152" s="45"/>
    </row>
    <row r="153" spans="1:13">
      <c r="A153" s="45"/>
      <c r="B153" s="45"/>
      <c r="C153" s="45"/>
      <c r="D153" s="45"/>
      <c r="E153" s="45"/>
      <c r="F153" s="45"/>
      <c r="G153" s="45"/>
    </row>
    <row r="154" spans="1:13">
      <c r="A154" s="45"/>
      <c r="B154" s="45"/>
      <c r="C154" s="45"/>
      <c r="D154" s="45"/>
      <c r="E154" s="45"/>
      <c r="F154" s="45"/>
      <c r="G154" s="45"/>
    </row>
    <row r="155" spans="1:13">
      <c r="A155" s="45"/>
      <c r="B155" s="45"/>
      <c r="C155" s="45"/>
      <c r="D155" s="45"/>
      <c r="E155" s="45"/>
      <c r="F155" s="45"/>
      <c r="G155" s="45"/>
    </row>
    <row r="156" spans="1:13">
      <c r="A156" s="45"/>
      <c r="C156" s="45"/>
      <c r="D156" s="45"/>
      <c r="E156" s="45"/>
      <c r="F156" s="45"/>
      <c r="G156" s="45"/>
    </row>
    <row r="157" spans="1:13" ht="21">
      <c r="A157" s="45"/>
      <c r="B157" s="15" t="s">
        <v>349</v>
      </c>
      <c r="C157" s="45"/>
      <c r="D157" s="45"/>
      <c r="E157" s="45"/>
      <c r="F157" s="45"/>
      <c r="G157" s="45"/>
    </row>
    <row r="158" spans="1:13">
      <c r="C158" s="533">
        <v>2016</v>
      </c>
      <c r="D158" s="89">
        <v>2017</v>
      </c>
      <c r="E158" s="89">
        <v>2018</v>
      </c>
      <c r="F158" s="89">
        <v>2019</v>
      </c>
      <c r="G158" s="89">
        <v>2020</v>
      </c>
      <c r="H158" s="89">
        <v>2021</v>
      </c>
      <c r="I158" s="89">
        <v>2022</v>
      </c>
      <c r="J158" s="89">
        <v>2023</v>
      </c>
      <c r="K158" s="89">
        <v>2024</v>
      </c>
      <c r="L158" s="89">
        <v>2025</v>
      </c>
      <c r="M158" s="89">
        <v>2026</v>
      </c>
    </row>
    <row r="159" spans="1:13">
      <c r="B159" s="120" t="s">
        <v>62</v>
      </c>
      <c r="C159" s="535">
        <f>SUM('Ethernet Telecom'!E41:E57)</f>
        <v>0</v>
      </c>
      <c r="D159" s="88">
        <f>SUM('Ethernet Telecom'!F41:F57)</f>
        <v>0</v>
      </c>
      <c r="E159" s="88"/>
      <c r="F159" s="88"/>
      <c r="G159" s="88"/>
      <c r="H159" s="88"/>
      <c r="I159" s="88"/>
      <c r="J159" s="88"/>
      <c r="K159" s="88"/>
      <c r="L159" s="88"/>
      <c r="M159" s="88"/>
    </row>
    <row r="160" spans="1:13">
      <c r="B160" s="185" t="s">
        <v>112</v>
      </c>
      <c r="C160" s="536">
        <f>SUM('Ethernet Cloud'!E41:E57)</f>
        <v>0</v>
      </c>
      <c r="D160" s="87">
        <f>SUM('Ethernet Cloud'!F41:F57)</f>
        <v>0</v>
      </c>
      <c r="E160" s="87"/>
      <c r="F160" s="87"/>
      <c r="G160" s="87"/>
      <c r="H160" s="87"/>
      <c r="I160" s="87"/>
      <c r="J160" s="87"/>
      <c r="K160" s="87"/>
      <c r="L160" s="87"/>
      <c r="M160" s="87"/>
    </row>
    <row r="161" spans="1:13" ht="13.5" customHeight="1">
      <c r="B161" s="212" t="s">
        <v>75</v>
      </c>
      <c r="C161" s="544">
        <f>SUM('Ethernet Enterprise'!E41:E57)</f>
        <v>0</v>
      </c>
      <c r="D161" s="129">
        <f>SUM('Ethernet Enterprise'!F41:F57)</f>
        <v>0</v>
      </c>
      <c r="E161" s="129"/>
      <c r="F161" s="129"/>
      <c r="G161" s="129"/>
      <c r="H161" s="129"/>
      <c r="I161" s="129"/>
      <c r="J161" s="129"/>
      <c r="K161" s="129"/>
      <c r="L161" s="129"/>
      <c r="M161" s="129"/>
    </row>
    <row r="162" spans="1:13">
      <c r="B162" s="90" t="s">
        <v>13</v>
      </c>
      <c r="C162" s="534">
        <f t="shared" ref="C162:I162" si="8">SUM(C159:C161)</f>
        <v>0</v>
      </c>
      <c r="D162" s="95">
        <f t="shared" si="8"/>
        <v>0</v>
      </c>
      <c r="E162" s="95"/>
      <c r="F162" s="95"/>
      <c r="G162" s="95"/>
      <c r="H162" s="95"/>
      <c r="I162" s="95"/>
      <c r="J162" s="95"/>
      <c r="K162" s="95"/>
      <c r="L162" s="95"/>
      <c r="M162" s="95"/>
    </row>
    <row r="163" spans="1:13">
      <c r="B163" s="105" t="s">
        <v>54</v>
      </c>
      <c r="C163" s="106"/>
      <c r="D163" s="106" t="e">
        <f t="shared" ref="D163:L163" si="9">D162/C162-1</f>
        <v>#DIV/0!</v>
      </c>
      <c r="E163" s="106"/>
      <c r="F163" s="106"/>
      <c r="G163" s="106"/>
      <c r="H163" s="106"/>
      <c r="I163" s="106"/>
      <c r="J163" s="106"/>
      <c r="K163" s="106"/>
      <c r="L163" s="106"/>
      <c r="M163" s="106"/>
    </row>
    <row r="166" spans="1:13" ht="21">
      <c r="A166" s="45"/>
      <c r="B166" s="15" t="s">
        <v>350</v>
      </c>
    </row>
    <row r="167" spans="1:13">
      <c r="C167" s="89">
        <v>2016</v>
      </c>
      <c r="D167" s="89">
        <v>2017</v>
      </c>
      <c r="E167" s="89">
        <v>2018</v>
      </c>
      <c r="F167" s="89">
        <v>2019</v>
      </c>
      <c r="G167" s="89">
        <v>2020</v>
      </c>
      <c r="H167" s="89">
        <v>2021</v>
      </c>
      <c r="I167" s="89">
        <v>2022</v>
      </c>
      <c r="J167" s="89">
        <v>2023</v>
      </c>
      <c r="K167" s="89">
        <v>2024</v>
      </c>
      <c r="L167" s="89">
        <v>2025</v>
      </c>
      <c r="M167" s="89">
        <v>2026</v>
      </c>
    </row>
    <row r="168" spans="1:13">
      <c r="B168" s="125" t="str">
        <f>B159</f>
        <v>Telecom</v>
      </c>
      <c r="C168" s="88">
        <f>SUM('Ethernet Telecom'!E177:E193)</f>
        <v>0</v>
      </c>
      <c r="D168" s="88">
        <f>SUM('Ethernet Telecom'!F177:F193)</f>
        <v>0</v>
      </c>
      <c r="E168" s="88"/>
      <c r="F168" s="88"/>
      <c r="G168" s="88"/>
      <c r="H168" s="88"/>
      <c r="I168" s="88"/>
      <c r="J168" s="88"/>
      <c r="K168" s="88"/>
      <c r="L168" s="88"/>
      <c r="M168" s="88"/>
    </row>
    <row r="169" spans="1:13">
      <c r="B169" s="293" t="str">
        <f>B160</f>
        <v>Cloud</v>
      </c>
      <c r="C169" s="87">
        <f>SUM('Ethernet Cloud'!E177:E193)</f>
        <v>0</v>
      </c>
      <c r="D169" s="87">
        <f>SUM('Ethernet Cloud'!F177:F193)</f>
        <v>0</v>
      </c>
      <c r="E169" s="87"/>
      <c r="F169" s="87"/>
      <c r="G169" s="87"/>
      <c r="H169" s="87"/>
      <c r="I169" s="87"/>
      <c r="J169" s="87"/>
      <c r="K169" s="87"/>
      <c r="L169" s="87"/>
      <c r="M169" s="87"/>
    </row>
    <row r="170" spans="1:13">
      <c r="B170" s="126" t="str">
        <f>B161</f>
        <v>Enterprise</v>
      </c>
      <c r="C170" s="129">
        <f>SUM('Ethernet Enterprise'!E177:E193)</f>
        <v>0</v>
      </c>
      <c r="D170" s="129">
        <f>SUM('Ethernet Enterprise'!F177:F193)</f>
        <v>0</v>
      </c>
      <c r="E170" s="129"/>
      <c r="F170" s="129"/>
      <c r="G170" s="129"/>
      <c r="H170" s="129"/>
      <c r="I170" s="129"/>
      <c r="J170" s="129"/>
      <c r="K170" s="129"/>
      <c r="L170" s="129"/>
      <c r="M170" s="129"/>
    </row>
    <row r="171" spans="1:13">
      <c r="B171" s="90" t="str">
        <f>B162</f>
        <v>Total</v>
      </c>
      <c r="C171" s="96">
        <f t="shared" ref="C171:M171" si="10">SUM(C168:C170)</f>
        <v>0</v>
      </c>
      <c r="D171" s="96">
        <f t="shared" si="10"/>
        <v>0</v>
      </c>
      <c r="E171" s="96"/>
      <c r="F171" s="96"/>
      <c r="G171" s="96"/>
      <c r="H171" s="96"/>
      <c r="I171" s="96"/>
      <c r="J171" s="96"/>
      <c r="K171" s="96"/>
      <c r="L171" s="96"/>
      <c r="M171" s="96"/>
    </row>
    <row r="172" spans="1:13">
      <c r="B172" s="105" t="s">
        <v>54</v>
      </c>
      <c r="C172" s="106" t="e">
        <f>C171/#REF!-1</f>
        <v>#REF!</v>
      </c>
      <c r="D172" s="106" t="e">
        <f t="shared" ref="D172:L172" si="11">D171/C171-1</f>
        <v>#DIV/0!</v>
      </c>
      <c r="E172" s="106"/>
      <c r="F172" s="106"/>
      <c r="G172" s="106"/>
      <c r="H172" s="106"/>
      <c r="I172" s="106"/>
      <c r="J172" s="106"/>
      <c r="K172" s="106"/>
      <c r="L172" s="106"/>
      <c r="M172" s="106"/>
    </row>
    <row r="176" spans="1:13" ht="21">
      <c r="B176" s="425"/>
      <c r="K176" s="221" t="s">
        <v>209</v>
      </c>
    </row>
    <row r="178" spans="1:7">
      <c r="A178" s="45"/>
      <c r="B178" s="45"/>
      <c r="C178" s="45"/>
      <c r="D178" s="45"/>
      <c r="E178" s="45"/>
      <c r="F178" s="45"/>
      <c r="G178" s="45"/>
    </row>
    <row r="179" spans="1:7">
      <c r="A179" s="45"/>
      <c r="B179" s="45"/>
      <c r="C179" s="45"/>
      <c r="D179" s="45"/>
      <c r="E179" s="45"/>
      <c r="F179" s="45"/>
      <c r="G179" s="45"/>
    </row>
    <row r="180" spans="1:7">
      <c r="A180" s="45"/>
      <c r="B180" s="45"/>
      <c r="C180" s="45"/>
      <c r="D180" s="45"/>
      <c r="E180" s="45"/>
      <c r="F180" s="45"/>
      <c r="G180" s="45"/>
    </row>
    <row r="181" spans="1:7">
      <c r="A181" s="45"/>
      <c r="B181" s="45"/>
      <c r="C181" s="45"/>
      <c r="D181" s="45"/>
      <c r="E181" s="45"/>
      <c r="F181" s="45"/>
      <c r="G181" s="45"/>
    </row>
    <row r="182" spans="1:7">
      <c r="A182" s="45"/>
      <c r="B182" s="45"/>
      <c r="C182" s="45"/>
      <c r="D182" s="45"/>
      <c r="E182" s="45"/>
      <c r="F182" s="45"/>
      <c r="G182" s="45"/>
    </row>
    <row r="183" spans="1:7">
      <c r="A183" s="45"/>
      <c r="B183" s="45"/>
      <c r="C183" s="45"/>
      <c r="D183" s="45"/>
      <c r="E183" s="45"/>
      <c r="F183" s="45"/>
      <c r="G183" s="45"/>
    </row>
    <row r="184" spans="1:7">
      <c r="A184" s="45"/>
      <c r="B184" s="45"/>
      <c r="C184" s="45"/>
      <c r="D184" s="45"/>
      <c r="E184" s="45"/>
      <c r="F184" s="45"/>
      <c r="G184" s="45"/>
    </row>
    <row r="185" spans="1:7">
      <c r="A185" s="45"/>
      <c r="B185" s="45"/>
      <c r="C185" s="45"/>
      <c r="D185" s="45"/>
      <c r="E185" s="45"/>
      <c r="F185" s="45"/>
      <c r="G185" s="45"/>
    </row>
    <row r="186" spans="1:7">
      <c r="A186" s="45"/>
      <c r="B186" s="45"/>
      <c r="C186" s="45"/>
      <c r="D186" s="45"/>
      <c r="E186" s="45"/>
      <c r="F186" s="45"/>
      <c r="G186" s="45"/>
    </row>
    <row r="187" spans="1:7">
      <c r="A187" s="45"/>
      <c r="B187" s="45"/>
      <c r="C187" s="45"/>
      <c r="D187" s="45"/>
      <c r="E187" s="45"/>
      <c r="F187" s="45"/>
      <c r="G187" s="45"/>
    </row>
    <row r="188" spans="1:7">
      <c r="A188" s="45"/>
      <c r="B188" s="45"/>
      <c r="C188" s="45"/>
      <c r="D188" s="45"/>
      <c r="E188" s="45"/>
      <c r="F188" s="45"/>
      <c r="G188" s="45"/>
    </row>
    <row r="189" spans="1:7">
      <c r="A189" s="45"/>
      <c r="B189" s="45"/>
      <c r="C189" s="45"/>
      <c r="D189" s="45"/>
      <c r="E189" s="45"/>
      <c r="F189" s="45"/>
      <c r="G189" s="45"/>
    </row>
    <row r="190" spans="1:7">
      <c r="A190" s="45"/>
      <c r="B190" s="45"/>
      <c r="C190" s="45"/>
      <c r="D190" s="45"/>
      <c r="E190" s="45"/>
      <c r="F190" s="45"/>
      <c r="G190" s="45"/>
    </row>
    <row r="191" spans="1:7">
      <c r="A191" s="45"/>
      <c r="B191" s="45"/>
      <c r="C191" s="45"/>
      <c r="D191" s="45"/>
      <c r="E191" s="45"/>
      <c r="F191" s="45"/>
      <c r="G191" s="45"/>
    </row>
    <row r="192" spans="1:7">
      <c r="A192" s="45"/>
      <c r="B192" s="45"/>
      <c r="C192" s="45"/>
      <c r="D192" s="45"/>
      <c r="E192" s="45"/>
      <c r="F192" s="45"/>
      <c r="G192" s="45"/>
    </row>
    <row r="193" spans="1:13">
      <c r="A193" s="45"/>
      <c r="B193" s="45"/>
      <c r="C193" s="45"/>
      <c r="D193" s="45"/>
      <c r="E193" s="45"/>
      <c r="F193" s="45"/>
      <c r="G193" s="45"/>
    </row>
    <row r="194" spans="1:13">
      <c r="A194" s="45"/>
      <c r="B194" s="45"/>
      <c r="C194" s="45"/>
      <c r="D194" s="45"/>
      <c r="E194" s="45"/>
      <c r="F194" s="45"/>
      <c r="G194" s="45"/>
    </row>
    <row r="195" spans="1:13">
      <c r="A195" s="45"/>
      <c r="B195" s="45"/>
      <c r="C195" s="45"/>
      <c r="D195" s="45"/>
      <c r="E195" s="45"/>
      <c r="F195" s="45"/>
      <c r="G195" s="45"/>
    </row>
    <row r="196" spans="1:13">
      <c r="A196" s="45"/>
      <c r="B196" s="45"/>
      <c r="C196" s="45"/>
      <c r="D196" s="45"/>
      <c r="E196" s="45"/>
      <c r="F196" s="45"/>
      <c r="G196" s="45"/>
    </row>
    <row r="197" spans="1:13">
      <c r="A197" s="45"/>
      <c r="B197" s="45"/>
      <c r="C197" s="45"/>
      <c r="D197" s="45"/>
      <c r="E197" s="45"/>
      <c r="F197" s="45"/>
      <c r="G197" s="45"/>
    </row>
    <row r="198" spans="1:13">
      <c r="A198" s="45"/>
      <c r="C198" s="45"/>
      <c r="D198" s="45"/>
      <c r="E198" s="45"/>
      <c r="F198" s="45"/>
      <c r="G198" s="45"/>
    </row>
    <row r="199" spans="1:13" ht="21">
      <c r="A199" s="45"/>
      <c r="B199" s="15" t="s">
        <v>351</v>
      </c>
      <c r="C199" s="45"/>
      <c r="D199" s="45"/>
      <c r="E199" s="45"/>
      <c r="F199" s="45"/>
      <c r="G199" s="45"/>
    </row>
    <row r="200" spans="1:13">
      <c r="C200" s="546">
        <v>2016</v>
      </c>
      <c r="D200" s="123">
        <v>2017</v>
      </c>
      <c r="E200" s="123">
        <v>2018</v>
      </c>
      <c r="F200" s="123">
        <v>2019</v>
      </c>
      <c r="G200" s="123">
        <v>2020</v>
      </c>
      <c r="H200" s="123">
        <v>2021</v>
      </c>
      <c r="I200" s="123">
        <v>2022</v>
      </c>
      <c r="J200" s="123">
        <v>2023</v>
      </c>
      <c r="K200" s="123">
        <v>2024</v>
      </c>
      <c r="L200" s="123">
        <v>2025</v>
      </c>
      <c r="M200" s="123">
        <v>2026</v>
      </c>
    </row>
    <row r="201" spans="1:13">
      <c r="B201" s="120" t="s">
        <v>62</v>
      </c>
      <c r="C201" s="535">
        <f>'Ethernet Telecom'!E60+'Ethernet Telecom'!E62</f>
        <v>0</v>
      </c>
      <c r="D201" s="88">
        <f>'Ethernet Telecom'!F60+'Ethernet Telecom'!F62</f>
        <v>0</v>
      </c>
      <c r="E201" s="88"/>
      <c r="F201" s="88"/>
      <c r="G201" s="88"/>
      <c r="H201" s="88"/>
      <c r="I201" s="88"/>
      <c r="J201" s="88"/>
      <c r="K201" s="88"/>
      <c r="L201" s="88"/>
      <c r="M201" s="88"/>
    </row>
    <row r="202" spans="1:13">
      <c r="B202" s="185" t="s">
        <v>112</v>
      </c>
      <c r="C202" s="536">
        <f>'Ethernet Cloud'!E60+'Ethernet Cloud'!E62</f>
        <v>0</v>
      </c>
      <c r="D202" s="87">
        <f>'Ethernet Cloud'!F60+'Ethernet Cloud'!F62</f>
        <v>0</v>
      </c>
      <c r="E202" s="87"/>
      <c r="F202" s="87"/>
      <c r="G202" s="87"/>
      <c r="H202" s="87"/>
      <c r="I202" s="87"/>
      <c r="J202" s="87"/>
      <c r="K202" s="87"/>
      <c r="L202" s="87"/>
      <c r="M202" s="87"/>
    </row>
    <row r="203" spans="1:13" ht="13.5" customHeight="1">
      <c r="B203" s="212" t="s">
        <v>75</v>
      </c>
      <c r="C203" s="544">
        <f>'Ethernet Enterprise'!E60+'Ethernet Enterprise'!E62</f>
        <v>0</v>
      </c>
      <c r="D203" s="129">
        <f>'Ethernet Enterprise'!F60+'Ethernet Enterprise'!F62</f>
        <v>0</v>
      </c>
      <c r="E203" s="129"/>
      <c r="F203" s="129"/>
      <c r="G203" s="129"/>
      <c r="H203" s="129"/>
      <c r="I203" s="129"/>
      <c r="J203" s="129"/>
      <c r="K203" s="129"/>
      <c r="L203" s="129"/>
      <c r="M203" s="129"/>
    </row>
    <row r="204" spans="1:13">
      <c r="B204" s="90" t="s">
        <v>13</v>
      </c>
      <c r="C204" s="534">
        <f t="shared" ref="C204:I204" si="12">SUM(C201:C203)</f>
        <v>0</v>
      </c>
      <c r="D204" s="95">
        <f t="shared" si="12"/>
        <v>0</v>
      </c>
      <c r="E204" s="95"/>
      <c r="F204" s="95"/>
      <c r="G204" s="95"/>
      <c r="H204" s="95"/>
      <c r="I204" s="95"/>
      <c r="J204" s="95"/>
      <c r="K204" s="95"/>
      <c r="L204" s="95"/>
      <c r="M204" s="95"/>
    </row>
    <row r="205" spans="1:13">
      <c r="B205" s="105" t="s">
        <v>54</v>
      </c>
      <c r="C205" s="106"/>
      <c r="D205" s="106"/>
      <c r="E205" s="106"/>
      <c r="F205" s="106"/>
      <c r="G205" s="106"/>
      <c r="H205" s="106"/>
      <c r="I205" s="106"/>
      <c r="J205" s="106"/>
      <c r="K205" s="106"/>
      <c r="L205" s="106"/>
      <c r="M205" s="106"/>
    </row>
    <row r="208" spans="1:13" ht="21">
      <c r="A208" s="45"/>
      <c r="B208" s="15" t="s">
        <v>353</v>
      </c>
    </row>
    <row r="209" spans="1:13">
      <c r="C209" s="546">
        <v>2016</v>
      </c>
      <c r="D209" s="89">
        <v>2017</v>
      </c>
      <c r="E209" s="89">
        <v>2018</v>
      </c>
      <c r="F209" s="89">
        <v>2019</v>
      </c>
      <c r="G209" s="89">
        <v>2020</v>
      </c>
      <c r="H209" s="89">
        <v>2021</v>
      </c>
      <c r="I209" s="89">
        <v>2022</v>
      </c>
      <c r="J209" s="89">
        <v>2023</v>
      </c>
      <c r="K209" s="89">
        <v>2024</v>
      </c>
      <c r="L209" s="89">
        <v>2025</v>
      </c>
      <c r="M209" s="89">
        <v>2026</v>
      </c>
    </row>
    <row r="210" spans="1:13">
      <c r="B210" s="125" t="str">
        <f>B201</f>
        <v>Telecom</v>
      </c>
      <c r="C210" s="91">
        <f>'Ethernet Telecom'!E196+'Ethernet Telecom'!E198</f>
        <v>0</v>
      </c>
      <c r="D210" s="91">
        <f>'Ethernet Telecom'!F196+'Ethernet Telecom'!F198</f>
        <v>0</v>
      </c>
      <c r="E210" s="91"/>
      <c r="F210" s="91"/>
      <c r="G210" s="91"/>
      <c r="H210" s="91"/>
      <c r="I210" s="91"/>
      <c r="J210" s="91"/>
      <c r="K210" s="91"/>
      <c r="L210" s="91"/>
      <c r="M210" s="91"/>
    </row>
    <row r="211" spans="1:13">
      <c r="B211" s="293" t="str">
        <f>B202</f>
        <v>Cloud</v>
      </c>
      <c r="C211" s="92">
        <f>'Ethernet Cloud'!E196+'Ethernet Cloud'!E198</f>
        <v>0</v>
      </c>
      <c r="D211" s="92">
        <f>'Ethernet Cloud'!F196+'Ethernet Cloud'!F198</f>
        <v>0</v>
      </c>
      <c r="E211" s="92"/>
      <c r="F211" s="92"/>
      <c r="G211" s="92"/>
      <c r="H211" s="92"/>
      <c r="I211" s="92"/>
      <c r="J211" s="92"/>
      <c r="K211" s="92"/>
      <c r="L211" s="92"/>
      <c r="M211" s="92"/>
    </row>
    <row r="212" spans="1:13">
      <c r="B212" s="126" t="str">
        <f>B203</f>
        <v>Enterprise</v>
      </c>
      <c r="C212" s="294">
        <f>'Ethernet Enterprise'!E196+'Ethernet Enterprise'!E198</f>
        <v>0</v>
      </c>
      <c r="D212" s="294">
        <f>'Ethernet Enterprise'!F196+'Ethernet Enterprise'!F198</f>
        <v>0</v>
      </c>
      <c r="E212" s="294"/>
      <c r="F212" s="294"/>
      <c r="G212" s="294"/>
      <c r="H212" s="294"/>
      <c r="I212" s="294"/>
      <c r="J212" s="294"/>
      <c r="K212" s="294"/>
      <c r="L212" s="294"/>
      <c r="M212" s="294"/>
    </row>
    <row r="213" spans="1:13">
      <c r="B213" s="90" t="str">
        <f>B204</f>
        <v>Total</v>
      </c>
      <c r="C213" s="96">
        <f t="shared" ref="C213:J213" si="13">SUM(C210:C212)</f>
        <v>0</v>
      </c>
      <c r="D213" s="96">
        <f t="shared" si="13"/>
        <v>0</v>
      </c>
      <c r="E213" s="96"/>
      <c r="F213" s="96"/>
      <c r="G213" s="96"/>
      <c r="H213" s="96"/>
      <c r="I213" s="96"/>
      <c r="J213" s="96"/>
      <c r="K213" s="96"/>
      <c r="L213" s="96"/>
      <c r="M213" s="96"/>
    </row>
    <row r="214" spans="1:13">
      <c r="B214" s="105" t="s">
        <v>54</v>
      </c>
      <c r="C214" s="106"/>
      <c r="D214" s="106"/>
      <c r="E214" s="106"/>
      <c r="F214" s="106"/>
      <c r="G214" s="106"/>
      <c r="H214" s="106"/>
      <c r="I214" s="106"/>
      <c r="J214" s="106"/>
      <c r="K214" s="106"/>
      <c r="L214" s="106"/>
      <c r="M214" s="106"/>
    </row>
    <row r="218" spans="1:13" ht="21">
      <c r="B218" s="295"/>
      <c r="K218" s="221" t="s">
        <v>211</v>
      </c>
    </row>
    <row r="220" spans="1:13">
      <c r="A220" s="45"/>
      <c r="B220" s="45"/>
      <c r="C220" s="45"/>
      <c r="D220" s="45"/>
      <c r="E220" s="45"/>
      <c r="F220" s="45"/>
      <c r="G220" s="45"/>
    </row>
    <row r="221" spans="1:13">
      <c r="A221" s="45"/>
      <c r="B221" s="45"/>
      <c r="C221" s="45"/>
      <c r="D221" s="45"/>
      <c r="E221" s="45"/>
      <c r="F221" s="45"/>
      <c r="G221" s="45"/>
    </row>
    <row r="222" spans="1:13">
      <c r="A222" s="45"/>
      <c r="B222" s="45"/>
      <c r="C222" s="45"/>
      <c r="D222" s="45"/>
      <c r="E222" s="45"/>
      <c r="F222" s="45"/>
      <c r="G222" s="45"/>
    </row>
    <row r="223" spans="1:13">
      <c r="A223" s="45"/>
      <c r="B223" s="45"/>
      <c r="C223" s="45"/>
      <c r="D223" s="45"/>
      <c r="E223" s="45"/>
      <c r="F223" s="45"/>
      <c r="G223" s="45"/>
    </row>
    <row r="224" spans="1:13">
      <c r="A224" s="45"/>
      <c r="B224" s="45"/>
      <c r="C224" s="45"/>
      <c r="D224" s="45"/>
      <c r="E224" s="45"/>
      <c r="F224" s="45"/>
      <c r="G224" s="45"/>
    </row>
    <row r="225" spans="1:7">
      <c r="A225" s="45"/>
      <c r="B225" s="45"/>
      <c r="C225" s="45"/>
      <c r="D225" s="45"/>
      <c r="E225" s="45"/>
      <c r="F225" s="45"/>
      <c r="G225" s="45"/>
    </row>
    <row r="226" spans="1:7">
      <c r="A226" s="45"/>
      <c r="B226" s="45"/>
      <c r="C226" s="45"/>
      <c r="D226" s="45"/>
      <c r="E226" s="45"/>
      <c r="F226" s="45"/>
      <c r="G226" s="45"/>
    </row>
    <row r="227" spans="1:7">
      <c r="A227" s="45"/>
      <c r="B227" s="45"/>
      <c r="C227" s="45"/>
      <c r="D227" s="45"/>
      <c r="E227" s="45"/>
      <c r="F227" s="45"/>
      <c r="G227" s="45"/>
    </row>
    <row r="228" spans="1:7">
      <c r="A228" s="45"/>
      <c r="B228" s="45"/>
      <c r="C228" s="45"/>
      <c r="D228" s="45"/>
      <c r="E228" s="45"/>
      <c r="F228" s="45"/>
      <c r="G228" s="45"/>
    </row>
    <row r="229" spans="1:7">
      <c r="A229" s="45"/>
      <c r="B229" s="45"/>
      <c r="C229" s="45"/>
      <c r="D229" s="45"/>
      <c r="E229" s="45"/>
      <c r="F229" s="45"/>
      <c r="G229" s="45"/>
    </row>
    <row r="230" spans="1:7">
      <c r="A230" s="45"/>
      <c r="B230" s="45"/>
      <c r="C230" s="45"/>
      <c r="D230" s="45"/>
      <c r="E230" s="45"/>
      <c r="F230" s="45"/>
      <c r="G230" s="45"/>
    </row>
    <row r="231" spans="1:7">
      <c r="A231" s="45"/>
      <c r="B231" s="45"/>
      <c r="C231" s="45"/>
      <c r="D231" s="45"/>
      <c r="E231" s="45"/>
      <c r="F231" s="45"/>
      <c r="G231" s="45"/>
    </row>
    <row r="232" spans="1:7">
      <c r="A232" s="45"/>
      <c r="B232" s="45"/>
      <c r="C232" s="45"/>
      <c r="D232" s="45"/>
      <c r="E232" s="45"/>
      <c r="F232" s="45"/>
      <c r="G232" s="45"/>
    </row>
    <row r="233" spans="1:7">
      <c r="A233" s="45"/>
      <c r="B233" s="45"/>
      <c r="C233" s="45"/>
      <c r="D233" s="45"/>
      <c r="E233" s="45"/>
      <c r="F233" s="45"/>
      <c r="G233" s="45"/>
    </row>
    <row r="234" spans="1:7">
      <c r="A234" s="45"/>
      <c r="B234" s="45"/>
      <c r="C234" s="45"/>
      <c r="D234" s="45"/>
      <c r="E234" s="45"/>
      <c r="F234" s="45"/>
      <c r="G234" s="45"/>
    </row>
    <row r="235" spans="1:7">
      <c r="A235" s="45"/>
      <c r="B235" s="45"/>
      <c r="C235" s="45"/>
      <c r="D235" s="45"/>
      <c r="E235" s="45"/>
      <c r="F235" s="45"/>
      <c r="G235" s="45"/>
    </row>
    <row r="236" spans="1:7">
      <c r="A236" s="45"/>
      <c r="B236" s="45"/>
      <c r="C236" s="45"/>
      <c r="D236" s="45"/>
      <c r="E236" s="45"/>
      <c r="F236" s="45"/>
      <c r="G236" s="45"/>
    </row>
    <row r="237" spans="1:7">
      <c r="A237" s="45"/>
      <c r="B237" s="45"/>
      <c r="C237" s="45"/>
      <c r="D237" s="45"/>
      <c r="E237" s="45"/>
      <c r="F237" s="45"/>
      <c r="G237" s="45"/>
    </row>
    <row r="238" spans="1:7">
      <c r="A238" s="45"/>
      <c r="B238" s="45"/>
      <c r="C238" s="45"/>
      <c r="D238" s="45"/>
      <c r="E238" s="45"/>
      <c r="F238" s="45"/>
      <c r="G238" s="45"/>
    </row>
    <row r="239" spans="1:7">
      <c r="A239" s="45"/>
      <c r="B239" s="45"/>
      <c r="C239" s="45"/>
      <c r="D239" s="45"/>
      <c r="E239" s="45"/>
      <c r="F239" s="45"/>
      <c r="G239" s="45"/>
    </row>
    <row r="240" spans="1:7">
      <c r="A240" s="45"/>
      <c r="C240" s="45"/>
      <c r="D240" s="45"/>
      <c r="E240" s="45"/>
      <c r="F240" s="45"/>
      <c r="G240" s="45"/>
    </row>
    <row r="241" spans="1:13" ht="21">
      <c r="A241" s="45"/>
      <c r="B241" s="15" t="s">
        <v>433</v>
      </c>
      <c r="C241" s="45"/>
      <c r="D241" s="45"/>
      <c r="E241" s="636"/>
      <c r="F241" s="45"/>
      <c r="G241" s="45"/>
    </row>
    <row r="242" spans="1:13">
      <c r="C242" s="533">
        <v>2016</v>
      </c>
      <c r="D242" s="89">
        <v>2017</v>
      </c>
      <c r="E242" s="89">
        <v>2018</v>
      </c>
      <c r="F242" s="89">
        <v>2019</v>
      </c>
      <c r="G242" s="89">
        <v>2020</v>
      </c>
      <c r="H242" s="89">
        <v>2021</v>
      </c>
      <c r="I242" s="89">
        <v>2022</v>
      </c>
      <c r="J242" s="89">
        <v>2023</v>
      </c>
      <c r="K242" s="89">
        <v>2024</v>
      </c>
      <c r="L242" s="89">
        <v>2025</v>
      </c>
      <c r="M242" s="89">
        <v>2026</v>
      </c>
    </row>
    <row r="243" spans="1:13">
      <c r="B243" s="120" t="s">
        <v>62</v>
      </c>
      <c r="C243" s="535">
        <f>SUM('Ethernet Telecom'!E63:E67)+'Ethernet Telecom'!E61</f>
        <v>0</v>
      </c>
      <c r="D243" s="88">
        <f>SUM('Ethernet Telecom'!F63:F67)+'Ethernet Telecom'!F61</f>
        <v>0</v>
      </c>
      <c r="E243" s="88"/>
      <c r="F243" s="88"/>
      <c r="G243" s="88"/>
      <c r="H243" s="88"/>
      <c r="I243" s="88"/>
      <c r="J243" s="88"/>
      <c r="K243" s="88"/>
      <c r="L243" s="88"/>
      <c r="M243" s="88"/>
    </row>
    <row r="244" spans="1:13">
      <c r="B244" s="185" t="s">
        <v>112</v>
      </c>
      <c r="C244" s="536">
        <f>SUM('Ethernet Cloud'!E63:E67)+'Ethernet Cloud'!E61</f>
        <v>0</v>
      </c>
      <c r="D244" s="87">
        <f>SUM('Ethernet Cloud'!F63:F67)+'Ethernet Cloud'!F61</f>
        <v>0</v>
      </c>
      <c r="E244" s="87"/>
      <c r="F244" s="87"/>
      <c r="G244" s="87"/>
      <c r="H244" s="87"/>
      <c r="I244" s="87"/>
      <c r="J244" s="87"/>
      <c r="K244" s="87"/>
      <c r="L244" s="87"/>
      <c r="M244" s="87"/>
    </row>
    <row r="245" spans="1:13" ht="13.5" customHeight="1">
      <c r="B245" s="212" t="s">
        <v>75</v>
      </c>
      <c r="C245" s="544">
        <f>SUM('Ethernet Enterprise'!E63:E67)+'Ethernet Enterprise'!E61</f>
        <v>0</v>
      </c>
      <c r="D245" s="129">
        <f>SUM('Ethernet Enterprise'!F63:F67)+'Ethernet Enterprise'!F61</f>
        <v>0</v>
      </c>
      <c r="E245" s="129"/>
      <c r="F245" s="129"/>
      <c r="G245" s="129"/>
      <c r="H245" s="129"/>
      <c r="I245" s="129"/>
      <c r="J245" s="129"/>
      <c r="K245" s="129"/>
      <c r="L245" s="129"/>
      <c r="M245" s="129"/>
    </row>
    <row r="246" spans="1:13">
      <c r="B246" s="90" t="s">
        <v>13</v>
      </c>
      <c r="C246" s="534">
        <f t="shared" ref="C246:I246" si="14">SUM(C243:C245)</f>
        <v>0</v>
      </c>
      <c r="D246" s="95">
        <f t="shared" si="14"/>
        <v>0</v>
      </c>
      <c r="E246" s="95"/>
      <c r="F246" s="95"/>
      <c r="G246" s="95"/>
      <c r="H246" s="95"/>
      <c r="I246" s="95"/>
      <c r="J246" s="95"/>
      <c r="K246" s="95"/>
      <c r="L246" s="95"/>
      <c r="M246" s="95"/>
    </row>
    <row r="247" spans="1:13">
      <c r="B247" s="105" t="s">
        <v>54</v>
      </c>
      <c r="C247" s="106"/>
      <c r="D247" s="106"/>
      <c r="E247" s="106"/>
      <c r="F247" s="106"/>
      <c r="G247" s="106"/>
      <c r="H247" s="106"/>
      <c r="I247" s="106"/>
      <c r="J247" s="106"/>
      <c r="K247" s="106"/>
      <c r="L247" s="106"/>
      <c r="M247" s="106"/>
    </row>
    <row r="250" spans="1:13" ht="21">
      <c r="A250" s="45"/>
      <c r="B250" s="15" t="s">
        <v>434</v>
      </c>
      <c r="E250" s="636"/>
    </row>
    <row r="251" spans="1:13">
      <c r="C251" s="533">
        <v>2016</v>
      </c>
      <c r="D251" s="89">
        <v>2017</v>
      </c>
      <c r="E251" s="89">
        <v>2018</v>
      </c>
      <c r="F251" s="89">
        <v>2019</v>
      </c>
      <c r="G251" s="89">
        <v>2020</v>
      </c>
      <c r="H251" s="89">
        <v>2021</v>
      </c>
      <c r="I251" s="89">
        <v>2022</v>
      </c>
      <c r="J251" s="89">
        <v>2023</v>
      </c>
      <c r="K251" s="89">
        <v>2024</v>
      </c>
      <c r="L251" s="89">
        <v>2025</v>
      </c>
      <c r="M251" s="89">
        <v>2026</v>
      </c>
    </row>
    <row r="252" spans="1:13">
      <c r="B252" s="120" t="str">
        <f>B243</f>
        <v>Telecom</v>
      </c>
      <c r="C252" s="537">
        <f>SUM('Ethernet Telecom'!E199:E203)+'Ethernet Telecom'!E197</f>
        <v>0</v>
      </c>
      <c r="D252" s="91">
        <f>SUM('Ethernet Telecom'!F199:F203)+'Ethernet Telecom'!F197</f>
        <v>0</v>
      </c>
      <c r="E252" s="91"/>
      <c r="F252" s="91"/>
      <c r="G252" s="91"/>
      <c r="H252" s="91"/>
      <c r="I252" s="91"/>
      <c r="J252" s="91"/>
      <c r="K252" s="91"/>
      <c r="L252" s="91"/>
      <c r="M252" s="91"/>
    </row>
    <row r="253" spans="1:13">
      <c r="B253" s="121" t="str">
        <f>B244</f>
        <v>Cloud</v>
      </c>
      <c r="C253" s="538">
        <f>SUM('Ethernet Cloud'!E199:E203)+'Ethernet Cloud'!E197</f>
        <v>0</v>
      </c>
      <c r="D253" s="92">
        <f>SUM('Ethernet Cloud'!F199:F203)+'Ethernet Cloud'!F197</f>
        <v>0</v>
      </c>
      <c r="E253" s="92"/>
      <c r="F253" s="92"/>
      <c r="G253" s="92"/>
      <c r="H253" s="92"/>
      <c r="I253" s="92"/>
      <c r="J253" s="92"/>
      <c r="K253" s="92"/>
      <c r="L253" s="92"/>
      <c r="M253" s="92"/>
    </row>
    <row r="254" spans="1:13">
      <c r="B254" s="540" t="str">
        <f>B245</f>
        <v>Enterprise</v>
      </c>
      <c r="C254" s="545">
        <f>SUM('Ethernet Enterprise'!E199:E203)+'Ethernet Enterprise'!E197</f>
        <v>0</v>
      </c>
      <c r="D254" s="294">
        <f>SUM('Ethernet Enterprise'!F199:F203)+'Ethernet Enterprise'!F197</f>
        <v>0</v>
      </c>
      <c r="E254" s="294"/>
      <c r="F254" s="294"/>
      <c r="G254" s="294"/>
      <c r="H254" s="294"/>
      <c r="I254" s="294"/>
      <c r="J254" s="294"/>
      <c r="K254" s="294"/>
      <c r="L254" s="294"/>
      <c r="M254" s="294"/>
    </row>
    <row r="255" spans="1:13">
      <c r="B255" s="90" t="str">
        <f>B246</f>
        <v>Total</v>
      </c>
      <c r="C255" s="539">
        <f t="shared" ref="C255:M255" si="15">SUM(C252:C254)</f>
        <v>0</v>
      </c>
      <c r="D255" s="96">
        <f t="shared" si="15"/>
        <v>0</v>
      </c>
      <c r="E255" s="96"/>
      <c r="F255" s="96"/>
      <c r="G255" s="96"/>
      <c r="H255" s="96"/>
      <c r="I255" s="96"/>
      <c r="J255" s="96"/>
      <c r="K255" s="96"/>
      <c r="L255" s="96"/>
      <c r="M255" s="96"/>
    </row>
    <row r="256" spans="1:13">
      <c r="B256" s="105" t="s">
        <v>54</v>
      </c>
      <c r="C256" s="106"/>
      <c r="D256" s="106"/>
      <c r="E256" s="106"/>
      <c r="F256" s="106"/>
      <c r="G256" s="106"/>
      <c r="H256" s="106"/>
      <c r="I256" s="106"/>
      <c r="J256" s="106"/>
      <c r="K256" s="106"/>
      <c r="L256" s="106"/>
      <c r="M256" s="106"/>
    </row>
    <row r="261" spans="2:13" ht="21">
      <c r="B261" s="295"/>
      <c r="K261" s="221" t="s">
        <v>356</v>
      </c>
    </row>
    <row r="263" spans="2:13">
      <c r="B263" s="45"/>
      <c r="C263" s="45"/>
      <c r="D263" s="45"/>
      <c r="E263" s="45"/>
      <c r="F263" s="45"/>
      <c r="G263" s="45"/>
    </row>
    <row r="264" spans="2:13">
      <c r="B264" s="45"/>
      <c r="C264" s="45"/>
      <c r="D264" s="45"/>
      <c r="E264" s="45"/>
      <c r="F264" s="45"/>
      <c r="G264" s="45"/>
    </row>
    <row r="265" spans="2:13" s="118" customFormat="1">
      <c r="B265" s="45"/>
      <c r="C265" s="45"/>
      <c r="D265" s="45"/>
      <c r="E265" s="45"/>
      <c r="F265" s="45"/>
      <c r="G265" s="45"/>
      <c r="H265" s="84"/>
      <c r="I265" s="84"/>
      <c r="J265" s="84"/>
      <c r="K265" s="84"/>
      <c r="L265" s="84"/>
      <c r="M265" s="84"/>
    </row>
    <row r="266" spans="2:13" s="118" customFormat="1">
      <c r="B266" s="45"/>
      <c r="C266" s="45"/>
      <c r="D266" s="45"/>
      <c r="E266" s="45"/>
      <c r="F266" s="45"/>
      <c r="G266" s="45"/>
      <c r="H266" s="84"/>
      <c r="I266" s="84"/>
      <c r="J266" s="84"/>
      <c r="K266" s="84"/>
      <c r="L266" s="84"/>
      <c r="M266" s="84"/>
    </row>
    <row r="267" spans="2:13" s="118" customFormat="1">
      <c r="B267" s="45"/>
      <c r="C267" s="45"/>
      <c r="D267" s="45"/>
      <c r="E267" s="45"/>
      <c r="F267" s="45"/>
      <c r="G267" s="45"/>
      <c r="H267" s="84"/>
      <c r="I267" s="84"/>
      <c r="J267" s="84"/>
      <c r="K267" s="84"/>
      <c r="L267" s="84"/>
      <c r="M267" s="84"/>
    </row>
    <row r="268" spans="2:13" s="118" customFormat="1">
      <c r="B268" s="45"/>
      <c r="C268" s="45"/>
      <c r="D268" s="45"/>
      <c r="E268" s="45"/>
      <c r="F268" s="45"/>
      <c r="G268" s="45"/>
      <c r="H268" s="84"/>
      <c r="I268" s="84"/>
      <c r="J268" s="84"/>
      <c r="K268" s="84"/>
      <c r="L268" s="84"/>
      <c r="M268" s="84"/>
    </row>
    <row r="269" spans="2:13" s="118" customFormat="1">
      <c r="B269" s="45"/>
      <c r="C269" s="45"/>
      <c r="D269" s="45"/>
      <c r="E269" s="45"/>
      <c r="F269" s="45"/>
      <c r="G269" s="45"/>
      <c r="H269" s="84"/>
      <c r="I269" s="84"/>
      <c r="J269" s="84"/>
      <c r="K269" s="84"/>
      <c r="L269" s="84"/>
      <c r="M269" s="84"/>
    </row>
    <row r="270" spans="2:13" s="118" customFormat="1">
      <c r="B270" s="45"/>
      <c r="C270" s="45"/>
      <c r="D270" s="45"/>
      <c r="E270" s="45"/>
      <c r="F270" s="45"/>
      <c r="G270" s="45"/>
      <c r="H270" s="84"/>
      <c r="I270" s="84"/>
      <c r="J270" s="84"/>
      <c r="K270" s="84"/>
      <c r="L270" s="84"/>
      <c r="M270" s="84"/>
    </row>
    <row r="271" spans="2:13" s="118" customFormat="1">
      <c r="B271" s="45"/>
      <c r="C271" s="45"/>
      <c r="D271" s="45"/>
      <c r="E271" s="45"/>
      <c r="F271" s="45"/>
      <c r="G271" s="45"/>
      <c r="H271" s="84"/>
      <c r="I271" s="84"/>
      <c r="J271" s="84"/>
      <c r="K271" s="84"/>
      <c r="L271" s="84"/>
      <c r="M271" s="84"/>
    </row>
    <row r="272" spans="2:13" s="118" customFormat="1">
      <c r="B272" s="45"/>
      <c r="C272" s="45"/>
      <c r="D272" s="45"/>
      <c r="E272" s="45"/>
      <c r="F272" s="45"/>
      <c r="G272" s="45"/>
      <c r="H272" s="84"/>
      <c r="I272" s="84"/>
      <c r="J272" s="84"/>
      <c r="K272" s="84"/>
      <c r="L272" s="84"/>
      <c r="M272" s="84"/>
    </row>
    <row r="273" spans="2:13" s="118" customFormat="1">
      <c r="B273" s="45"/>
      <c r="C273" s="45"/>
      <c r="D273" s="45"/>
      <c r="E273" s="45"/>
      <c r="F273" s="45"/>
      <c r="G273" s="45"/>
      <c r="H273" s="84"/>
      <c r="I273" s="84"/>
      <c r="J273" s="84"/>
      <c r="K273" s="84"/>
      <c r="L273" s="84"/>
      <c r="M273" s="84"/>
    </row>
    <row r="274" spans="2:13" s="118" customFormat="1">
      <c r="B274" s="45"/>
      <c r="C274" s="45"/>
      <c r="D274" s="45"/>
      <c r="E274" s="45"/>
      <c r="F274" s="45"/>
      <c r="G274" s="45"/>
      <c r="H274" s="84"/>
      <c r="I274" s="84"/>
      <c r="J274" s="84"/>
      <c r="K274" s="84"/>
      <c r="L274" s="84"/>
      <c r="M274" s="84"/>
    </row>
    <row r="275" spans="2:13" s="118" customFormat="1">
      <c r="B275" s="45"/>
      <c r="C275" s="45"/>
      <c r="D275" s="45"/>
      <c r="E275" s="45"/>
      <c r="F275" s="45"/>
      <c r="G275" s="45"/>
      <c r="H275" s="84"/>
      <c r="I275" s="84"/>
      <c r="J275" s="84"/>
      <c r="K275" s="84"/>
      <c r="L275" s="84"/>
      <c r="M275" s="84"/>
    </row>
    <row r="276" spans="2:13" s="118" customFormat="1">
      <c r="B276" s="45"/>
      <c r="C276" s="45"/>
      <c r="D276" s="45"/>
      <c r="E276" s="45"/>
      <c r="F276" s="45"/>
      <c r="G276" s="45"/>
      <c r="H276" s="84"/>
      <c r="I276" s="84"/>
      <c r="J276" s="84"/>
      <c r="K276" s="84"/>
      <c r="L276" s="84"/>
      <c r="M276" s="84"/>
    </row>
    <row r="277" spans="2:13" s="118" customFormat="1">
      <c r="B277" s="45"/>
      <c r="C277" s="45"/>
      <c r="D277" s="45"/>
      <c r="E277" s="45"/>
      <c r="F277" s="45"/>
      <c r="G277" s="45"/>
      <c r="H277" s="84"/>
      <c r="I277" s="84"/>
      <c r="J277" s="84"/>
      <c r="K277" s="84"/>
      <c r="L277" s="84"/>
      <c r="M277" s="84"/>
    </row>
    <row r="278" spans="2:13" s="118" customFormat="1">
      <c r="B278" s="45"/>
      <c r="C278" s="45"/>
      <c r="D278" s="45"/>
      <c r="E278" s="45"/>
      <c r="F278" s="45"/>
      <c r="G278" s="45"/>
      <c r="H278" s="84"/>
      <c r="I278" s="84"/>
      <c r="J278" s="84"/>
      <c r="K278" s="84"/>
      <c r="L278" s="84"/>
      <c r="M278" s="84"/>
    </row>
    <row r="279" spans="2:13" s="118" customFormat="1">
      <c r="B279" s="45"/>
      <c r="C279" s="45"/>
      <c r="D279" s="45"/>
      <c r="E279" s="45"/>
      <c r="F279" s="45"/>
      <c r="G279" s="45"/>
      <c r="H279" s="84"/>
      <c r="I279" s="84"/>
      <c r="J279" s="84"/>
      <c r="K279" s="84"/>
      <c r="L279" s="84"/>
      <c r="M279" s="84"/>
    </row>
    <row r="280" spans="2:13" s="118" customFormat="1">
      <c r="B280" s="45"/>
      <c r="C280" s="45"/>
      <c r="D280" s="45"/>
      <c r="E280" s="45"/>
      <c r="F280" s="45"/>
      <c r="G280" s="45"/>
      <c r="H280" s="84"/>
      <c r="I280" s="84"/>
      <c r="J280" s="84"/>
      <c r="K280" s="84"/>
      <c r="L280" s="84"/>
      <c r="M280" s="84"/>
    </row>
    <row r="281" spans="2:13" s="118" customFormat="1">
      <c r="B281" s="45"/>
      <c r="C281" s="45"/>
      <c r="D281" s="45"/>
      <c r="E281" s="45"/>
      <c r="F281" s="45"/>
      <c r="G281" s="45"/>
      <c r="H281" s="84"/>
      <c r="I281" s="84"/>
      <c r="J281" s="84"/>
      <c r="K281" s="84"/>
      <c r="L281" s="84"/>
      <c r="M281" s="84"/>
    </row>
    <row r="282" spans="2:13" s="118" customFormat="1">
      <c r="B282" s="45"/>
      <c r="C282" s="45"/>
      <c r="D282" s="45"/>
      <c r="E282" s="45"/>
      <c r="F282" s="45"/>
      <c r="G282" s="45"/>
      <c r="H282" s="84"/>
      <c r="I282" s="84"/>
      <c r="J282" s="84"/>
      <c r="K282" s="84"/>
      <c r="L282" s="84"/>
      <c r="M282" s="84"/>
    </row>
    <row r="283" spans="2:13" s="118" customFormat="1">
      <c r="B283" s="84"/>
      <c r="C283" s="45"/>
      <c r="D283" s="45"/>
      <c r="E283" s="45"/>
      <c r="F283" s="45"/>
      <c r="G283" s="45"/>
      <c r="H283" s="84"/>
      <c r="I283" s="84"/>
      <c r="J283" s="84"/>
      <c r="K283" s="84"/>
      <c r="L283" s="84"/>
      <c r="M283" s="84"/>
    </row>
    <row r="284" spans="2:13" ht="21">
      <c r="B284" s="15" t="s">
        <v>354</v>
      </c>
      <c r="C284" s="45"/>
      <c r="D284" s="45"/>
      <c r="E284" s="45"/>
      <c r="F284" s="45"/>
      <c r="G284" s="45"/>
    </row>
    <row r="285" spans="2:13">
      <c r="C285" s="533">
        <v>2016</v>
      </c>
      <c r="D285" s="89">
        <v>2017</v>
      </c>
      <c r="E285" s="89">
        <v>2018</v>
      </c>
      <c r="F285" s="89">
        <v>2019</v>
      </c>
      <c r="G285" s="89">
        <v>2020</v>
      </c>
      <c r="H285" s="89">
        <v>2021</v>
      </c>
      <c r="I285" s="89">
        <v>2022</v>
      </c>
      <c r="J285" s="89">
        <v>2023</v>
      </c>
      <c r="K285" s="89">
        <v>2024</v>
      </c>
      <c r="L285" s="89">
        <v>2025</v>
      </c>
      <c r="M285" s="89">
        <v>2026</v>
      </c>
    </row>
    <row r="286" spans="2:13">
      <c r="B286" s="120" t="s">
        <v>62</v>
      </c>
      <c r="C286" s="535">
        <f>SUM('Ethernet Telecom'!E68:E71)</f>
        <v>0</v>
      </c>
      <c r="D286" s="88">
        <f>SUM('Ethernet Telecom'!F68:F71)</f>
        <v>0</v>
      </c>
      <c r="E286" s="88"/>
      <c r="F286" s="88"/>
      <c r="G286" s="88"/>
      <c r="H286" s="88"/>
      <c r="I286" s="88"/>
      <c r="J286" s="88"/>
      <c r="K286" s="88"/>
      <c r="L286" s="88"/>
      <c r="M286" s="88"/>
    </row>
    <row r="287" spans="2:13">
      <c r="B287" s="185" t="s">
        <v>112</v>
      </c>
      <c r="C287" s="536">
        <f>SUM('Ethernet Cloud'!E68:E70)</f>
        <v>0</v>
      </c>
      <c r="D287" s="87">
        <f>SUM('Ethernet Cloud'!F68:F70)</f>
        <v>0</v>
      </c>
      <c r="E287" s="87"/>
      <c r="F287" s="87"/>
      <c r="G287" s="87"/>
      <c r="H287" s="87"/>
      <c r="I287" s="87"/>
      <c r="J287" s="87"/>
      <c r="K287" s="87"/>
      <c r="L287" s="87"/>
      <c r="M287" s="87"/>
    </row>
    <row r="288" spans="2:13">
      <c r="B288" s="212" t="s">
        <v>75</v>
      </c>
      <c r="C288" s="544">
        <f>SUM('Ethernet Enterprise'!E68:E70)</f>
        <v>0</v>
      </c>
      <c r="D288" s="129">
        <f>SUM('Ethernet Enterprise'!F68:F70)</f>
        <v>0</v>
      </c>
      <c r="E288" s="129"/>
      <c r="F288" s="129"/>
      <c r="G288" s="129"/>
      <c r="H288" s="129"/>
      <c r="I288" s="129"/>
      <c r="J288" s="129"/>
      <c r="K288" s="129"/>
      <c r="L288" s="129"/>
      <c r="M288" s="129"/>
    </row>
    <row r="289" spans="2:13">
      <c r="B289" s="90" t="s">
        <v>13</v>
      </c>
      <c r="C289" s="534">
        <f t="shared" ref="C289:I289" si="16">SUM(C286:C288)</f>
        <v>0</v>
      </c>
      <c r="D289" s="95">
        <f t="shared" si="16"/>
        <v>0</v>
      </c>
      <c r="E289" s="95"/>
      <c r="F289" s="95"/>
      <c r="G289" s="95"/>
      <c r="H289" s="95"/>
      <c r="I289" s="95"/>
      <c r="J289" s="95"/>
      <c r="K289" s="95"/>
      <c r="L289" s="95"/>
      <c r="M289" s="95"/>
    </row>
    <row r="290" spans="2:13">
      <c r="B290" s="105" t="s">
        <v>54</v>
      </c>
      <c r="C290" s="106"/>
      <c r="D290" s="106"/>
      <c r="E290" s="106"/>
      <c r="F290" s="106"/>
      <c r="G290" s="106"/>
      <c r="H290" s="106"/>
      <c r="I290" s="106"/>
      <c r="J290" s="106"/>
      <c r="K290" s="106"/>
      <c r="L290" s="106"/>
      <c r="M290" s="106"/>
    </row>
    <row r="293" spans="2:13" ht="21">
      <c r="B293" s="15" t="s">
        <v>355</v>
      </c>
    </row>
    <row r="294" spans="2:13">
      <c r="C294" s="533">
        <v>2016</v>
      </c>
      <c r="D294" s="89">
        <v>2017</v>
      </c>
      <c r="E294" s="89">
        <v>2018</v>
      </c>
      <c r="F294" s="89">
        <v>2019</v>
      </c>
      <c r="G294" s="89">
        <v>2020</v>
      </c>
      <c r="H294" s="89">
        <v>2021</v>
      </c>
      <c r="I294" s="89">
        <v>2022</v>
      </c>
      <c r="J294" s="89">
        <v>2023</v>
      </c>
      <c r="K294" s="89">
        <v>2024</v>
      </c>
      <c r="L294" s="89">
        <v>2025</v>
      </c>
      <c r="M294" s="89">
        <v>2026</v>
      </c>
    </row>
    <row r="295" spans="2:13">
      <c r="B295" s="120" t="str">
        <f>B286</f>
        <v>Telecom</v>
      </c>
      <c r="C295" s="537">
        <f>SUM('Ethernet Telecom'!E204:E207)</f>
        <v>0</v>
      </c>
      <c r="D295" s="91">
        <f>SUM('Ethernet Telecom'!F204:F207)</f>
        <v>0</v>
      </c>
      <c r="E295" s="91"/>
      <c r="F295" s="91"/>
      <c r="G295" s="91"/>
      <c r="H295" s="91"/>
      <c r="I295" s="91"/>
      <c r="J295" s="91"/>
      <c r="K295" s="91"/>
      <c r="L295" s="91"/>
      <c r="M295" s="91"/>
    </row>
    <row r="296" spans="2:13">
      <c r="B296" s="121" t="str">
        <f>B287</f>
        <v>Cloud</v>
      </c>
      <c r="C296" s="538">
        <f>SUM('Ethernet Cloud'!E204:E207)</f>
        <v>0</v>
      </c>
      <c r="D296" s="92">
        <f>SUM('Ethernet Cloud'!F204:F207)</f>
        <v>0</v>
      </c>
      <c r="E296" s="92"/>
      <c r="F296" s="92"/>
      <c r="G296" s="92"/>
      <c r="H296" s="92"/>
      <c r="I296" s="92"/>
      <c r="J296" s="92"/>
      <c r="K296" s="92"/>
      <c r="L296" s="92"/>
      <c r="M296" s="92"/>
    </row>
    <row r="297" spans="2:13">
      <c r="B297" s="540" t="str">
        <f>B288</f>
        <v>Enterprise</v>
      </c>
      <c r="C297" s="545">
        <f>SUM('Ethernet Enterprise'!E204:E207)</f>
        <v>0</v>
      </c>
      <c r="D297" s="294">
        <f>SUM('Ethernet Enterprise'!F204:F207)</f>
        <v>0</v>
      </c>
      <c r="E297" s="294"/>
      <c r="F297" s="294"/>
      <c r="G297" s="294"/>
      <c r="H297" s="294"/>
      <c r="I297" s="294"/>
      <c r="J297" s="294"/>
      <c r="K297" s="294"/>
      <c r="L297" s="294"/>
      <c r="M297" s="294"/>
    </row>
    <row r="298" spans="2:13">
      <c r="B298" s="90" t="str">
        <f>B289</f>
        <v>Total</v>
      </c>
      <c r="C298" s="539">
        <f t="shared" ref="C298:M298" si="17">SUM(C295:C297)</f>
        <v>0</v>
      </c>
      <c r="D298" s="96">
        <f t="shared" si="17"/>
        <v>0</v>
      </c>
      <c r="E298" s="96"/>
      <c r="F298" s="96"/>
      <c r="G298" s="96"/>
      <c r="H298" s="96"/>
      <c r="I298" s="96"/>
      <c r="J298" s="96"/>
      <c r="K298" s="96"/>
      <c r="L298" s="96"/>
      <c r="M298" s="96"/>
    </row>
    <row r="299" spans="2:13">
      <c r="B299" s="105" t="s">
        <v>54</v>
      </c>
      <c r="C299" s="106"/>
      <c r="D299" s="106"/>
      <c r="E299" s="106"/>
      <c r="F299" s="106"/>
      <c r="G299" s="106"/>
      <c r="H299" s="106"/>
      <c r="I299" s="106"/>
      <c r="J299" s="106"/>
      <c r="K299" s="106"/>
      <c r="L299" s="106"/>
      <c r="M299" s="106"/>
    </row>
  </sheetData>
  <pageMargins left="0.7" right="0.7" top="0.75" bottom="0.75" header="0.3" footer="0.3"/>
  <pageSetup orientation="portrait"/>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sheetPr>
  <dimension ref="B1:T235"/>
  <sheetViews>
    <sheetView showGridLines="0" zoomScale="70" zoomScaleNormal="70" zoomScalePageLayoutView="70" workbookViewId="0">
      <pane xSplit="4" ySplit="6" topLeftCell="E196" activePane="bottomRight" state="frozen"/>
      <selection activeCell="G3" sqref="G3"/>
      <selection pane="topRight" activeCell="G3" sqref="G3"/>
      <selection pane="bottomLeft" activeCell="G3" sqref="G3"/>
      <selection pane="bottomRight" activeCell="G163" sqref="G163:O225"/>
    </sheetView>
  </sheetViews>
  <sheetFormatPr defaultColWidth="8.81640625" defaultRowHeight="13"/>
  <cols>
    <col min="1" max="1" width="4.453125" style="68" customWidth="1"/>
    <col min="2" max="2" width="17.81640625" style="404" customWidth="1"/>
    <col min="3" max="3" width="12.453125" style="404" customWidth="1"/>
    <col min="4" max="4" width="17.1796875" style="404" customWidth="1"/>
    <col min="5" max="15" width="11.36328125" style="68" customWidth="1"/>
    <col min="16" max="16" width="12.1796875" style="68" customWidth="1"/>
    <col min="17" max="17" width="10.81640625" style="68" bestFit="1" customWidth="1"/>
    <col min="18" max="22" width="8.81640625" style="68"/>
    <col min="23" max="30" width="10.453125" style="68" customWidth="1"/>
    <col min="31" max="16384" width="8.81640625" style="68"/>
  </cols>
  <sheetData>
    <row r="1" spans="2:20">
      <c r="K1" s="164"/>
      <c r="L1" s="164"/>
      <c r="M1" s="164"/>
      <c r="N1" s="164"/>
      <c r="O1" s="164"/>
    </row>
    <row r="2" spans="2:20" ht="23.5">
      <c r="B2" s="263" t="str">
        <f>'Ethernet Dashboard'!$B$2</f>
        <v>LightCounting Mega Datacenter Report Database</v>
      </c>
      <c r="C2" s="263"/>
      <c r="D2" s="263"/>
      <c r="S2" s="12"/>
      <c r="T2" s="12"/>
    </row>
    <row r="3" spans="2:20" ht="15.5">
      <c r="B3" s="330" t="str">
        <f>Introduction!$B$3</f>
        <v>Sample template for Mega DC report spreadsheet published 20 July 2021</v>
      </c>
    </row>
    <row r="4" spans="2:20" ht="18.5">
      <c r="B4" s="263" t="s">
        <v>55</v>
      </c>
      <c r="C4" s="263"/>
      <c r="D4" s="263"/>
      <c r="E4" s="244"/>
    </row>
    <row r="5" spans="2:20" ht="14.5">
      <c r="B5" s="405"/>
      <c r="E5" s="163"/>
      <c r="F5" s="163"/>
      <c r="G5" s="163"/>
      <c r="H5" s="163"/>
      <c r="I5" s="163"/>
      <c r="J5" s="163"/>
      <c r="K5" s="163"/>
      <c r="L5" s="163"/>
      <c r="M5" s="163"/>
      <c r="N5" s="163"/>
      <c r="O5" s="163"/>
      <c r="P5" s="163"/>
    </row>
    <row r="6" spans="2:20">
      <c r="B6" s="172" t="s">
        <v>30</v>
      </c>
      <c r="C6" s="173" t="s">
        <v>29</v>
      </c>
      <c r="D6" s="174" t="s">
        <v>31</v>
      </c>
      <c r="E6" s="97">
        <v>2016</v>
      </c>
      <c r="F6" s="97">
        <v>2017</v>
      </c>
      <c r="G6" s="97">
        <v>2018</v>
      </c>
      <c r="H6" s="97">
        <v>2019</v>
      </c>
      <c r="I6" s="97">
        <v>2020</v>
      </c>
      <c r="J6" s="97">
        <v>2021</v>
      </c>
      <c r="K6" s="97">
        <v>2022</v>
      </c>
      <c r="L6" s="97">
        <v>2023</v>
      </c>
      <c r="M6" s="97">
        <v>2024</v>
      </c>
      <c r="N6" s="97">
        <v>2025</v>
      </c>
      <c r="O6" s="97">
        <v>2026</v>
      </c>
    </row>
    <row r="7" spans="2:20" ht="21">
      <c r="B7" s="406" t="s">
        <v>99</v>
      </c>
      <c r="E7" s="13" t="s">
        <v>16</v>
      </c>
    </row>
    <row r="8" spans="2:20">
      <c r="B8" s="70" t="s">
        <v>30</v>
      </c>
      <c r="C8" s="70" t="s">
        <v>29</v>
      </c>
      <c r="D8" s="70" t="s">
        <v>31</v>
      </c>
      <c r="E8" s="71">
        <v>2016</v>
      </c>
      <c r="F8" s="71">
        <v>2017</v>
      </c>
      <c r="G8" s="71">
        <v>2018</v>
      </c>
      <c r="H8" s="71">
        <v>2019</v>
      </c>
      <c r="I8" s="71">
        <v>2020</v>
      </c>
      <c r="J8" s="71">
        <v>2021</v>
      </c>
      <c r="K8" s="71">
        <v>2022</v>
      </c>
      <c r="L8" s="71">
        <v>2023</v>
      </c>
      <c r="M8" s="71">
        <v>2024</v>
      </c>
      <c r="N8" s="71">
        <v>2025</v>
      </c>
      <c r="O8" s="71">
        <v>2026</v>
      </c>
    </row>
    <row r="9" spans="2:20">
      <c r="B9" s="154" t="s">
        <v>56</v>
      </c>
      <c r="C9" s="155" t="s">
        <v>40</v>
      </c>
      <c r="D9" s="156" t="s">
        <v>41</v>
      </c>
      <c r="E9" s="442">
        <v>4496175.0999999996</v>
      </c>
      <c r="F9" s="442">
        <v>4278484</v>
      </c>
      <c r="G9" s="442"/>
      <c r="H9" s="442"/>
      <c r="I9" s="442"/>
      <c r="J9" s="442"/>
      <c r="K9" s="442"/>
      <c r="L9" s="442"/>
      <c r="M9" s="442"/>
      <c r="N9" s="442"/>
      <c r="O9" s="442"/>
      <c r="P9" s="68" t="str">
        <f>B9&amp;"_"&amp;C9&amp;"_"&amp;D9</f>
        <v>GbE_500 m_SFP</v>
      </c>
    </row>
    <row r="10" spans="2:20">
      <c r="B10" s="157" t="s">
        <v>56</v>
      </c>
      <c r="C10" s="158" t="s">
        <v>44</v>
      </c>
      <c r="D10" s="159" t="s">
        <v>41</v>
      </c>
      <c r="E10" s="442">
        <v>8393495.8800000008</v>
      </c>
      <c r="F10" s="442">
        <v>6412151</v>
      </c>
      <c r="G10" s="442"/>
      <c r="H10" s="442"/>
      <c r="I10" s="442"/>
      <c r="J10" s="442"/>
      <c r="K10" s="442"/>
      <c r="L10" s="442"/>
      <c r="M10" s="442"/>
      <c r="N10" s="442"/>
      <c r="O10" s="442"/>
      <c r="P10" s="68" t="str">
        <f>B10&amp;"_"&amp;C10&amp;"_"&amp;D10</f>
        <v>GbE_10 km_SFP</v>
      </c>
    </row>
    <row r="11" spans="2:20">
      <c r="B11" s="157" t="s">
        <v>56</v>
      </c>
      <c r="C11" s="158" t="s">
        <v>45</v>
      </c>
      <c r="D11" s="159" t="s">
        <v>41</v>
      </c>
      <c r="E11" s="442">
        <v>562563.625</v>
      </c>
      <c r="F11" s="442">
        <v>477500.4</v>
      </c>
      <c r="G11" s="442"/>
      <c r="H11" s="442"/>
      <c r="I11" s="442"/>
      <c r="J11" s="442"/>
      <c r="K11" s="442"/>
      <c r="L11" s="442"/>
      <c r="M11" s="442"/>
      <c r="N11" s="442"/>
      <c r="O11" s="442"/>
      <c r="P11" s="68" t="str">
        <f>B11&amp;"_"&amp;C11&amp;"_"&amp;D11</f>
        <v>GbE_40 km_SFP</v>
      </c>
    </row>
    <row r="12" spans="2:20">
      <c r="B12" s="157" t="s">
        <v>56</v>
      </c>
      <c r="C12" s="158" t="s">
        <v>46</v>
      </c>
      <c r="D12" s="159" t="s">
        <v>41</v>
      </c>
      <c r="E12" s="442">
        <v>115175.5</v>
      </c>
      <c r="F12" s="442">
        <v>105559.64999999997</v>
      </c>
      <c r="G12" s="442"/>
      <c r="H12" s="442"/>
      <c r="I12" s="442"/>
      <c r="J12" s="442"/>
      <c r="K12" s="442"/>
      <c r="L12" s="442"/>
      <c r="M12" s="442"/>
      <c r="N12" s="442"/>
      <c r="O12" s="442"/>
      <c r="P12" s="68" t="str">
        <f>B12&amp;"_"&amp;C12&amp;"_"&amp;D12</f>
        <v>GbE_80 km_SFP</v>
      </c>
    </row>
    <row r="13" spans="2:20">
      <c r="B13" s="238" t="s">
        <v>139</v>
      </c>
      <c r="C13" s="236" t="s">
        <v>140</v>
      </c>
      <c r="D13" s="239" t="s">
        <v>141</v>
      </c>
      <c r="E13" s="446">
        <v>200000</v>
      </c>
      <c r="F13" s="446">
        <v>0</v>
      </c>
      <c r="G13" s="446"/>
      <c r="H13" s="446"/>
      <c r="I13" s="446"/>
      <c r="J13" s="446"/>
      <c r="K13" s="446"/>
      <c r="L13" s="446"/>
      <c r="M13" s="446"/>
      <c r="N13" s="446"/>
      <c r="O13" s="446"/>
      <c r="P13" s="68" t="str">
        <f>B13&amp;"_"&amp;C13&amp;"_"&amp;D13</f>
        <v>GbE &amp; Fast Ethernet_Various_Legacy/discontinued</v>
      </c>
    </row>
    <row r="14" spans="2:20">
      <c r="B14" s="157" t="s">
        <v>57</v>
      </c>
      <c r="C14" s="158" t="s">
        <v>37</v>
      </c>
      <c r="D14" s="159" t="s">
        <v>34</v>
      </c>
      <c r="E14" s="442">
        <v>117811</v>
      </c>
      <c r="F14" s="442">
        <v>83582</v>
      </c>
      <c r="G14" s="442"/>
      <c r="H14" s="442"/>
      <c r="I14" s="442"/>
      <c r="J14" s="442"/>
      <c r="K14" s="442"/>
      <c r="L14" s="442"/>
      <c r="M14" s="442"/>
      <c r="N14" s="442"/>
      <c r="O14" s="442"/>
      <c r="P14" s="68" t="str">
        <f>B14&amp;"_"&amp;C14&amp;"_"&amp;D14</f>
        <v>10GbE_300 m_XFP</v>
      </c>
    </row>
    <row r="15" spans="2:20">
      <c r="B15" s="157" t="s">
        <v>57</v>
      </c>
      <c r="C15" s="158" t="s">
        <v>37</v>
      </c>
      <c r="D15" s="159" t="s">
        <v>39</v>
      </c>
      <c r="E15" s="442">
        <v>11231936.93</v>
      </c>
      <c r="F15" s="442">
        <v>12500000</v>
      </c>
      <c r="G15" s="442"/>
      <c r="H15" s="442"/>
      <c r="I15" s="442"/>
      <c r="J15" s="442"/>
      <c r="K15" s="442"/>
      <c r="L15" s="442"/>
      <c r="M15" s="442"/>
      <c r="N15" s="442"/>
      <c r="O15" s="442"/>
      <c r="P15" s="68" t="str">
        <f>B15&amp;"_"&amp;C15&amp;"_"&amp;D15</f>
        <v>10GbE_300 m_SFP+</v>
      </c>
    </row>
    <row r="16" spans="2:20">
      <c r="B16" s="157" t="s">
        <v>93</v>
      </c>
      <c r="C16" s="158" t="s">
        <v>73</v>
      </c>
      <c r="D16" s="159" t="s">
        <v>39</v>
      </c>
      <c r="E16" s="442">
        <v>121638</v>
      </c>
      <c r="F16" s="442">
        <v>108162</v>
      </c>
      <c r="G16" s="442"/>
      <c r="H16" s="442"/>
      <c r="I16" s="442"/>
      <c r="J16" s="442"/>
      <c r="K16" s="442"/>
      <c r="L16" s="442"/>
      <c r="M16" s="442"/>
      <c r="N16" s="442"/>
      <c r="O16" s="442"/>
      <c r="P16" s="68" t="str">
        <f>B16&amp;"_"&amp;C16&amp;"_"&amp;D16</f>
        <v>10GbE LRM_220 m_SFP+</v>
      </c>
    </row>
    <row r="17" spans="2:16">
      <c r="B17" s="157" t="s">
        <v>57</v>
      </c>
      <c r="C17" s="158" t="s">
        <v>44</v>
      </c>
      <c r="D17" s="159" t="s">
        <v>34</v>
      </c>
      <c r="E17" s="442">
        <v>122271</v>
      </c>
      <c r="F17" s="442">
        <v>65238</v>
      </c>
      <c r="G17" s="442"/>
      <c r="H17" s="442"/>
      <c r="I17" s="442"/>
      <c r="J17" s="442"/>
      <c r="K17" s="442"/>
      <c r="L17" s="442"/>
      <c r="M17" s="442"/>
      <c r="N17" s="442"/>
      <c r="O17" s="442"/>
      <c r="P17" s="68" t="str">
        <f>B17&amp;"_"&amp;C17&amp;"_"&amp;D17</f>
        <v>10GbE_10 km_XFP</v>
      </c>
    </row>
    <row r="18" spans="2:16">
      <c r="B18" s="157" t="s">
        <v>57</v>
      </c>
      <c r="C18" s="158" t="s">
        <v>44</v>
      </c>
      <c r="D18" s="159" t="s">
        <v>39</v>
      </c>
      <c r="E18" s="442">
        <v>6400000</v>
      </c>
      <c r="F18" s="442">
        <v>6750000</v>
      </c>
      <c r="G18" s="442"/>
      <c r="H18" s="442"/>
      <c r="I18" s="442"/>
      <c r="J18" s="442"/>
      <c r="K18" s="442"/>
      <c r="L18" s="442"/>
      <c r="M18" s="442"/>
      <c r="N18" s="442"/>
      <c r="O18" s="442"/>
      <c r="P18" s="68" t="str">
        <f>B18&amp;"_"&amp;C18&amp;"_"&amp;D18</f>
        <v>10GbE_10 km_SFP+</v>
      </c>
    </row>
    <row r="19" spans="2:16">
      <c r="B19" s="157" t="s">
        <v>57</v>
      </c>
      <c r="C19" s="158" t="s">
        <v>45</v>
      </c>
      <c r="D19" s="159" t="s">
        <v>34</v>
      </c>
      <c r="E19" s="442">
        <v>152629</v>
      </c>
      <c r="F19" s="442">
        <v>107234</v>
      </c>
      <c r="G19" s="442"/>
      <c r="H19" s="442"/>
      <c r="I19" s="442"/>
      <c r="J19" s="442"/>
      <c r="K19" s="442"/>
      <c r="L19" s="442"/>
      <c r="M19" s="442"/>
      <c r="N19" s="442"/>
      <c r="O19" s="442"/>
      <c r="P19" s="68" t="str">
        <f>B19&amp;"_"&amp;C19&amp;"_"&amp;D19</f>
        <v>10GbE_40 km_XFP</v>
      </c>
    </row>
    <row r="20" spans="2:16">
      <c r="B20" s="157" t="s">
        <v>57</v>
      </c>
      <c r="C20" s="158" t="s">
        <v>45</v>
      </c>
      <c r="D20" s="159" t="s">
        <v>39</v>
      </c>
      <c r="E20" s="442">
        <v>257909.25</v>
      </c>
      <c r="F20" s="442">
        <v>258318.59999999998</v>
      </c>
      <c r="G20" s="442"/>
      <c r="H20" s="442"/>
      <c r="I20" s="442"/>
      <c r="J20" s="442"/>
      <c r="K20" s="442"/>
      <c r="L20" s="442"/>
      <c r="M20" s="442"/>
      <c r="N20" s="442"/>
      <c r="O20" s="442"/>
      <c r="P20" s="68" t="str">
        <f>B20&amp;"_"&amp;C20&amp;"_"&amp;D20</f>
        <v>10GbE_40 km_SFP+</v>
      </c>
    </row>
    <row r="21" spans="2:16">
      <c r="B21" s="157" t="s">
        <v>57</v>
      </c>
      <c r="C21" s="158" t="s">
        <v>46</v>
      </c>
      <c r="D21" s="159" t="s">
        <v>34</v>
      </c>
      <c r="E21" s="442">
        <v>68753</v>
      </c>
      <c r="F21" s="442">
        <v>9455</v>
      </c>
      <c r="G21" s="442"/>
      <c r="H21" s="442"/>
      <c r="I21" s="442"/>
      <c r="J21" s="442"/>
      <c r="K21" s="442"/>
      <c r="L21" s="442"/>
      <c r="M21" s="442"/>
      <c r="N21" s="442"/>
      <c r="O21" s="442"/>
      <c r="P21" s="68" t="str">
        <f>B21&amp;"_"&amp;C21&amp;"_"&amp;D21</f>
        <v>10GbE_80 km_XFP</v>
      </c>
    </row>
    <row r="22" spans="2:16">
      <c r="B22" s="157" t="s">
        <v>57</v>
      </c>
      <c r="C22" s="158" t="s">
        <v>46</v>
      </c>
      <c r="D22" s="159" t="s">
        <v>39</v>
      </c>
      <c r="E22" s="442">
        <v>43870.75</v>
      </c>
      <c r="F22" s="442">
        <v>63032.5</v>
      </c>
      <c r="G22" s="442"/>
      <c r="H22" s="442"/>
      <c r="I22" s="442"/>
      <c r="J22" s="442"/>
      <c r="K22" s="442"/>
      <c r="L22" s="442"/>
      <c r="M22" s="442"/>
      <c r="N22" s="442"/>
      <c r="O22" s="442"/>
      <c r="P22" s="68" t="str">
        <f>B22&amp;"_"&amp;C22&amp;"_"&amp;D22</f>
        <v>10GbE_80 km_SFP+</v>
      </c>
    </row>
    <row r="23" spans="2:16">
      <c r="B23" s="414" t="s">
        <v>57</v>
      </c>
      <c r="C23" s="415" t="s">
        <v>140</v>
      </c>
      <c r="D23" s="239" t="s">
        <v>141</v>
      </c>
      <c r="E23" s="446">
        <v>65053</v>
      </c>
      <c r="F23" s="446">
        <v>24329</v>
      </c>
      <c r="G23" s="446"/>
      <c r="H23" s="446"/>
      <c r="I23" s="446"/>
      <c r="J23" s="446"/>
      <c r="K23" s="446"/>
      <c r="L23" s="446"/>
      <c r="M23" s="446"/>
      <c r="N23" s="446"/>
      <c r="O23" s="446"/>
      <c r="P23" s="68" t="str">
        <f>B23&amp;"_"&amp;C23&amp;"_"&amp;D23</f>
        <v>10GbE_Various_Legacy/discontinued</v>
      </c>
    </row>
    <row r="24" spans="2:16">
      <c r="B24" s="154" t="s">
        <v>97</v>
      </c>
      <c r="C24" s="155" t="s">
        <v>266</v>
      </c>
      <c r="D24" s="156" t="s">
        <v>80</v>
      </c>
      <c r="E24" s="441">
        <v>7146</v>
      </c>
      <c r="F24" s="441">
        <v>95865</v>
      </c>
      <c r="G24" s="441"/>
      <c r="H24" s="441"/>
      <c r="I24" s="441"/>
      <c r="J24" s="441"/>
      <c r="K24" s="441"/>
      <c r="L24" s="441"/>
      <c r="M24" s="441"/>
      <c r="N24" s="441"/>
      <c r="O24" s="441"/>
      <c r="P24" s="68" t="str">
        <f>B24&amp;"_"&amp;C24&amp;"_"&amp;D24</f>
        <v>25GbE SR_100 - 300 m_SFP28</v>
      </c>
    </row>
    <row r="25" spans="2:16">
      <c r="B25" s="157" t="s">
        <v>98</v>
      </c>
      <c r="C25" s="158" t="s">
        <v>44</v>
      </c>
      <c r="D25" s="159" t="s">
        <v>80</v>
      </c>
      <c r="E25" s="442">
        <v>4548</v>
      </c>
      <c r="F25" s="442">
        <v>17462</v>
      </c>
      <c r="G25" s="442"/>
      <c r="H25" s="442"/>
      <c r="I25" s="442"/>
      <c r="J25" s="442"/>
      <c r="K25" s="442"/>
      <c r="L25" s="442"/>
      <c r="M25" s="442"/>
      <c r="N25" s="442"/>
      <c r="O25" s="442"/>
      <c r="P25" s="68" t="str">
        <f>B25&amp;"_"&amp;C25&amp;"_"&amp;D25</f>
        <v>25GbE LR_10 km_SFP28</v>
      </c>
    </row>
    <row r="26" spans="2:16">
      <c r="B26" s="160" t="s">
        <v>136</v>
      </c>
      <c r="C26" s="161" t="s">
        <v>45</v>
      </c>
      <c r="D26" s="162" t="s">
        <v>80</v>
      </c>
      <c r="E26" s="442">
        <v>0</v>
      </c>
      <c r="F26" s="442">
        <v>0</v>
      </c>
      <c r="G26" s="442"/>
      <c r="H26" s="442"/>
      <c r="I26" s="442"/>
      <c r="J26" s="442"/>
      <c r="K26" s="442"/>
      <c r="L26" s="442"/>
      <c r="M26" s="442"/>
      <c r="N26" s="442"/>
      <c r="O26" s="442"/>
      <c r="P26" s="68" t="str">
        <f>B26&amp;"_"&amp;C26&amp;"_"&amp;D26</f>
        <v>25GbE ER_40 km_SFP28</v>
      </c>
    </row>
    <row r="27" spans="2:16">
      <c r="B27" s="157" t="s">
        <v>267</v>
      </c>
      <c r="C27" s="158" t="s">
        <v>32</v>
      </c>
      <c r="D27" s="159" t="s">
        <v>59</v>
      </c>
      <c r="E27" s="441">
        <v>639935</v>
      </c>
      <c r="F27" s="441">
        <v>793812</v>
      </c>
      <c r="G27" s="441"/>
      <c r="H27" s="441"/>
      <c r="I27" s="441"/>
      <c r="J27" s="441"/>
      <c r="K27" s="441"/>
      <c r="L27" s="441"/>
      <c r="M27" s="441"/>
      <c r="N27" s="441"/>
      <c r="O27" s="441"/>
      <c r="P27" s="68" t="str">
        <f>B27&amp;"_"&amp;C27&amp;"_"&amp;D27</f>
        <v>40G SR4_100 m_QSFP+</v>
      </c>
    </row>
    <row r="28" spans="2:16">
      <c r="B28" s="157" t="s">
        <v>79</v>
      </c>
      <c r="C28" s="158" t="s">
        <v>32</v>
      </c>
      <c r="D28" s="159" t="s">
        <v>59</v>
      </c>
      <c r="E28" s="442">
        <v>614294</v>
      </c>
      <c r="F28" s="442">
        <v>750519</v>
      </c>
      <c r="G28" s="442"/>
      <c r="H28" s="442"/>
      <c r="I28" s="442"/>
      <c r="J28" s="442"/>
      <c r="K28" s="442"/>
      <c r="L28" s="442"/>
      <c r="M28" s="442"/>
      <c r="N28" s="442"/>
      <c r="O28" s="442"/>
      <c r="P28" s="68" t="str">
        <f>B28&amp;"_"&amp;C28&amp;"_"&amp;D28</f>
        <v>40GbE MM duplex_100 m_QSFP+</v>
      </c>
    </row>
    <row r="29" spans="2:16">
      <c r="B29" s="157" t="s">
        <v>94</v>
      </c>
      <c r="C29" s="158" t="s">
        <v>37</v>
      </c>
      <c r="D29" s="159" t="s">
        <v>59</v>
      </c>
      <c r="E29" s="444">
        <v>275269</v>
      </c>
      <c r="F29" s="444">
        <v>466535</v>
      </c>
      <c r="G29" s="444"/>
      <c r="H29" s="444"/>
      <c r="I29" s="444"/>
      <c r="J29" s="444"/>
      <c r="K29" s="444"/>
      <c r="L29" s="444"/>
      <c r="M29" s="444"/>
      <c r="N29" s="444"/>
      <c r="O29" s="444"/>
      <c r="P29" s="68" t="str">
        <f>B29&amp;"_"&amp;C29&amp;"_"&amp;D29</f>
        <v>40GbE eSR_300 m_QSFP+</v>
      </c>
    </row>
    <row r="30" spans="2:16">
      <c r="B30" s="416" t="s">
        <v>61</v>
      </c>
      <c r="C30" s="158" t="s">
        <v>40</v>
      </c>
      <c r="D30" s="159" t="s">
        <v>59</v>
      </c>
      <c r="E30" s="444">
        <v>813790</v>
      </c>
      <c r="F30" s="444">
        <v>613640</v>
      </c>
      <c r="G30" s="444"/>
      <c r="H30" s="444"/>
      <c r="I30" s="444"/>
      <c r="J30" s="444"/>
      <c r="K30" s="444"/>
      <c r="L30" s="444"/>
      <c r="M30" s="444"/>
      <c r="N30" s="444"/>
      <c r="O30" s="444"/>
      <c r="P30" s="68" t="str">
        <f>B30&amp;"_"&amp;C30&amp;"_"&amp;D30</f>
        <v>40 GbE PSM4_500 m_QSFP+</v>
      </c>
    </row>
    <row r="31" spans="2:16">
      <c r="B31" s="157" t="s">
        <v>95</v>
      </c>
      <c r="C31" s="158" t="s">
        <v>42</v>
      </c>
      <c r="D31" s="159" t="s">
        <v>35</v>
      </c>
      <c r="E31" s="444">
        <v>791</v>
      </c>
      <c r="F31" s="444">
        <v>402</v>
      </c>
      <c r="G31" s="444"/>
      <c r="H31" s="444"/>
      <c r="I31" s="444"/>
      <c r="J31" s="444"/>
      <c r="K31" s="444"/>
      <c r="L31" s="444"/>
      <c r="M31" s="444"/>
      <c r="N31" s="444"/>
      <c r="O31" s="444"/>
      <c r="P31" s="68" t="str">
        <f>B31&amp;"_"&amp;C31&amp;"_"&amp;D31</f>
        <v>40GbE (FR)_2 km_CFP</v>
      </c>
    </row>
    <row r="32" spans="2:16">
      <c r="B32" s="157" t="s">
        <v>96</v>
      </c>
      <c r="C32" s="158" t="s">
        <v>42</v>
      </c>
      <c r="D32" s="159" t="s">
        <v>59</v>
      </c>
      <c r="E32" s="444">
        <v>470209</v>
      </c>
      <c r="F32" s="444">
        <v>806616</v>
      </c>
      <c r="G32" s="444"/>
      <c r="H32" s="444"/>
      <c r="I32" s="444"/>
      <c r="J32" s="444"/>
      <c r="K32" s="444"/>
      <c r="L32" s="444"/>
      <c r="M32" s="444"/>
      <c r="N32" s="444"/>
      <c r="O32" s="444"/>
      <c r="P32" s="68" t="str">
        <f>B32&amp;"_"&amp;C32&amp;"_"&amp;D32</f>
        <v>40GbE (LR4 subspec)_2 km_QSFP+</v>
      </c>
    </row>
    <row r="33" spans="2:16">
      <c r="B33" s="157" t="s">
        <v>86</v>
      </c>
      <c r="C33" s="158" t="s">
        <v>44</v>
      </c>
      <c r="D33" s="159" t="s">
        <v>35</v>
      </c>
      <c r="E33" s="444">
        <v>6655</v>
      </c>
      <c r="F33" s="444">
        <v>2846</v>
      </c>
      <c r="G33" s="444"/>
      <c r="H33" s="444"/>
      <c r="I33" s="444"/>
      <c r="J33" s="444"/>
      <c r="K33" s="444"/>
      <c r="L33" s="444"/>
      <c r="M33" s="444"/>
      <c r="N33" s="444"/>
      <c r="O33" s="444"/>
      <c r="P33" s="68" t="str">
        <f>B33&amp;"_"&amp;C33&amp;"_"&amp;D33</f>
        <v>40GbE_10 km_CFP</v>
      </c>
    </row>
    <row r="34" spans="2:16">
      <c r="B34" s="157" t="s">
        <v>86</v>
      </c>
      <c r="C34" s="158" t="s">
        <v>44</v>
      </c>
      <c r="D34" s="159" t="s">
        <v>59</v>
      </c>
      <c r="E34" s="444">
        <v>327231</v>
      </c>
      <c r="F34" s="444">
        <v>424358</v>
      </c>
      <c r="G34" s="444"/>
      <c r="H34" s="444"/>
      <c r="I34" s="444"/>
      <c r="J34" s="444"/>
      <c r="K34" s="444"/>
      <c r="L34" s="444"/>
      <c r="M34" s="444"/>
      <c r="N34" s="444"/>
      <c r="O34" s="444"/>
      <c r="P34" s="68" t="str">
        <f>B34&amp;"_"&amp;C34&amp;"_"&amp;D34</f>
        <v>40GbE_10 km_QSFP+</v>
      </c>
    </row>
    <row r="35" spans="2:16">
      <c r="B35" s="160" t="s">
        <v>86</v>
      </c>
      <c r="C35" s="161" t="s">
        <v>45</v>
      </c>
      <c r="D35" s="162" t="s">
        <v>38</v>
      </c>
      <c r="E35" s="445">
        <v>4894</v>
      </c>
      <c r="F35" s="445">
        <v>5432</v>
      </c>
      <c r="G35" s="445"/>
      <c r="H35" s="445"/>
      <c r="I35" s="445"/>
      <c r="J35" s="445"/>
      <c r="K35" s="445"/>
      <c r="L35" s="445"/>
      <c r="M35" s="445"/>
      <c r="N35" s="445"/>
      <c r="O35" s="445"/>
      <c r="P35" s="68" t="str">
        <f>B35&amp;"_"&amp;C35&amp;"_"&amp;D35</f>
        <v>40GbE_40 km_all</v>
      </c>
    </row>
    <row r="36" spans="2:16">
      <c r="B36" s="154" t="s">
        <v>268</v>
      </c>
      <c r="C36" s="155" t="s">
        <v>32</v>
      </c>
      <c r="D36" s="156" t="s">
        <v>38</v>
      </c>
      <c r="E36" s="443">
        <v>0</v>
      </c>
      <c r="F36" s="443">
        <v>0</v>
      </c>
      <c r="G36" s="443"/>
      <c r="H36" s="443"/>
      <c r="I36" s="443"/>
      <c r="J36" s="443"/>
      <c r="K36" s="443"/>
      <c r="L36" s="443"/>
      <c r="M36" s="443"/>
      <c r="N36" s="443"/>
      <c r="O36" s="443"/>
      <c r="P36" s="68" t="str">
        <f>B36&amp;"_"&amp;C36&amp;"_"&amp;D36</f>
        <v>50G _100 m_all</v>
      </c>
    </row>
    <row r="37" spans="2:16">
      <c r="B37" s="157" t="s">
        <v>268</v>
      </c>
      <c r="C37" s="158" t="s">
        <v>42</v>
      </c>
      <c r="D37" s="159" t="s">
        <v>38</v>
      </c>
      <c r="E37" s="444">
        <v>0</v>
      </c>
      <c r="F37" s="444">
        <v>0</v>
      </c>
      <c r="G37" s="444"/>
      <c r="H37" s="444"/>
      <c r="I37" s="444"/>
      <c r="J37" s="444"/>
      <c r="K37" s="444"/>
      <c r="L37" s="444"/>
      <c r="M37" s="444"/>
      <c r="N37" s="444"/>
      <c r="O37" s="444"/>
      <c r="P37" s="68" t="str">
        <f>B37&amp;"_"&amp;C37&amp;"_"&amp;D37</f>
        <v>50G _2 km_all</v>
      </c>
    </row>
    <row r="38" spans="2:16">
      <c r="B38" s="157" t="s">
        <v>268</v>
      </c>
      <c r="C38" s="158" t="s">
        <v>44</v>
      </c>
      <c r="D38" s="159" t="s">
        <v>38</v>
      </c>
      <c r="E38" s="444">
        <v>0</v>
      </c>
      <c r="F38" s="444">
        <v>0</v>
      </c>
      <c r="G38" s="444"/>
      <c r="H38" s="444"/>
      <c r="I38" s="444"/>
      <c r="J38" s="444"/>
      <c r="K38" s="444"/>
      <c r="L38" s="444"/>
      <c r="M38" s="444"/>
      <c r="N38" s="444"/>
      <c r="O38" s="444"/>
      <c r="P38" s="68" t="str">
        <f>B38&amp;"_"&amp;C38&amp;"_"&amp;D38</f>
        <v>50G _10 km_all</v>
      </c>
    </row>
    <row r="39" spans="2:16">
      <c r="B39" s="157" t="s">
        <v>268</v>
      </c>
      <c r="C39" s="158" t="s">
        <v>45</v>
      </c>
      <c r="D39" s="159" t="s">
        <v>38</v>
      </c>
      <c r="E39" s="444">
        <v>0</v>
      </c>
      <c r="F39" s="444">
        <v>0</v>
      </c>
      <c r="G39" s="444"/>
      <c r="H39" s="444"/>
      <c r="I39" s="444"/>
      <c r="J39" s="444"/>
      <c r="K39" s="444"/>
      <c r="L39" s="444"/>
      <c r="M39" s="444"/>
      <c r="N39" s="444"/>
      <c r="O39" s="444"/>
      <c r="P39" s="68" t="str">
        <f>B39&amp;"_"&amp;C39&amp;"_"&amp;D39</f>
        <v>50G _40 km_all</v>
      </c>
    </row>
    <row r="40" spans="2:16">
      <c r="B40" s="160" t="s">
        <v>268</v>
      </c>
      <c r="C40" s="161" t="s">
        <v>46</v>
      </c>
      <c r="D40" s="162" t="s">
        <v>38</v>
      </c>
      <c r="E40" s="444">
        <v>0</v>
      </c>
      <c r="F40" s="444">
        <v>0</v>
      </c>
      <c r="G40" s="444"/>
      <c r="H40" s="444"/>
      <c r="I40" s="444"/>
      <c r="J40" s="444"/>
      <c r="K40" s="444"/>
      <c r="L40" s="444"/>
      <c r="M40" s="444"/>
      <c r="N40" s="444"/>
      <c r="O40" s="444"/>
      <c r="P40" s="68" t="str">
        <f>B40&amp;"_"&amp;C40&amp;"_"&amp;D40</f>
        <v>50G _80 km_all</v>
      </c>
    </row>
    <row r="41" spans="2:16">
      <c r="B41" s="157" t="str">
        <f>Segmentation!B72</f>
        <v>100G</v>
      </c>
      <c r="C41" s="158" t="str">
        <f>Segmentation!C72</f>
        <v>100 m</v>
      </c>
      <c r="D41" s="159" t="str">
        <f>Segmentation!D72</f>
        <v>CFP</v>
      </c>
      <c r="E41" s="443">
        <v>14816</v>
      </c>
      <c r="F41" s="443">
        <v>6913</v>
      </c>
      <c r="G41" s="443"/>
      <c r="H41" s="443"/>
      <c r="I41" s="443"/>
      <c r="J41" s="443"/>
      <c r="K41" s="443"/>
      <c r="L41" s="443"/>
      <c r="M41" s="443"/>
      <c r="N41" s="443"/>
      <c r="O41" s="443"/>
      <c r="P41" s="68" t="str">
        <f>B41&amp;"_"&amp;C41&amp;"_"&amp;D41</f>
        <v>100G_100 m_CFP</v>
      </c>
    </row>
    <row r="42" spans="2:16">
      <c r="B42" s="157" t="str">
        <f>Segmentation!B73</f>
        <v>100G</v>
      </c>
      <c r="C42" s="158" t="str">
        <f>Segmentation!C73</f>
        <v>100 m</v>
      </c>
      <c r="D42" s="159" t="str">
        <f>Segmentation!D73</f>
        <v>CFP2/4</v>
      </c>
      <c r="E42" s="444">
        <v>4367</v>
      </c>
      <c r="F42" s="444">
        <v>2269</v>
      </c>
      <c r="G42" s="444"/>
      <c r="H42" s="444"/>
      <c r="I42" s="444"/>
      <c r="J42" s="444"/>
      <c r="K42" s="444"/>
      <c r="L42" s="444"/>
      <c r="M42" s="444"/>
      <c r="N42" s="444"/>
      <c r="O42" s="444"/>
      <c r="P42" s="68" t="str">
        <f>B42&amp;"_"&amp;C42&amp;"_"&amp;D42</f>
        <v>100G_100 m_CFP2/4</v>
      </c>
    </row>
    <row r="43" spans="2:16">
      <c r="B43" s="157" t="str">
        <f>Segmentation!B74</f>
        <v>100G SR4</v>
      </c>
      <c r="C43" s="158" t="str">
        <f>Segmentation!C74</f>
        <v>100 m</v>
      </c>
      <c r="D43" s="159" t="str">
        <f>Segmentation!D74</f>
        <v>QSFP28</v>
      </c>
      <c r="E43" s="444">
        <v>280058</v>
      </c>
      <c r="F43" s="444">
        <v>622792</v>
      </c>
      <c r="G43" s="444"/>
      <c r="H43" s="444"/>
      <c r="I43" s="444"/>
      <c r="J43" s="444"/>
      <c r="K43" s="444"/>
      <c r="L43" s="444"/>
      <c r="M43" s="444"/>
      <c r="N43" s="444"/>
      <c r="O43" s="444"/>
      <c r="P43" s="68" t="str">
        <f>B43&amp;"_"&amp;C43&amp;"_"&amp;D43</f>
        <v>100G SR4_100 m_QSFP28</v>
      </c>
    </row>
    <row r="44" spans="2:16">
      <c r="B44" s="157" t="str">
        <f>Segmentation!B75</f>
        <v>100G SR2</v>
      </c>
      <c r="C44" s="158" t="str">
        <f>Segmentation!C75</f>
        <v>100 m</v>
      </c>
      <c r="D44" s="159" t="s">
        <v>269</v>
      </c>
      <c r="E44" s="444">
        <v>0</v>
      </c>
      <c r="F44" s="444">
        <v>0</v>
      </c>
      <c r="G44" s="444"/>
      <c r="H44" s="444"/>
      <c r="I44" s="444"/>
      <c r="J44" s="444"/>
      <c r="K44" s="444"/>
      <c r="L44" s="444"/>
      <c r="M44" s="444"/>
      <c r="N44" s="444"/>
      <c r="O44" s="444"/>
      <c r="P44" s="68" t="str">
        <f>B44&amp;"_"&amp;C44&amp;"_"&amp;D44</f>
        <v>100G SR2_100 m_SFP-DD, DSFP</v>
      </c>
    </row>
    <row r="45" spans="2:16">
      <c r="B45" s="157" t="str">
        <f>Segmentation!B76</f>
        <v>100G MM Duplex</v>
      </c>
      <c r="C45" s="158" t="str">
        <f>Segmentation!C76</f>
        <v>100 m</v>
      </c>
      <c r="D45" s="159" t="str">
        <f>Segmentation!D76</f>
        <v>QSFP28</v>
      </c>
      <c r="E45" s="444">
        <v>0</v>
      </c>
      <c r="F45" s="444">
        <v>0</v>
      </c>
      <c r="G45" s="444"/>
      <c r="H45" s="444"/>
      <c r="I45" s="444"/>
      <c r="J45" s="444"/>
      <c r="K45" s="444"/>
      <c r="L45" s="444"/>
      <c r="M45" s="444"/>
      <c r="N45" s="444"/>
      <c r="O45" s="444"/>
      <c r="P45" s="68" t="str">
        <f>B45&amp;"_"&amp;C45&amp;"_"&amp;D45</f>
        <v>100G MM Duplex_100 m_QSFP28</v>
      </c>
    </row>
    <row r="46" spans="2:16">
      <c r="B46" s="157" t="str">
        <f>Segmentation!B77</f>
        <v>100G eSR</v>
      </c>
      <c r="C46" s="158" t="str">
        <f>Segmentation!C77</f>
        <v>300 m</v>
      </c>
      <c r="D46" s="159" t="str">
        <f>Segmentation!D77</f>
        <v>QSFP28</v>
      </c>
      <c r="E46" s="444">
        <v>0</v>
      </c>
      <c r="F46" s="444">
        <v>0</v>
      </c>
      <c r="G46" s="444"/>
      <c r="H46" s="444"/>
      <c r="I46" s="444"/>
      <c r="J46" s="444"/>
      <c r="K46" s="444"/>
      <c r="L46" s="444"/>
      <c r="M46" s="444"/>
      <c r="N46" s="444"/>
      <c r="O46" s="444"/>
      <c r="P46" s="68" t="str">
        <f>B46&amp;"_"&amp;C46&amp;"_"&amp;D46</f>
        <v>100G eSR_300 m_QSFP28</v>
      </c>
    </row>
    <row r="47" spans="2:16">
      <c r="B47" s="157" t="str">
        <f>Segmentation!B78</f>
        <v>100G PSM4</v>
      </c>
      <c r="C47" s="158" t="str">
        <f>Segmentation!C78</f>
        <v>500 m</v>
      </c>
      <c r="D47" s="159" t="str">
        <f>Segmentation!D78</f>
        <v>QSFP28</v>
      </c>
      <c r="E47" s="444">
        <v>200861</v>
      </c>
      <c r="F47" s="444">
        <v>710038</v>
      </c>
      <c r="G47" s="442"/>
      <c r="H47" s="442"/>
      <c r="I47" s="442"/>
      <c r="J47" s="442"/>
      <c r="K47" s="442"/>
      <c r="L47" s="442"/>
      <c r="M47" s="442"/>
      <c r="N47" s="442"/>
      <c r="O47" s="442"/>
      <c r="P47" s="68" t="str">
        <f>B47&amp;"_"&amp;C47&amp;"_"&amp;D47</f>
        <v>100G PSM4_500 m_QSFP28</v>
      </c>
    </row>
    <row r="48" spans="2:16">
      <c r="B48" s="157" t="str">
        <f>Segmentation!B79</f>
        <v>100G DR</v>
      </c>
      <c r="C48" s="158" t="str">
        <f>Segmentation!C79</f>
        <v>500 m</v>
      </c>
      <c r="D48" s="159" t="str">
        <f>Segmentation!D79</f>
        <v>QSFP28</v>
      </c>
      <c r="E48" s="444">
        <v>0</v>
      </c>
      <c r="F48" s="444">
        <v>0</v>
      </c>
      <c r="G48" s="442"/>
      <c r="H48" s="442"/>
      <c r="I48" s="442"/>
      <c r="J48" s="442"/>
      <c r="K48" s="442"/>
      <c r="L48" s="442"/>
      <c r="M48" s="442"/>
      <c r="N48" s="442"/>
      <c r="O48" s="442"/>
      <c r="P48" s="68" t="str">
        <f>B48&amp;"_"&amp;C48&amp;"_"&amp;D48</f>
        <v>100G DR_500 m_QSFP28</v>
      </c>
    </row>
    <row r="49" spans="2:16">
      <c r="B49" s="157" t="str">
        <f>Segmentation!B80</f>
        <v>100G CWDM4-Subspec</v>
      </c>
      <c r="C49" s="158" t="str">
        <f>Segmentation!C80</f>
        <v>500 m</v>
      </c>
      <c r="D49" s="159" t="str">
        <f>Segmentation!D80</f>
        <v>QSFP28</v>
      </c>
      <c r="E49" s="444">
        <v>88200.6</v>
      </c>
      <c r="F49" s="444">
        <v>683412.1</v>
      </c>
      <c r="G49" s="442"/>
      <c r="H49" s="442"/>
      <c r="I49" s="442"/>
      <c r="J49" s="442"/>
      <c r="K49" s="442"/>
      <c r="L49" s="442"/>
      <c r="M49" s="442"/>
      <c r="N49" s="442"/>
      <c r="O49" s="442"/>
      <c r="P49" s="68" t="str">
        <f>B49&amp;"_"&amp;C49&amp;"_"&amp;D49</f>
        <v>100G CWDM4-Subspec_500 m_QSFP28</v>
      </c>
    </row>
    <row r="50" spans="2:16">
      <c r="B50" s="157" t="str">
        <f>Segmentation!B81</f>
        <v>100G CWDM4</v>
      </c>
      <c r="C50" s="158" t="str">
        <f>Segmentation!C81</f>
        <v>2 km</v>
      </c>
      <c r="D50" s="159" t="str">
        <f>Segmentation!D81</f>
        <v>QSFP28</v>
      </c>
      <c r="E50" s="442">
        <v>30989.399999999994</v>
      </c>
      <c r="F50" s="442">
        <v>292890.90000000002</v>
      </c>
      <c r="G50" s="442"/>
      <c r="H50" s="442"/>
      <c r="I50" s="442"/>
      <c r="J50" s="442"/>
      <c r="K50" s="442"/>
      <c r="L50" s="442"/>
      <c r="M50" s="442"/>
      <c r="N50" s="442"/>
      <c r="O50" s="442"/>
      <c r="P50" s="68" t="str">
        <f>B50&amp;"_"&amp;C50&amp;"_"&amp;D50</f>
        <v>100G CWDM4_2 km_QSFP28</v>
      </c>
    </row>
    <row r="51" spans="2:16">
      <c r="B51" s="157" t="str">
        <f>Segmentation!B82</f>
        <v>100G FR</v>
      </c>
      <c r="C51" s="158" t="str">
        <f>Segmentation!C82</f>
        <v>2 km</v>
      </c>
      <c r="D51" s="159" t="str">
        <f>Segmentation!D82</f>
        <v>QSFP28</v>
      </c>
      <c r="E51" s="442">
        <v>0</v>
      </c>
      <c r="F51" s="442">
        <v>0</v>
      </c>
      <c r="G51" s="442"/>
      <c r="H51" s="442"/>
      <c r="I51" s="442"/>
      <c r="J51" s="442"/>
      <c r="K51" s="442"/>
      <c r="L51" s="442"/>
      <c r="M51" s="442"/>
      <c r="N51" s="442"/>
      <c r="O51" s="442"/>
      <c r="P51" s="68" t="str">
        <f>B51&amp;"_"&amp;C51&amp;"_"&amp;D51</f>
        <v>100G FR_2 km_QSFP28</v>
      </c>
    </row>
    <row r="52" spans="2:16">
      <c r="B52" s="157" t="str">
        <f>Segmentation!B83</f>
        <v>100G</v>
      </c>
      <c r="C52" s="158" t="str">
        <f>Segmentation!C83</f>
        <v>10 km</v>
      </c>
      <c r="D52" s="159" t="str">
        <f>Segmentation!D83</f>
        <v>CFP</v>
      </c>
      <c r="E52" s="442">
        <v>109936</v>
      </c>
      <c r="F52" s="442">
        <v>67349</v>
      </c>
      <c r="G52" s="442"/>
      <c r="H52" s="442"/>
      <c r="I52" s="442"/>
      <c r="J52" s="442"/>
      <c r="K52" s="442"/>
      <c r="L52" s="442"/>
      <c r="M52" s="442"/>
      <c r="N52" s="442"/>
      <c r="O52" s="442"/>
      <c r="P52" s="68" t="str">
        <f>B52&amp;"_"&amp;C52&amp;"_"&amp;D52</f>
        <v>100G_10 km_CFP</v>
      </c>
    </row>
    <row r="53" spans="2:16">
      <c r="B53" s="157" t="str">
        <f>Segmentation!B84</f>
        <v>100G</v>
      </c>
      <c r="C53" s="158" t="str">
        <f>Segmentation!C84</f>
        <v>10 km</v>
      </c>
      <c r="D53" s="159" t="str">
        <f>Segmentation!D84</f>
        <v>CFP2/4</v>
      </c>
      <c r="E53" s="442">
        <v>92243</v>
      </c>
      <c r="F53" s="442">
        <v>78202</v>
      </c>
      <c r="G53" s="442"/>
      <c r="H53" s="442"/>
      <c r="I53" s="442"/>
      <c r="J53" s="442"/>
      <c r="K53" s="442"/>
      <c r="L53" s="442"/>
      <c r="M53" s="442"/>
      <c r="N53" s="442"/>
      <c r="O53" s="442"/>
      <c r="P53" s="68" t="str">
        <f>B53&amp;"_"&amp;C53&amp;"_"&amp;D53</f>
        <v>100G_10 km_CFP2/4</v>
      </c>
    </row>
    <row r="54" spans="2:16">
      <c r="B54" s="157" t="str">
        <f>Segmentation!B85</f>
        <v>100G LR4</v>
      </c>
      <c r="C54" s="158" t="str">
        <f>Segmentation!C85</f>
        <v>10 km</v>
      </c>
      <c r="D54" s="159" t="str">
        <f>Segmentation!D85</f>
        <v>QSFP28</v>
      </c>
      <c r="E54" s="442">
        <v>90443</v>
      </c>
      <c r="F54" s="442">
        <v>362352</v>
      </c>
      <c r="G54" s="442"/>
      <c r="H54" s="442"/>
      <c r="I54" s="442"/>
      <c r="J54" s="442"/>
      <c r="K54" s="442"/>
      <c r="L54" s="442"/>
      <c r="M54" s="442"/>
      <c r="N54" s="442"/>
      <c r="O54" s="442"/>
      <c r="P54" s="68" t="str">
        <f>B54&amp;"_"&amp;C54&amp;"_"&amp;D54</f>
        <v>100G LR4_10 km_QSFP28</v>
      </c>
    </row>
    <row r="55" spans="2:16">
      <c r="B55" s="157" t="str">
        <f>Segmentation!B86</f>
        <v>100G 4WDM10</v>
      </c>
      <c r="C55" s="158" t="str">
        <f>Segmentation!C86</f>
        <v>10 km</v>
      </c>
      <c r="D55" s="159" t="str">
        <f>Segmentation!D86</f>
        <v>QSFP28</v>
      </c>
      <c r="E55" s="442">
        <v>0</v>
      </c>
      <c r="F55" s="442">
        <v>45000</v>
      </c>
      <c r="G55" s="442"/>
      <c r="H55" s="442"/>
      <c r="I55" s="442"/>
      <c r="J55" s="442"/>
      <c r="K55" s="442"/>
      <c r="L55" s="442"/>
      <c r="M55" s="442"/>
      <c r="N55" s="442"/>
      <c r="O55" s="442"/>
      <c r="P55" s="68" t="str">
        <f>B55&amp;"_"&amp;C55&amp;"_"&amp;D55</f>
        <v>100G 4WDM10_10 km_QSFP28</v>
      </c>
    </row>
    <row r="56" spans="2:16">
      <c r="B56" s="157" t="str">
        <f>Segmentation!B87</f>
        <v>100G 4WDM20</v>
      </c>
      <c r="C56" s="158" t="str">
        <f>Segmentation!C87</f>
        <v>20 km</v>
      </c>
      <c r="D56" s="159" t="str">
        <f>Segmentation!D87</f>
        <v>QSFP28</v>
      </c>
      <c r="E56" s="442">
        <v>0</v>
      </c>
      <c r="F56" s="442">
        <v>0</v>
      </c>
      <c r="G56" s="442"/>
      <c r="H56" s="442"/>
      <c r="I56" s="442"/>
      <c r="J56" s="442"/>
      <c r="K56" s="442"/>
      <c r="L56" s="442"/>
      <c r="M56" s="442"/>
      <c r="N56" s="442"/>
      <c r="O56" s="442"/>
      <c r="P56" s="68" t="str">
        <f>B56&amp;"_"&amp;C56&amp;"_"&amp;D56</f>
        <v>100G 4WDM20_20 km_QSFP28</v>
      </c>
    </row>
    <row r="57" spans="2:16">
      <c r="B57" s="157" t="str">
        <f>Segmentation!B88</f>
        <v>100G ER4-Lite</v>
      </c>
      <c r="C57" s="158" t="str">
        <f>Segmentation!C88</f>
        <v>30 km</v>
      </c>
      <c r="D57" s="159" t="str">
        <f>Segmentation!D88</f>
        <v>QSFP28</v>
      </c>
      <c r="E57" s="442">
        <v>0</v>
      </c>
      <c r="F57" s="442">
        <v>2000</v>
      </c>
      <c r="G57" s="442"/>
      <c r="H57" s="442"/>
      <c r="I57" s="442"/>
      <c r="J57" s="442"/>
      <c r="K57" s="442"/>
      <c r="L57" s="442"/>
      <c r="M57" s="442"/>
      <c r="N57" s="442"/>
      <c r="O57" s="442"/>
      <c r="P57" s="68" t="str">
        <f>B57&amp;"_"&amp;C57&amp;"_"&amp;D57</f>
        <v>100G ER4-Lite_30 km_QSFP28</v>
      </c>
    </row>
    <row r="58" spans="2:16">
      <c r="B58" s="157" t="str">
        <f>Segmentation!B89</f>
        <v>100G ER4</v>
      </c>
      <c r="C58" s="158" t="str">
        <f>Segmentation!C89</f>
        <v>40 km</v>
      </c>
      <c r="D58" s="159" t="str">
        <f>Segmentation!D89</f>
        <v>QSFP28</v>
      </c>
      <c r="E58" s="442">
        <v>7456</v>
      </c>
      <c r="F58" s="442">
        <v>8272</v>
      </c>
      <c r="G58" s="442"/>
      <c r="H58" s="442"/>
      <c r="I58" s="442"/>
      <c r="J58" s="442"/>
      <c r="K58" s="442"/>
      <c r="L58" s="442"/>
      <c r="M58" s="442"/>
      <c r="N58" s="442"/>
      <c r="O58" s="442"/>
      <c r="P58" s="68" t="str">
        <f>B58&amp;"_"&amp;C58&amp;"_"&amp;D58</f>
        <v>100G ER4_40 km_QSFP28</v>
      </c>
    </row>
    <row r="59" spans="2:16">
      <c r="B59" s="160" t="str">
        <f>Segmentation!B90</f>
        <v>100G ZR4</v>
      </c>
      <c r="C59" s="161" t="str">
        <f>Segmentation!C90</f>
        <v>80 km</v>
      </c>
      <c r="D59" s="162" t="str">
        <f>Segmentation!D90</f>
        <v>QSFP28</v>
      </c>
      <c r="E59" s="442">
        <v>0</v>
      </c>
      <c r="F59" s="442">
        <v>0</v>
      </c>
      <c r="G59" s="442"/>
      <c r="H59" s="442"/>
      <c r="I59" s="442"/>
      <c r="J59" s="442"/>
      <c r="K59" s="442"/>
      <c r="L59" s="442"/>
      <c r="M59" s="442"/>
      <c r="N59" s="442"/>
      <c r="O59" s="442"/>
      <c r="P59" s="68" t="str">
        <f>B59&amp;"_"&amp;C59&amp;"_"&amp;D59</f>
        <v>100G ZR4_80 km_QSFP28</v>
      </c>
    </row>
    <row r="60" spans="2:16">
      <c r="B60" s="157" t="str">
        <f>Segmentation!B91</f>
        <v>200G</v>
      </c>
      <c r="C60" s="158" t="str">
        <f>Segmentation!C91</f>
        <v>100 m</v>
      </c>
      <c r="D60" s="159" t="str">
        <f>Segmentation!D91</f>
        <v>QSFP56</v>
      </c>
      <c r="E60" s="441">
        <v>0</v>
      </c>
      <c r="F60" s="441">
        <v>0</v>
      </c>
      <c r="G60" s="441"/>
      <c r="H60" s="441"/>
      <c r="I60" s="441"/>
      <c r="J60" s="441"/>
      <c r="K60" s="441"/>
      <c r="L60" s="441"/>
      <c r="M60" s="441"/>
      <c r="N60" s="441"/>
      <c r="O60" s="441"/>
      <c r="P60" s="68" t="str">
        <f>B60&amp;"_"&amp;C60&amp;"_"&amp;D60</f>
        <v>200G_100 m_QSFP56</v>
      </c>
    </row>
    <row r="61" spans="2:16">
      <c r="B61" s="157" t="str">
        <f>Segmentation!B92</f>
        <v>2x200G</v>
      </c>
      <c r="C61" s="158" t="str">
        <f>Segmentation!C92</f>
        <v>100 m</v>
      </c>
      <c r="D61" s="159" t="str">
        <f>Segmentation!D92</f>
        <v>OSFP</v>
      </c>
      <c r="E61" s="442">
        <v>0</v>
      </c>
      <c r="F61" s="442">
        <v>0</v>
      </c>
      <c r="G61" s="442"/>
      <c r="H61" s="442"/>
      <c r="I61" s="442"/>
      <c r="J61" s="442"/>
      <c r="K61" s="442"/>
      <c r="L61" s="442"/>
      <c r="M61" s="442"/>
      <c r="N61" s="442"/>
      <c r="O61" s="442"/>
      <c r="P61" s="68" t="str">
        <f>B61&amp;"_"&amp;C61&amp;"_"&amp;D61</f>
        <v>2x200G_100 m_OSFP</v>
      </c>
    </row>
    <row r="62" spans="2:16">
      <c r="B62" s="157" t="str">
        <f>Segmentation!B93</f>
        <v>200G</v>
      </c>
      <c r="C62" s="158" t="str">
        <f>Segmentation!C93</f>
        <v>2 km</v>
      </c>
      <c r="D62" s="159" t="str">
        <f>Segmentation!D93</f>
        <v>QSFP56</v>
      </c>
      <c r="E62" s="442">
        <v>0</v>
      </c>
      <c r="F62" s="442">
        <v>0</v>
      </c>
      <c r="G62" s="442"/>
      <c r="H62" s="442"/>
      <c r="I62" s="442"/>
      <c r="J62" s="442"/>
      <c r="K62" s="442"/>
      <c r="L62" s="442"/>
      <c r="M62" s="442"/>
      <c r="N62" s="442"/>
      <c r="O62" s="442"/>
      <c r="P62" s="68" t="str">
        <f>B62&amp;"_"&amp;C62&amp;"_"&amp;D62</f>
        <v>200G_2 km_QSFP56</v>
      </c>
    </row>
    <row r="63" spans="2:16">
      <c r="B63" s="160" t="str">
        <f>Segmentation!B94</f>
        <v>2x200G</v>
      </c>
      <c r="C63" s="161" t="str">
        <f>Segmentation!C94</f>
        <v>2 km</v>
      </c>
      <c r="D63" s="162" t="str">
        <f>Segmentation!D94</f>
        <v>OSFP</v>
      </c>
      <c r="E63" s="446">
        <v>0</v>
      </c>
      <c r="F63" s="446">
        <v>0</v>
      </c>
      <c r="G63" s="446"/>
      <c r="H63" s="446"/>
      <c r="I63" s="446"/>
      <c r="J63" s="446"/>
      <c r="K63" s="446"/>
      <c r="L63" s="446"/>
      <c r="M63" s="446"/>
      <c r="N63" s="446"/>
      <c r="O63" s="446"/>
      <c r="P63" s="68" t="str">
        <f>B63&amp;"_"&amp;C63&amp;"_"&amp;D63</f>
        <v>2x200G_2 km_OSFP</v>
      </c>
    </row>
    <row r="64" spans="2:16">
      <c r="B64" s="157" t="str">
        <f>Segmentation!B95</f>
        <v>400G</v>
      </c>
      <c r="C64" s="158" t="str">
        <f>Segmentation!C95</f>
        <v>100 m</v>
      </c>
      <c r="D64" s="159" t="str">
        <f>Segmentation!D95</f>
        <v>all</v>
      </c>
      <c r="E64" s="441">
        <v>0</v>
      </c>
      <c r="F64" s="441">
        <v>0</v>
      </c>
      <c r="G64" s="441"/>
      <c r="H64" s="441"/>
      <c r="I64" s="441"/>
      <c r="J64" s="441"/>
      <c r="K64" s="441"/>
      <c r="L64" s="441"/>
      <c r="M64" s="441"/>
      <c r="N64" s="441"/>
      <c r="O64" s="441"/>
      <c r="P64" s="68" t="str">
        <f>B64&amp;"_"&amp;C64&amp;"_"&amp;D64</f>
        <v>400G_100 m_all</v>
      </c>
    </row>
    <row r="65" spans="2:16">
      <c r="B65" s="157" t="str">
        <f>Segmentation!B96</f>
        <v>400G</v>
      </c>
      <c r="C65" s="158" t="str">
        <f>Segmentation!C96</f>
        <v>500 m</v>
      </c>
      <c r="D65" s="159" t="str">
        <f>Segmentation!D96</f>
        <v>all</v>
      </c>
      <c r="E65" s="442">
        <v>0</v>
      </c>
      <c r="F65" s="442">
        <v>0</v>
      </c>
      <c r="G65" s="442"/>
      <c r="H65" s="442"/>
      <c r="I65" s="442"/>
      <c r="J65" s="442"/>
      <c r="K65" s="442"/>
      <c r="L65" s="442"/>
      <c r="M65" s="442"/>
      <c r="N65" s="442"/>
      <c r="O65" s="442"/>
      <c r="P65" s="68" t="str">
        <f>B65&amp;"_"&amp;C65&amp;"_"&amp;D65</f>
        <v>400G_500 m_all</v>
      </c>
    </row>
    <row r="66" spans="2:16">
      <c r="B66" s="157" t="str">
        <f>Segmentation!B97</f>
        <v>400G</v>
      </c>
      <c r="C66" s="158" t="str">
        <f>Segmentation!C97</f>
        <v>2 km</v>
      </c>
      <c r="D66" s="159" t="str">
        <f>Segmentation!D97</f>
        <v>all</v>
      </c>
      <c r="E66" s="442">
        <v>0</v>
      </c>
      <c r="F66" s="442">
        <v>7</v>
      </c>
      <c r="G66" s="442"/>
      <c r="H66" s="442"/>
      <c r="I66" s="442"/>
      <c r="J66" s="442"/>
      <c r="K66" s="442"/>
      <c r="L66" s="442"/>
      <c r="M66" s="442"/>
      <c r="N66" s="442"/>
      <c r="O66" s="442"/>
      <c r="P66" s="68" t="str">
        <f>B66&amp;"_"&amp;C66&amp;"_"&amp;D66</f>
        <v>400G_2 km_all</v>
      </c>
    </row>
    <row r="67" spans="2:16">
      <c r="B67" s="160" t="str">
        <f>Segmentation!B98</f>
        <v>400G</v>
      </c>
      <c r="C67" s="161" t="str">
        <f>Segmentation!C98</f>
        <v>10 km</v>
      </c>
      <c r="D67" s="162" t="str">
        <f>Segmentation!D98</f>
        <v>all</v>
      </c>
      <c r="E67" s="446">
        <v>0</v>
      </c>
      <c r="F67" s="446">
        <v>82</v>
      </c>
      <c r="G67" s="446"/>
      <c r="H67" s="446"/>
      <c r="I67" s="446"/>
      <c r="J67" s="446"/>
      <c r="K67" s="446"/>
      <c r="L67" s="446"/>
      <c r="M67" s="446"/>
      <c r="N67" s="446"/>
      <c r="O67" s="446"/>
      <c r="P67" s="68" t="str">
        <f>B67&amp;"_"&amp;C67&amp;"_"&amp;D67</f>
        <v>400G_10 km_all</v>
      </c>
    </row>
    <row r="68" spans="2:16">
      <c r="B68" s="157" t="str">
        <f>Segmentation!B99</f>
        <v>2x400G SR8</v>
      </c>
      <c r="C68" s="158" t="str">
        <f>Segmentation!C99</f>
        <v>50 m</v>
      </c>
      <c r="D68" s="159" t="str">
        <f>Segmentation!D99</f>
        <v>OSFP, QSFP-DD</v>
      </c>
      <c r="E68" s="442">
        <v>0</v>
      </c>
      <c r="F68" s="442">
        <v>0</v>
      </c>
      <c r="G68" s="442"/>
      <c r="H68" s="442"/>
      <c r="I68" s="442"/>
      <c r="J68" s="442"/>
      <c r="K68" s="442"/>
      <c r="L68" s="442"/>
      <c r="M68" s="442"/>
      <c r="N68" s="442"/>
      <c r="O68" s="442"/>
      <c r="P68" s="68" t="str">
        <f>B68&amp;"_"&amp;C68&amp;"_"&amp;D68</f>
        <v>2x400G SR8_50 m_OSFP, QSFP-DD</v>
      </c>
    </row>
    <row r="69" spans="2:16">
      <c r="B69" s="157" t="str">
        <f>Segmentation!B100</f>
        <v>800G DR4</v>
      </c>
      <c r="C69" s="158" t="str">
        <f>Segmentation!C100</f>
        <v>500 m</v>
      </c>
      <c r="D69" s="159" t="str">
        <f>Segmentation!D100</f>
        <v>OSFP, QSFP-DD</v>
      </c>
      <c r="E69" s="442">
        <v>0</v>
      </c>
      <c r="F69" s="442">
        <v>0</v>
      </c>
      <c r="G69" s="442"/>
      <c r="H69" s="442"/>
      <c r="I69" s="442"/>
      <c r="J69" s="442"/>
      <c r="K69" s="442"/>
      <c r="L69" s="442"/>
      <c r="M69" s="442"/>
      <c r="N69" s="442"/>
      <c r="O69" s="442"/>
      <c r="P69" s="68" t="str">
        <f>B69&amp;"_"&amp;C69&amp;"_"&amp;D69</f>
        <v>800G DR4_500 m_OSFP, QSFP-DD</v>
      </c>
    </row>
    <row r="70" spans="2:16">
      <c r="B70" s="157" t="str">
        <f>Segmentation!B101</f>
        <v>2x400G FR8</v>
      </c>
      <c r="C70" s="158" t="str">
        <f>Segmentation!C101</f>
        <v>2 km</v>
      </c>
      <c r="D70" s="159" t="str">
        <f>Segmentation!D101</f>
        <v>OSFP, QSFP-DD</v>
      </c>
      <c r="E70" s="442">
        <v>0</v>
      </c>
      <c r="F70" s="442">
        <v>0</v>
      </c>
      <c r="G70" s="442"/>
      <c r="H70" s="442"/>
      <c r="I70" s="442"/>
      <c r="J70" s="442"/>
      <c r="K70" s="442"/>
      <c r="L70" s="442"/>
      <c r="M70" s="442"/>
      <c r="N70" s="442"/>
      <c r="O70" s="442"/>
      <c r="P70" s="68" t="str">
        <f>B70&amp;"_"&amp;C70&amp;"_"&amp;D70</f>
        <v>2x400G FR8_2 km_OSFP, QSFP-DD</v>
      </c>
    </row>
    <row r="71" spans="2:16">
      <c r="B71" s="157"/>
      <c r="C71" s="158"/>
      <c r="D71" s="159"/>
      <c r="E71" s="442"/>
      <c r="F71" s="442"/>
      <c r="G71" s="442"/>
      <c r="H71" s="442"/>
      <c r="I71" s="442"/>
      <c r="J71" s="442"/>
      <c r="K71" s="442"/>
      <c r="L71" s="442"/>
      <c r="M71" s="442"/>
      <c r="N71" s="442"/>
      <c r="O71" s="442"/>
      <c r="P71" s="68" t="str">
        <f>B71&amp;"_"&amp;C71&amp;"_"&amp;D71</f>
        <v>__</v>
      </c>
    </row>
    <row r="72" spans="2:16">
      <c r="B72" s="410" t="s">
        <v>19</v>
      </c>
      <c r="C72" s="411"/>
      <c r="D72" s="413"/>
      <c r="E72" s="75">
        <f t="shared" ref="E72:O72" si="0">SUM(E9:E71)</f>
        <v>36433414.034999996</v>
      </c>
      <c r="F72" s="75">
        <f t="shared" si="0"/>
        <v>38102112.150000006</v>
      </c>
      <c r="G72" s="75">
        <f t="shared" si="0"/>
        <v>0</v>
      </c>
      <c r="H72" s="75">
        <f t="shared" si="0"/>
        <v>0</v>
      </c>
      <c r="I72" s="75">
        <f t="shared" si="0"/>
        <v>0</v>
      </c>
      <c r="J72" s="75">
        <f t="shared" si="0"/>
        <v>0</v>
      </c>
      <c r="K72" s="75">
        <f t="shared" si="0"/>
        <v>0</v>
      </c>
      <c r="L72" s="75">
        <f t="shared" si="0"/>
        <v>0</v>
      </c>
      <c r="M72" s="75">
        <f t="shared" si="0"/>
        <v>0</v>
      </c>
      <c r="N72" s="75">
        <f t="shared" si="0"/>
        <v>0</v>
      </c>
      <c r="O72" s="75">
        <f t="shared" si="0"/>
        <v>0</v>
      </c>
      <c r="P72" s="68" t="str">
        <f>B72&amp;"_"&amp;C72&amp;"_"&amp;D72</f>
        <v>Total Devices __</v>
      </c>
    </row>
    <row r="73" spans="2:16">
      <c r="B73" s="417"/>
      <c r="C73" s="418"/>
      <c r="D73" s="419"/>
      <c r="E73" s="246"/>
      <c r="F73" s="246"/>
      <c r="G73" s="246"/>
      <c r="H73" s="246"/>
      <c r="I73" s="246"/>
      <c r="J73" s="246"/>
      <c r="K73" s="246"/>
      <c r="L73" s="246"/>
      <c r="M73" s="246"/>
      <c r="N73" s="246"/>
      <c r="O73" s="246"/>
    </row>
    <row r="74" spans="2:16">
      <c r="B74" s="420"/>
      <c r="C74" s="76"/>
      <c r="D74" s="421"/>
      <c r="E74" s="62"/>
      <c r="F74" s="62"/>
      <c r="G74" s="247"/>
      <c r="H74" s="247"/>
      <c r="I74" s="247"/>
      <c r="J74" s="62"/>
      <c r="K74" s="62"/>
      <c r="L74" s="62"/>
      <c r="M74" s="62"/>
      <c r="N74" s="62"/>
      <c r="O74" s="62"/>
    </row>
    <row r="75" spans="2:16">
      <c r="B75" s="46" t="s">
        <v>102</v>
      </c>
      <c r="C75" s="180" t="s">
        <v>104</v>
      </c>
      <c r="D75" s="108" t="s">
        <v>59</v>
      </c>
      <c r="E75" s="21">
        <v>1529498</v>
      </c>
      <c r="F75" s="21">
        <v>1812036.1</v>
      </c>
      <c r="G75" s="21"/>
      <c r="H75" s="21"/>
      <c r="I75" s="21"/>
      <c r="J75" s="21"/>
      <c r="K75" s="21"/>
      <c r="L75" s="21"/>
      <c r="M75" s="21"/>
      <c r="N75" s="21"/>
      <c r="O75" s="21"/>
    </row>
    <row r="76" spans="2:16">
      <c r="B76" s="46" t="s">
        <v>107</v>
      </c>
      <c r="C76" s="47" t="s">
        <v>105</v>
      </c>
      <c r="D76" s="48" t="s">
        <v>59</v>
      </c>
      <c r="E76" s="21">
        <v>1611230</v>
      </c>
      <c r="F76" s="21">
        <v>1541127.4</v>
      </c>
      <c r="G76" s="21"/>
      <c r="H76" s="21"/>
      <c r="I76" s="21"/>
      <c r="J76" s="21"/>
      <c r="K76" s="21"/>
      <c r="L76" s="21"/>
      <c r="M76" s="21"/>
      <c r="N76" s="21"/>
      <c r="O76" s="21"/>
    </row>
    <row r="77" spans="2:16">
      <c r="B77" s="46" t="s">
        <v>106</v>
      </c>
      <c r="C77" s="47" t="s">
        <v>105</v>
      </c>
      <c r="D77" s="48" t="s">
        <v>36</v>
      </c>
      <c r="E77" s="21">
        <v>410494</v>
      </c>
      <c r="F77" s="21">
        <v>2003444</v>
      </c>
      <c r="G77" s="21"/>
      <c r="H77" s="21"/>
      <c r="I77" s="21"/>
      <c r="J77" s="21"/>
      <c r="K77" s="21"/>
      <c r="L77" s="21"/>
      <c r="M77" s="21"/>
      <c r="N77" s="21"/>
      <c r="O77" s="21"/>
    </row>
    <row r="78" spans="2:16">
      <c r="B78" s="46" t="s">
        <v>110</v>
      </c>
      <c r="C78" s="47" t="s">
        <v>111</v>
      </c>
      <c r="D78" s="48" t="s">
        <v>59</v>
      </c>
      <c r="E78" s="21">
        <v>3140728</v>
      </c>
      <c r="F78" s="21">
        <v>3353163.5</v>
      </c>
      <c r="G78" s="21"/>
      <c r="H78" s="21"/>
      <c r="I78" s="21"/>
      <c r="J78" s="21"/>
      <c r="K78" s="21"/>
      <c r="L78" s="21"/>
      <c r="M78" s="21"/>
      <c r="N78" s="21"/>
      <c r="O78" s="21"/>
    </row>
    <row r="79" spans="2:16">
      <c r="B79" s="54"/>
      <c r="C79" s="21"/>
      <c r="D79" s="74"/>
      <c r="E79" s="21"/>
      <c r="F79" s="21"/>
      <c r="G79" s="21"/>
      <c r="H79" s="21"/>
      <c r="I79" s="21"/>
      <c r="J79" s="21"/>
      <c r="K79" s="21"/>
      <c r="L79" s="21"/>
      <c r="M79" s="21"/>
      <c r="N79" s="21"/>
      <c r="O79" s="21"/>
    </row>
    <row r="80" spans="2:16">
      <c r="B80" s="422"/>
      <c r="C80" s="423"/>
      <c r="D80" s="424"/>
      <c r="E80" s="53"/>
      <c r="F80" s="53"/>
      <c r="G80" s="53"/>
      <c r="H80" s="53"/>
      <c r="I80" s="53"/>
      <c r="J80" s="53"/>
      <c r="K80" s="53"/>
      <c r="L80" s="53"/>
      <c r="M80" s="53"/>
      <c r="N80" s="53"/>
      <c r="O80" s="53"/>
    </row>
    <row r="81" spans="2:17">
      <c r="C81" s="68"/>
      <c r="D81" s="68"/>
    </row>
    <row r="84" spans="2:17" ht="21">
      <c r="B84" s="406" t="s">
        <v>18</v>
      </c>
      <c r="C84" s="406"/>
      <c r="D84" s="406"/>
      <c r="E84" s="164"/>
      <c r="F84" s="164"/>
      <c r="G84" s="164"/>
      <c r="H84" s="164"/>
      <c r="I84" s="164"/>
      <c r="J84" s="164"/>
      <c r="K84" s="164"/>
      <c r="L84" s="164"/>
      <c r="M84" s="164"/>
      <c r="N84" s="164"/>
      <c r="O84" s="164"/>
      <c r="P84" s="164"/>
      <c r="Q84" s="164"/>
    </row>
    <row r="85" spans="2:17">
      <c r="B85" s="70" t="s">
        <v>30</v>
      </c>
      <c r="C85" s="70" t="s">
        <v>29</v>
      </c>
      <c r="D85" s="70" t="s">
        <v>31</v>
      </c>
      <c r="E85" s="71">
        <v>2016</v>
      </c>
      <c r="F85" s="71">
        <v>2017</v>
      </c>
      <c r="G85" s="71">
        <v>2018</v>
      </c>
      <c r="H85" s="71">
        <v>2019</v>
      </c>
      <c r="I85" s="71">
        <v>2020</v>
      </c>
      <c r="J85" s="71">
        <v>2021</v>
      </c>
      <c r="K85" s="71">
        <v>2022</v>
      </c>
      <c r="L85" s="71">
        <v>2023</v>
      </c>
      <c r="M85" s="71">
        <v>2024</v>
      </c>
      <c r="N85" s="71">
        <v>2025</v>
      </c>
      <c r="O85" s="71">
        <v>2026</v>
      </c>
    </row>
    <row r="86" spans="2:17">
      <c r="B86" s="154" t="str">
        <f t="shared" ref="B86:D105" si="1">B9</f>
        <v>GbE</v>
      </c>
      <c r="C86" s="155" t="str">
        <f t="shared" si="1"/>
        <v>500 m</v>
      </c>
      <c r="D86" s="156" t="str">
        <f t="shared" si="1"/>
        <v>SFP</v>
      </c>
      <c r="E86" s="188">
        <f t="shared" ref="E86:O86" si="2">IF(E9=0,,E163*10^6/E9)</f>
        <v>10.178233731377588</v>
      </c>
      <c r="F86" s="188">
        <f t="shared" si="2"/>
        <v>8.9746992158904888</v>
      </c>
      <c r="G86" s="188"/>
      <c r="H86" s="188"/>
      <c r="I86" s="188"/>
      <c r="J86" s="188"/>
      <c r="K86" s="188"/>
      <c r="L86" s="188"/>
      <c r="M86" s="188"/>
      <c r="N86" s="188"/>
      <c r="O86" s="188"/>
    </row>
    <row r="87" spans="2:17">
      <c r="B87" s="157" t="str">
        <f t="shared" si="1"/>
        <v>GbE</v>
      </c>
      <c r="C87" s="158" t="str">
        <f t="shared" si="1"/>
        <v>10 km</v>
      </c>
      <c r="D87" s="159" t="str">
        <f t="shared" si="1"/>
        <v>SFP</v>
      </c>
      <c r="E87" s="188">
        <f t="shared" ref="E87:O87" si="3">IF(E10=0,,E164*10^6/E10)</f>
        <v>11.313150064475876</v>
      </c>
      <c r="F87" s="188">
        <f t="shared" si="3"/>
        <v>9.7279618337487541</v>
      </c>
      <c r="G87" s="188"/>
      <c r="H87" s="188"/>
      <c r="I87" s="188"/>
      <c r="J87" s="188"/>
      <c r="K87" s="188"/>
      <c r="L87" s="188"/>
      <c r="M87" s="188"/>
      <c r="N87" s="188"/>
      <c r="O87" s="188"/>
    </row>
    <row r="88" spans="2:17">
      <c r="B88" s="157" t="str">
        <f t="shared" si="1"/>
        <v>GbE</v>
      </c>
      <c r="C88" s="158" t="str">
        <f t="shared" si="1"/>
        <v>40 km</v>
      </c>
      <c r="D88" s="159" t="str">
        <f t="shared" si="1"/>
        <v>SFP</v>
      </c>
      <c r="E88" s="188">
        <f t="shared" ref="E88:O88" si="4">IF(E11=0,,E165*10^6/E11)</f>
        <v>14.223250006112197</v>
      </c>
      <c r="F88" s="188">
        <f t="shared" si="4"/>
        <v>11.270556706605298</v>
      </c>
      <c r="G88" s="188"/>
      <c r="H88" s="188"/>
      <c r="I88" s="188"/>
      <c r="J88" s="188"/>
      <c r="K88" s="188"/>
      <c r="L88" s="188"/>
      <c r="M88" s="188"/>
      <c r="N88" s="188"/>
      <c r="O88" s="188"/>
    </row>
    <row r="89" spans="2:17">
      <c r="B89" s="157" t="str">
        <f t="shared" si="1"/>
        <v>GbE</v>
      </c>
      <c r="C89" s="158" t="str">
        <f t="shared" si="1"/>
        <v>80 km</v>
      </c>
      <c r="D89" s="159" t="str">
        <f t="shared" si="1"/>
        <v>SFP</v>
      </c>
      <c r="E89" s="188">
        <f t="shared" ref="E89:O89" si="5">IF(E12=0,,E166*10^6/E12)</f>
        <v>47.263945249069465</v>
      </c>
      <c r="F89" s="188">
        <f t="shared" si="5"/>
        <v>42.349942382451964</v>
      </c>
      <c r="G89" s="188"/>
      <c r="H89" s="188"/>
      <c r="I89" s="188"/>
      <c r="J89" s="188"/>
      <c r="K89" s="188"/>
      <c r="L89" s="188"/>
      <c r="M89" s="188"/>
      <c r="N89" s="188"/>
      <c r="O89" s="188"/>
    </row>
    <row r="90" spans="2:17">
      <c r="B90" s="160" t="str">
        <f t="shared" si="1"/>
        <v>GbE &amp; Fast Ethernet</v>
      </c>
      <c r="C90" s="161" t="str">
        <f t="shared" si="1"/>
        <v>Various</v>
      </c>
      <c r="D90" s="162" t="str">
        <f t="shared" si="1"/>
        <v>Legacy/discontinued</v>
      </c>
      <c r="E90" s="327"/>
      <c r="F90" s="327"/>
      <c r="G90" s="327"/>
      <c r="H90" s="327"/>
      <c r="I90" s="327"/>
      <c r="J90" s="327"/>
      <c r="K90" s="327"/>
      <c r="L90" s="327"/>
      <c r="M90" s="327"/>
      <c r="N90" s="327"/>
      <c r="O90" s="327"/>
    </row>
    <row r="91" spans="2:17">
      <c r="B91" s="157" t="str">
        <f t="shared" si="1"/>
        <v>10GbE</v>
      </c>
      <c r="C91" s="158" t="str">
        <f t="shared" si="1"/>
        <v>300 m</v>
      </c>
      <c r="D91" s="159" t="str">
        <f t="shared" si="1"/>
        <v>XFP</v>
      </c>
      <c r="E91" s="188">
        <f t="shared" ref="E91:O91" si="6">IF(E14=0,,E168*10^6/E14)</f>
        <v>65.084287545305614</v>
      </c>
      <c r="F91" s="188">
        <f t="shared" si="6"/>
        <v>58.749084731162213</v>
      </c>
      <c r="G91" s="188"/>
      <c r="H91" s="188"/>
      <c r="I91" s="188"/>
      <c r="J91" s="188"/>
      <c r="K91" s="188"/>
      <c r="L91" s="188"/>
      <c r="M91" s="188"/>
      <c r="N91" s="188"/>
      <c r="O91" s="188"/>
    </row>
    <row r="92" spans="2:17">
      <c r="B92" s="157" t="str">
        <f t="shared" si="1"/>
        <v>10GbE</v>
      </c>
      <c r="C92" s="158" t="str">
        <f t="shared" si="1"/>
        <v>300 m</v>
      </c>
      <c r="D92" s="159" t="str">
        <f t="shared" si="1"/>
        <v>SFP+</v>
      </c>
      <c r="E92" s="188">
        <f t="shared" ref="E92:O92" si="7">IF(E15=0,,E169*10^6/E15)</f>
        <v>18.016278339273537</v>
      </c>
      <c r="F92" s="188">
        <f t="shared" si="7"/>
        <v>15.097691372748406</v>
      </c>
      <c r="G92" s="188"/>
      <c r="H92" s="188"/>
      <c r="I92" s="188"/>
      <c r="J92" s="188"/>
      <c r="K92" s="188"/>
      <c r="L92" s="188"/>
      <c r="M92" s="188"/>
      <c r="N92" s="188"/>
      <c r="O92" s="188"/>
    </row>
    <row r="93" spans="2:17">
      <c r="B93" s="157" t="str">
        <f t="shared" si="1"/>
        <v>10GbE LRM</v>
      </c>
      <c r="C93" s="158" t="str">
        <f t="shared" si="1"/>
        <v>220 m</v>
      </c>
      <c r="D93" s="159" t="str">
        <f t="shared" si="1"/>
        <v>SFP+</v>
      </c>
      <c r="E93" s="188">
        <f t="shared" ref="E93:O93" si="8">IF(E16=0,,E170*10^6/E16)</f>
        <v>78.390761412913719</v>
      </c>
      <c r="F93" s="188">
        <f t="shared" si="8"/>
        <v>66.716018564745482</v>
      </c>
      <c r="G93" s="188"/>
      <c r="H93" s="188"/>
      <c r="I93" s="188"/>
      <c r="J93" s="188"/>
      <c r="K93" s="188"/>
      <c r="L93" s="188"/>
      <c r="M93" s="188"/>
      <c r="N93" s="188"/>
      <c r="O93" s="188"/>
    </row>
    <row r="94" spans="2:17">
      <c r="B94" s="157" t="str">
        <f t="shared" si="1"/>
        <v>10GbE</v>
      </c>
      <c r="C94" s="158" t="str">
        <f t="shared" si="1"/>
        <v>10 km</v>
      </c>
      <c r="D94" s="159" t="str">
        <f t="shared" si="1"/>
        <v>XFP</v>
      </c>
      <c r="E94" s="188">
        <f t="shared" ref="E94:O94" si="9">IF(E17=0,,E171*10^6/E17)</f>
        <v>67.576972221049004</v>
      </c>
      <c r="F94" s="188">
        <f t="shared" si="9"/>
        <v>51.799368807617711</v>
      </c>
      <c r="G94" s="188"/>
      <c r="H94" s="188"/>
      <c r="I94" s="188"/>
      <c r="J94" s="188"/>
      <c r="K94" s="188"/>
      <c r="L94" s="188"/>
      <c r="M94" s="188"/>
      <c r="N94" s="188"/>
      <c r="O94" s="188"/>
    </row>
    <row r="95" spans="2:17">
      <c r="B95" s="157" t="str">
        <f t="shared" si="1"/>
        <v>10GbE</v>
      </c>
      <c r="C95" s="158" t="str">
        <f t="shared" si="1"/>
        <v>10 km</v>
      </c>
      <c r="D95" s="159" t="str">
        <f t="shared" si="1"/>
        <v>SFP+</v>
      </c>
      <c r="E95" s="188">
        <f t="shared" ref="E95:I104" si="10">IF(E18=0,,E172*10^6/E18)</f>
        <v>38.465958311427336</v>
      </c>
      <c r="F95" s="188">
        <f t="shared" si="10"/>
        <v>30.5</v>
      </c>
      <c r="G95" s="188"/>
      <c r="H95" s="188"/>
      <c r="I95" s="188"/>
      <c r="J95" s="188"/>
      <c r="K95" s="188"/>
      <c r="L95" s="188"/>
      <c r="M95" s="188"/>
      <c r="N95" s="188"/>
      <c r="O95" s="188"/>
    </row>
    <row r="96" spans="2:17">
      <c r="B96" s="157" t="str">
        <f t="shared" si="1"/>
        <v>10GbE</v>
      </c>
      <c r="C96" s="158" t="str">
        <f t="shared" si="1"/>
        <v>40 km</v>
      </c>
      <c r="D96" s="159" t="str">
        <f t="shared" si="1"/>
        <v>XFP</v>
      </c>
      <c r="E96" s="188">
        <f t="shared" si="10"/>
        <v>202.96860771881492</v>
      </c>
      <c r="F96" s="188">
        <f t="shared" si="10"/>
        <v>139.47449702400385</v>
      </c>
      <c r="G96" s="188"/>
      <c r="H96" s="188"/>
      <c r="I96" s="188"/>
      <c r="J96" s="188"/>
      <c r="K96" s="188"/>
      <c r="L96" s="188"/>
      <c r="M96" s="188"/>
      <c r="N96" s="188"/>
      <c r="O96" s="188"/>
    </row>
    <row r="97" spans="2:15">
      <c r="B97" s="157" t="str">
        <f t="shared" si="1"/>
        <v>10GbE</v>
      </c>
      <c r="C97" s="158" t="str">
        <f t="shared" si="1"/>
        <v>40 km</v>
      </c>
      <c r="D97" s="159" t="str">
        <f t="shared" si="1"/>
        <v>SFP+</v>
      </c>
      <c r="E97" s="188">
        <f t="shared" si="10"/>
        <v>191.20778168956542</v>
      </c>
      <c r="F97" s="188">
        <f t="shared" si="10"/>
        <v>155.78241680453388</v>
      </c>
      <c r="G97" s="188"/>
      <c r="H97" s="188"/>
      <c r="I97" s="188"/>
      <c r="J97" s="188"/>
      <c r="K97" s="188"/>
      <c r="L97" s="188"/>
      <c r="M97" s="188"/>
      <c r="N97" s="188"/>
      <c r="O97" s="188"/>
    </row>
    <row r="98" spans="2:15">
      <c r="B98" s="157" t="str">
        <f t="shared" si="1"/>
        <v>10GbE</v>
      </c>
      <c r="C98" s="158" t="str">
        <f t="shared" si="1"/>
        <v>80 km</v>
      </c>
      <c r="D98" s="159" t="str">
        <f t="shared" si="1"/>
        <v>XFP</v>
      </c>
      <c r="E98" s="188">
        <f t="shared" si="10"/>
        <v>272.0748723385496</v>
      </c>
      <c r="F98" s="188">
        <f t="shared" si="10"/>
        <v>279.05568350167476</v>
      </c>
      <c r="G98" s="188"/>
      <c r="H98" s="188"/>
      <c r="I98" s="188"/>
      <c r="J98" s="188"/>
      <c r="K98" s="188"/>
      <c r="L98" s="188"/>
      <c r="M98" s="188"/>
      <c r="N98" s="188"/>
      <c r="O98" s="188"/>
    </row>
    <row r="99" spans="2:15">
      <c r="B99" s="157" t="str">
        <f t="shared" si="1"/>
        <v>10GbE</v>
      </c>
      <c r="C99" s="158" t="str">
        <f t="shared" si="1"/>
        <v>80 km</v>
      </c>
      <c r="D99" s="159" t="str">
        <f t="shared" si="1"/>
        <v>SFP+</v>
      </c>
      <c r="E99" s="188">
        <f t="shared" si="10"/>
        <v>362.31733736347383</v>
      </c>
      <c r="F99" s="188">
        <f t="shared" si="10"/>
        <v>296.14130230693672</v>
      </c>
      <c r="G99" s="188"/>
      <c r="H99" s="188"/>
      <c r="I99" s="188"/>
      <c r="J99" s="188"/>
      <c r="K99" s="188"/>
      <c r="L99" s="188"/>
      <c r="M99" s="188"/>
      <c r="N99" s="188"/>
      <c r="O99" s="188"/>
    </row>
    <row r="100" spans="2:15">
      <c r="B100" s="157" t="str">
        <f t="shared" si="1"/>
        <v>10GbE</v>
      </c>
      <c r="C100" s="158" t="str">
        <f t="shared" si="1"/>
        <v>Various</v>
      </c>
      <c r="D100" s="159" t="str">
        <f t="shared" si="1"/>
        <v>Legacy/discontinued</v>
      </c>
      <c r="E100" s="327">
        <f t="shared" si="10"/>
        <v>99.093186017554928</v>
      </c>
      <c r="F100" s="327">
        <f t="shared" si="10"/>
        <v>94.281145957499305</v>
      </c>
      <c r="G100" s="327"/>
      <c r="H100" s="327"/>
      <c r="I100" s="327"/>
      <c r="J100" s="327"/>
      <c r="K100" s="327"/>
      <c r="L100" s="327"/>
      <c r="M100" s="327"/>
      <c r="N100" s="327"/>
      <c r="O100" s="327"/>
    </row>
    <row r="101" spans="2:15">
      <c r="B101" s="154" t="str">
        <f t="shared" si="1"/>
        <v>25GbE SR</v>
      </c>
      <c r="C101" s="155" t="str">
        <f t="shared" si="1"/>
        <v>100 - 300 m</v>
      </c>
      <c r="D101" s="156" t="str">
        <f t="shared" si="1"/>
        <v>SFP28</v>
      </c>
      <c r="E101" s="400">
        <f t="shared" si="10"/>
        <v>187.14315701091519</v>
      </c>
      <c r="F101" s="400">
        <f t="shared" si="10"/>
        <v>141.11071819746516</v>
      </c>
      <c r="G101" s="400"/>
      <c r="H101" s="400"/>
      <c r="I101" s="400"/>
      <c r="J101" s="400"/>
      <c r="K101" s="400"/>
      <c r="L101" s="400"/>
      <c r="M101" s="400"/>
      <c r="N101" s="400"/>
      <c r="O101" s="400"/>
    </row>
    <row r="102" spans="2:15">
      <c r="B102" s="157" t="str">
        <f t="shared" si="1"/>
        <v>25GbE LR</v>
      </c>
      <c r="C102" s="158" t="str">
        <f t="shared" si="1"/>
        <v>10 km</v>
      </c>
      <c r="D102" s="159" t="str">
        <f t="shared" si="1"/>
        <v>SFP28</v>
      </c>
      <c r="E102" s="188">
        <f t="shared" si="10"/>
        <v>456.24032541776609</v>
      </c>
      <c r="F102" s="188">
        <f t="shared" si="10"/>
        <v>324.10355668962507</v>
      </c>
      <c r="G102" s="188"/>
      <c r="H102" s="188"/>
      <c r="I102" s="188"/>
      <c r="J102" s="188"/>
      <c r="K102" s="188"/>
      <c r="L102" s="188"/>
      <c r="M102" s="188"/>
      <c r="N102" s="188"/>
      <c r="O102" s="188"/>
    </row>
    <row r="103" spans="2:15">
      <c r="B103" s="160" t="str">
        <f t="shared" si="1"/>
        <v>25GbE ER</v>
      </c>
      <c r="C103" s="161" t="str">
        <f t="shared" si="1"/>
        <v>40 km</v>
      </c>
      <c r="D103" s="162" t="str">
        <f t="shared" si="1"/>
        <v>SFP28</v>
      </c>
      <c r="E103" s="188">
        <f t="shared" si="10"/>
        <v>0</v>
      </c>
      <c r="F103" s="188">
        <f t="shared" si="10"/>
        <v>0</v>
      </c>
      <c r="G103" s="188"/>
      <c r="H103" s="188"/>
      <c r="I103" s="188"/>
      <c r="J103" s="188"/>
      <c r="K103" s="188"/>
      <c r="L103" s="188"/>
      <c r="M103" s="188"/>
      <c r="N103" s="188"/>
      <c r="O103" s="188"/>
    </row>
    <row r="104" spans="2:15">
      <c r="B104" s="157" t="str">
        <f t="shared" si="1"/>
        <v>40G SR4</v>
      </c>
      <c r="C104" s="158" t="str">
        <f t="shared" si="1"/>
        <v>100 m</v>
      </c>
      <c r="D104" s="159" t="str">
        <f t="shared" si="1"/>
        <v>QSFP+</v>
      </c>
      <c r="E104" s="400">
        <f t="shared" si="10"/>
        <v>96.595063887564976</v>
      </c>
      <c r="F104" s="400">
        <f t="shared" si="10"/>
        <v>80.379797575925679</v>
      </c>
      <c r="G104" s="400"/>
      <c r="H104" s="400"/>
      <c r="I104" s="400"/>
      <c r="J104" s="400"/>
      <c r="K104" s="400"/>
      <c r="L104" s="400"/>
      <c r="M104" s="400"/>
      <c r="N104" s="400"/>
      <c r="O104" s="400"/>
    </row>
    <row r="105" spans="2:15">
      <c r="B105" s="157" t="str">
        <f t="shared" si="1"/>
        <v>40GbE MM duplex</v>
      </c>
      <c r="C105" s="158" t="str">
        <f t="shared" si="1"/>
        <v>100 m</v>
      </c>
      <c r="D105" s="159" t="str">
        <f t="shared" si="1"/>
        <v>QSFP+</v>
      </c>
      <c r="E105" s="188">
        <f t="shared" ref="E105:I114" si="11">IF(E28=0,,E182*10^6/E28)</f>
        <v>250</v>
      </c>
      <c r="F105" s="188">
        <f t="shared" si="11"/>
        <v>240</v>
      </c>
      <c r="G105" s="188"/>
      <c r="H105" s="188"/>
      <c r="I105" s="188"/>
      <c r="J105" s="188"/>
      <c r="K105" s="188"/>
      <c r="L105" s="188"/>
      <c r="M105" s="188"/>
      <c r="N105" s="188"/>
      <c r="O105" s="188"/>
    </row>
    <row r="106" spans="2:15">
      <c r="B106" s="157" t="str">
        <f t="shared" ref="B106:D125" si="12">B29</f>
        <v>40GbE eSR</v>
      </c>
      <c r="C106" s="158" t="str">
        <f t="shared" si="12"/>
        <v>300 m</v>
      </c>
      <c r="D106" s="159" t="str">
        <f t="shared" si="12"/>
        <v>QSFP+</v>
      </c>
      <c r="E106" s="188">
        <f t="shared" si="11"/>
        <v>106.66614587912188</v>
      </c>
      <c r="F106" s="188">
        <f t="shared" si="11"/>
        <v>80.99928194026171</v>
      </c>
      <c r="G106" s="188"/>
      <c r="H106" s="188"/>
      <c r="I106" s="188"/>
      <c r="J106" s="188"/>
      <c r="K106" s="188"/>
      <c r="L106" s="188"/>
      <c r="M106" s="188"/>
      <c r="N106" s="188"/>
      <c r="O106" s="188"/>
    </row>
    <row r="107" spans="2:15">
      <c r="B107" s="157" t="str">
        <f t="shared" si="12"/>
        <v>40 GbE PSM4</v>
      </c>
      <c r="C107" s="158" t="str">
        <f t="shared" si="12"/>
        <v>500 m</v>
      </c>
      <c r="D107" s="159" t="str">
        <f t="shared" si="12"/>
        <v>QSFP+</v>
      </c>
      <c r="E107" s="189">
        <f t="shared" si="11"/>
        <v>253.19068527507093</v>
      </c>
      <c r="F107" s="189">
        <f t="shared" si="11"/>
        <v>262.79055146339874</v>
      </c>
      <c r="G107" s="189"/>
      <c r="H107" s="189"/>
      <c r="I107" s="189"/>
      <c r="J107" s="189"/>
      <c r="K107" s="189"/>
      <c r="L107" s="189"/>
      <c r="M107" s="189"/>
      <c r="N107" s="189"/>
      <c r="O107" s="189"/>
    </row>
    <row r="108" spans="2:15">
      <c r="B108" s="157" t="str">
        <f t="shared" si="12"/>
        <v>40GbE (FR)</v>
      </c>
      <c r="C108" s="158" t="str">
        <f t="shared" si="12"/>
        <v>2 km</v>
      </c>
      <c r="D108" s="159" t="str">
        <f t="shared" si="12"/>
        <v>CFP</v>
      </c>
      <c r="E108" s="188">
        <f t="shared" si="11"/>
        <v>4569.894941368153</v>
      </c>
      <c r="F108" s="188">
        <f t="shared" si="11"/>
        <v>5251.681208639473</v>
      </c>
      <c r="G108" s="188"/>
      <c r="H108" s="188"/>
      <c r="I108" s="188"/>
      <c r="J108" s="188"/>
      <c r="K108" s="188"/>
      <c r="L108" s="188"/>
      <c r="M108" s="188"/>
      <c r="N108" s="188"/>
      <c r="O108" s="188"/>
    </row>
    <row r="109" spans="2:15">
      <c r="B109" s="157" t="str">
        <f t="shared" si="12"/>
        <v>40GbE (LR4 subspec)</v>
      </c>
      <c r="C109" s="158" t="str">
        <f t="shared" si="12"/>
        <v>2 km</v>
      </c>
      <c r="D109" s="159" t="str">
        <f t="shared" si="12"/>
        <v>QSFP+</v>
      </c>
      <c r="E109" s="188">
        <f t="shared" si="11"/>
        <v>377.60055209491952</v>
      </c>
      <c r="F109" s="188">
        <f t="shared" si="11"/>
        <v>343.5254726908467</v>
      </c>
      <c r="G109" s="188"/>
      <c r="H109" s="188"/>
      <c r="I109" s="188"/>
      <c r="J109" s="188"/>
      <c r="K109" s="188"/>
      <c r="L109" s="188"/>
      <c r="M109" s="188"/>
      <c r="N109" s="188"/>
      <c r="O109" s="188"/>
    </row>
    <row r="110" spans="2:15">
      <c r="B110" s="157" t="str">
        <f t="shared" si="12"/>
        <v>40GbE</v>
      </c>
      <c r="C110" s="158" t="str">
        <f t="shared" si="12"/>
        <v>10 km</v>
      </c>
      <c r="D110" s="159" t="str">
        <f t="shared" si="12"/>
        <v>CFP</v>
      </c>
      <c r="E110" s="188">
        <f t="shared" si="11"/>
        <v>1174.9655306999969</v>
      </c>
      <c r="F110" s="188">
        <f t="shared" si="11"/>
        <v>1350.8997571323105</v>
      </c>
      <c r="G110" s="188"/>
      <c r="H110" s="188"/>
      <c r="I110" s="188"/>
      <c r="J110" s="188"/>
      <c r="K110" s="188"/>
      <c r="L110" s="188"/>
      <c r="M110" s="188"/>
      <c r="N110" s="188"/>
      <c r="O110" s="188"/>
    </row>
    <row r="111" spans="2:15">
      <c r="B111" s="157" t="str">
        <f t="shared" si="12"/>
        <v>40GbE</v>
      </c>
      <c r="C111" s="158" t="str">
        <f t="shared" si="12"/>
        <v>10 km</v>
      </c>
      <c r="D111" s="159" t="str">
        <f t="shared" si="12"/>
        <v>QSFP+</v>
      </c>
      <c r="E111" s="188">
        <f t="shared" si="11"/>
        <v>427.72742888770347</v>
      </c>
      <c r="F111" s="188">
        <f t="shared" si="11"/>
        <v>401.36672508917627</v>
      </c>
      <c r="G111" s="188"/>
      <c r="H111" s="188"/>
      <c r="I111" s="188"/>
      <c r="J111" s="188"/>
      <c r="K111" s="188"/>
      <c r="L111" s="188"/>
      <c r="M111" s="188"/>
      <c r="N111" s="188"/>
      <c r="O111" s="188"/>
    </row>
    <row r="112" spans="2:15">
      <c r="B112" s="160" t="str">
        <f t="shared" si="12"/>
        <v>40GbE</v>
      </c>
      <c r="C112" s="161" t="str">
        <f t="shared" si="12"/>
        <v>40 km</v>
      </c>
      <c r="D112" s="162" t="str">
        <f t="shared" si="12"/>
        <v>all</v>
      </c>
      <c r="E112" s="327">
        <f t="shared" si="11"/>
        <v>1673.0572324239708</v>
      </c>
      <c r="F112" s="327">
        <f t="shared" si="11"/>
        <v>1459.2330281290015</v>
      </c>
      <c r="G112" s="327"/>
      <c r="H112" s="327"/>
      <c r="I112" s="327"/>
      <c r="J112" s="327"/>
      <c r="K112" s="327"/>
      <c r="L112" s="327"/>
      <c r="M112" s="327"/>
      <c r="N112" s="327"/>
      <c r="O112" s="327"/>
    </row>
    <row r="113" spans="2:15">
      <c r="B113" s="154" t="str">
        <f t="shared" si="12"/>
        <v xml:space="preserve">50G </v>
      </c>
      <c r="C113" s="155" t="str">
        <f t="shared" si="12"/>
        <v>100 m</v>
      </c>
      <c r="D113" s="156" t="str">
        <f t="shared" si="12"/>
        <v>all</v>
      </c>
      <c r="E113" s="400">
        <f t="shared" si="11"/>
        <v>0</v>
      </c>
      <c r="F113" s="400">
        <f t="shared" si="11"/>
        <v>0</v>
      </c>
      <c r="G113" s="400"/>
      <c r="H113" s="400"/>
      <c r="I113" s="400"/>
      <c r="J113" s="400"/>
      <c r="K113" s="400"/>
      <c r="L113" s="400"/>
      <c r="M113" s="400"/>
      <c r="N113" s="400"/>
      <c r="O113" s="400"/>
    </row>
    <row r="114" spans="2:15">
      <c r="B114" s="157" t="str">
        <f t="shared" si="12"/>
        <v xml:space="preserve">50G </v>
      </c>
      <c r="C114" s="158" t="str">
        <f t="shared" si="12"/>
        <v>2 km</v>
      </c>
      <c r="D114" s="159" t="str">
        <f t="shared" si="12"/>
        <v>all</v>
      </c>
      <c r="E114" s="188">
        <f t="shared" si="11"/>
        <v>0</v>
      </c>
      <c r="F114" s="188">
        <f t="shared" si="11"/>
        <v>0</v>
      </c>
      <c r="G114" s="188"/>
      <c r="H114" s="188"/>
      <c r="I114" s="188"/>
      <c r="J114" s="188"/>
      <c r="K114" s="188"/>
      <c r="L114" s="188"/>
      <c r="M114" s="188"/>
      <c r="N114" s="188"/>
      <c r="O114" s="188"/>
    </row>
    <row r="115" spans="2:15">
      <c r="B115" s="157" t="str">
        <f t="shared" si="12"/>
        <v xml:space="preserve">50G </v>
      </c>
      <c r="C115" s="158" t="str">
        <f t="shared" si="12"/>
        <v>10 km</v>
      </c>
      <c r="D115" s="159" t="str">
        <f t="shared" si="12"/>
        <v>all</v>
      </c>
      <c r="E115" s="188">
        <f t="shared" ref="E115:I124" si="13">IF(E38=0,,E192*10^6/E38)</f>
        <v>0</v>
      </c>
      <c r="F115" s="188">
        <f t="shared" si="13"/>
        <v>0</v>
      </c>
      <c r="G115" s="188"/>
      <c r="H115" s="188"/>
      <c r="I115" s="188"/>
      <c r="J115" s="188"/>
      <c r="K115" s="188"/>
      <c r="L115" s="188"/>
      <c r="M115" s="188"/>
      <c r="N115" s="188"/>
      <c r="O115" s="188"/>
    </row>
    <row r="116" spans="2:15">
      <c r="B116" s="157" t="str">
        <f t="shared" si="12"/>
        <v xml:space="preserve">50G </v>
      </c>
      <c r="C116" s="158" t="str">
        <f t="shared" si="12"/>
        <v>40 km</v>
      </c>
      <c r="D116" s="159" t="str">
        <f t="shared" si="12"/>
        <v>all</v>
      </c>
      <c r="E116" s="188">
        <f t="shared" si="13"/>
        <v>0</v>
      </c>
      <c r="F116" s="188">
        <f t="shared" si="13"/>
        <v>0</v>
      </c>
      <c r="G116" s="188"/>
      <c r="H116" s="188"/>
      <c r="I116" s="188"/>
      <c r="J116" s="188"/>
      <c r="K116" s="188"/>
      <c r="L116" s="188"/>
      <c r="M116" s="188"/>
      <c r="N116" s="188"/>
      <c r="O116" s="188"/>
    </row>
    <row r="117" spans="2:15">
      <c r="B117" s="157" t="str">
        <f t="shared" si="12"/>
        <v xml:space="preserve">50G </v>
      </c>
      <c r="C117" s="158" t="str">
        <f t="shared" si="12"/>
        <v>80 km</v>
      </c>
      <c r="D117" s="159" t="str">
        <f t="shared" si="12"/>
        <v>all</v>
      </c>
      <c r="E117" s="188">
        <f t="shared" si="13"/>
        <v>0</v>
      </c>
      <c r="F117" s="188">
        <f t="shared" si="13"/>
        <v>0</v>
      </c>
      <c r="G117" s="188"/>
      <c r="H117" s="188"/>
      <c r="I117" s="188"/>
      <c r="J117" s="188"/>
      <c r="K117" s="188"/>
      <c r="L117" s="188"/>
      <c r="M117" s="188"/>
      <c r="N117" s="188"/>
      <c r="O117" s="188"/>
    </row>
    <row r="118" spans="2:15">
      <c r="B118" s="154" t="str">
        <f t="shared" si="12"/>
        <v>100G</v>
      </c>
      <c r="C118" s="155" t="str">
        <f t="shared" si="12"/>
        <v>100 m</v>
      </c>
      <c r="D118" s="156" t="str">
        <f t="shared" si="12"/>
        <v>CFP</v>
      </c>
      <c r="E118" s="400">
        <f t="shared" si="13"/>
        <v>1422.7039686825053</v>
      </c>
      <c r="F118" s="400">
        <f t="shared" si="13"/>
        <v>1273.3986691740201</v>
      </c>
      <c r="G118" s="400"/>
      <c r="H118" s="400"/>
      <c r="I118" s="400"/>
      <c r="J118" s="400"/>
      <c r="K118" s="400"/>
      <c r="L118" s="400"/>
      <c r="M118" s="400"/>
      <c r="N118" s="400"/>
      <c r="O118" s="400"/>
    </row>
    <row r="119" spans="2:15">
      <c r="B119" s="157" t="str">
        <f t="shared" si="12"/>
        <v>100G</v>
      </c>
      <c r="C119" s="158" t="str">
        <f t="shared" si="12"/>
        <v>100 m</v>
      </c>
      <c r="D119" s="159" t="str">
        <f t="shared" si="12"/>
        <v>CFP2/4</v>
      </c>
      <c r="E119" s="188">
        <f t="shared" si="13"/>
        <v>1204.7629951912068</v>
      </c>
      <c r="F119" s="188">
        <f t="shared" si="13"/>
        <v>1092.608197443808</v>
      </c>
      <c r="G119" s="188"/>
      <c r="H119" s="188"/>
      <c r="I119" s="188"/>
      <c r="J119" s="188"/>
      <c r="K119" s="188"/>
      <c r="L119" s="188"/>
      <c r="M119" s="188"/>
      <c r="N119" s="188"/>
      <c r="O119" s="188"/>
    </row>
    <row r="120" spans="2:15">
      <c r="B120" s="157" t="str">
        <f t="shared" si="12"/>
        <v>100G SR4</v>
      </c>
      <c r="C120" s="158" t="str">
        <f t="shared" si="12"/>
        <v>100 m</v>
      </c>
      <c r="D120" s="159" t="str">
        <f t="shared" si="12"/>
        <v>QSFP28</v>
      </c>
      <c r="E120" s="188">
        <f t="shared" si="13"/>
        <v>258.09426618771823</v>
      </c>
      <c r="F120" s="188">
        <f t="shared" si="13"/>
        <v>182.02277386466108</v>
      </c>
      <c r="G120" s="188"/>
      <c r="H120" s="188"/>
      <c r="I120" s="188"/>
      <c r="J120" s="188"/>
      <c r="K120" s="188"/>
      <c r="L120" s="188"/>
      <c r="M120" s="188"/>
      <c r="N120" s="188"/>
      <c r="O120" s="188"/>
    </row>
    <row r="121" spans="2:15">
      <c r="B121" s="157" t="str">
        <f t="shared" si="12"/>
        <v>100G SR2</v>
      </c>
      <c r="C121" s="158" t="str">
        <f t="shared" si="12"/>
        <v>100 m</v>
      </c>
      <c r="D121" s="159" t="str">
        <f t="shared" si="12"/>
        <v>SFP-DD, DSFP</v>
      </c>
      <c r="E121" s="188">
        <f t="shared" si="13"/>
        <v>0</v>
      </c>
      <c r="F121" s="188">
        <f t="shared" si="13"/>
        <v>0</v>
      </c>
      <c r="G121" s="188"/>
      <c r="H121" s="188"/>
      <c r="I121" s="188"/>
      <c r="J121" s="188"/>
      <c r="K121" s="188"/>
      <c r="L121" s="188"/>
      <c r="M121" s="188"/>
      <c r="N121" s="188"/>
      <c r="O121" s="188"/>
    </row>
    <row r="122" spans="2:15">
      <c r="B122" s="157" t="str">
        <f t="shared" si="12"/>
        <v>100G MM Duplex</v>
      </c>
      <c r="C122" s="158" t="str">
        <f t="shared" si="12"/>
        <v>100 m</v>
      </c>
      <c r="D122" s="159" t="str">
        <f t="shared" si="12"/>
        <v>QSFP28</v>
      </c>
      <c r="E122" s="188">
        <f t="shared" si="13"/>
        <v>0</v>
      </c>
      <c r="F122" s="188">
        <f t="shared" si="13"/>
        <v>0</v>
      </c>
      <c r="G122" s="188"/>
      <c r="H122" s="188"/>
      <c r="I122" s="188"/>
      <c r="J122" s="188"/>
      <c r="K122" s="188"/>
      <c r="L122" s="188"/>
      <c r="M122" s="188"/>
      <c r="N122" s="188"/>
      <c r="O122" s="188"/>
    </row>
    <row r="123" spans="2:15">
      <c r="B123" s="157" t="str">
        <f t="shared" si="12"/>
        <v>100G eSR</v>
      </c>
      <c r="C123" s="158" t="str">
        <f t="shared" si="12"/>
        <v>300 m</v>
      </c>
      <c r="D123" s="159" t="str">
        <f t="shared" si="12"/>
        <v>QSFP28</v>
      </c>
      <c r="E123" s="188">
        <f t="shared" si="13"/>
        <v>0</v>
      </c>
      <c r="F123" s="188">
        <f t="shared" si="13"/>
        <v>0</v>
      </c>
      <c r="G123" s="188"/>
      <c r="H123" s="188"/>
      <c r="I123" s="188"/>
      <c r="J123" s="188"/>
      <c r="K123" s="188"/>
      <c r="L123" s="188"/>
      <c r="M123" s="188"/>
      <c r="N123" s="188"/>
      <c r="O123" s="188"/>
    </row>
    <row r="124" spans="2:15">
      <c r="B124" s="157" t="str">
        <f t="shared" si="12"/>
        <v>100G PSM4</v>
      </c>
      <c r="C124" s="158" t="str">
        <f t="shared" si="12"/>
        <v>500 m</v>
      </c>
      <c r="D124" s="159" t="str">
        <f t="shared" si="12"/>
        <v>QSFP28</v>
      </c>
      <c r="E124" s="188">
        <f t="shared" si="13"/>
        <v>337.41687156790022</v>
      </c>
      <c r="F124" s="188">
        <f t="shared" si="13"/>
        <v>222.65569307558187</v>
      </c>
      <c r="G124" s="188"/>
      <c r="H124" s="188"/>
      <c r="I124" s="188"/>
      <c r="J124" s="188"/>
      <c r="K124" s="188"/>
      <c r="L124" s="188"/>
      <c r="M124" s="188"/>
      <c r="N124" s="188"/>
      <c r="O124" s="188"/>
    </row>
    <row r="125" spans="2:15">
      <c r="B125" s="157" t="str">
        <f t="shared" si="12"/>
        <v>100G DR</v>
      </c>
      <c r="C125" s="158" t="str">
        <f t="shared" si="12"/>
        <v>500 m</v>
      </c>
      <c r="D125" s="159" t="str">
        <f t="shared" si="12"/>
        <v>QSFP28</v>
      </c>
      <c r="E125" s="188">
        <f t="shared" ref="E125:I134" si="14">IF(E48=0,,E202*10^6/E48)</f>
        <v>0</v>
      </c>
      <c r="F125" s="188">
        <f t="shared" si="14"/>
        <v>0</v>
      </c>
      <c r="G125" s="188"/>
      <c r="H125" s="188"/>
      <c r="I125" s="188"/>
      <c r="J125" s="188"/>
      <c r="K125" s="188"/>
      <c r="L125" s="188"/>
      <c r="M125" s="188"/>
      <c r="N125" s="188"/>
      <c r="O125" s="188"/>
    </row>
    <row r="126" spans="2:15">
      <c r="B126" s="157" t="str">
        <f t="shared" ref="B126:D134" si="15">B49</f>
        <v>100G CWDM4-Subspec</v>
      </c>
      <c r="C126" s="158" t="str">
        <f t="shared" si="15"/>
        <v>500 m</v>
      </c>
      <c r="D126" s="159" t="str">
        <f t="shared" si="15"/>
        <v>QSFP28</v>
      </c>
      <c r="E126" s="188">
        <f t="shared" si="14"/>
        <v>625</v>
      </c>
      <c r="F126" s="188">
        <f t="shared" si="14"/>
        <v>450</v>
      </c>
      <c r="G126" s="188"/>
      <c r="H126" s="188"/>
      <c r="I126" s="188"/>
      <c r="J126" s="188"/>
      <c r="K126" s="188"/>
      <c r="L126" s="188"/>
      <c r="M126" s="188"/>
      <c r="N126" s="188"/>
      <c r="O126" s="188"/>
    </row>
    <row r="127" spans="2:15">
      <c r="B127" s="157" t="str">
        <f t="shared" si="15"/>
        <v>100G CWDM4</v>
      </c>
      <c r="C127" s="158" t="str">
        <f t="shared" si="15"/>
        <v>2 km</v>
      </c>
      <c r="D127" s="159" t="str">
        <f t="shared" si="15"/>
        <v>QSFP28</v>
      </c>
      <c r="E127" s="188">
        <f t="shared" si="14"/>
        <v>825</v>
      </c>
      <c r="F127" s="188">
        <f t="shared" si="14"/>
        <v>650</v>
      </c>
      <c r="G127" s="188"/>
      <c r="H127" s="188"/>
      <c r="I127" s="188"/>
      <c r="J127" s="188"/>
      <c r="K127" s="188"/>
      <c r="L127" s="188"/>
      <c r="M127" s="188"/>
      <c r="N127" s="188"/>
      <c r="O127" s="188"/>
    </row>
    <row r="128" spans="2:15">
      <c r="B128" s="157" t="str">
        <f t="shared" si="15"/>
        <v>100G FR</v>
      </c>
      <c r="C128" s="158" t="str">
        <f t="shared" si="15"/>
        <v>2 km</v>
      </c>
      <c r="D128" s="159" t="str">
        <f t="shared" si="15"/>
        <v>QSFP28</v>
      </c>
      <c r="E128" s="188">
        <f t="shared" si="14"/>
        <v>0</v>
      </c>
      <c r="F128" s="188">
        <f t="shared" si="14"/>
        <v>0</v>
      </c>
      <c r="G128" s="188"/>
      <c r="H128" s="188"/>
      <c r="I128" s="188"/>
      <c r="J128" s="188"/>
      <c r="K128" s="188"/>
      <c r="L128" s="188"/>
      <c r="M128" s="188"/>
      <c r="N128" s="188"/>
      <c r="O128" s="188"/>
    </row>
    <row r="129" spans="2:15">
      <c r="B129" s="157" t="str">
        <f t="shared" si="15"/>
        <v>100G</v>
      </c>
      <c r="C129" s="158" t="str">
        <f t="shared" si="15"/>
        <v>10 km</v>
      </c>
      <c r="D129" s="159" t="str">
        <f t="shared" si="15"/>
        <v>CFP</v>
      </c>
      <c r="E129" s="188">
        <f t="shared" si="14"/>
        <v>3527.8709620331333</v>
      </c>
      <c r="F129" s="188">
        <f t="shared" si="14"/>
        <v>2768.0701132780364</v>
      </c>
      <c r="G129" s="188"/>
      <c r="H129" s="188"/>
      <c r="I129" s="188"/>
      <c r="J129" s="188"/>
      <c r="K129" s="188"/>
      <c r="L129" s="188"/>
      <c r="M129" s="188"/>
      <c r="N129" s="188"/>
      <c r="O129" s="188"/>
    </row>
    <row r="130" spans="2:15" ht="14.5" customHeight="1">
      <c r="B130" s="157" t="str">
        <f t="shared" si="15"/>
        <v>100G</v>
      </c>
      <c r="C130" s="158" t="str">
        <f t="shared" si="15"/>
        <v>10 km</v>
      </c>
      <c r="D130" s="159" t="str">
        <f t="shared" si="15"/>
        <v>CFP2/4</v>
      </c>
      <c r="E130" s="188">
        <f t="shared" si="14"/>
        <v>2882.5268681316725</v>
      </c>
      <c r="F130" s="188">
        <f t="shared" si="14"/>
        <v>2140.3307221126156</v>
      </c>
      <c r="G130" s="188"/>
      <c r="H130" s="188"/>
      <c r="I130" s="188"/>
      <c r="J130" s="188"/>
      <c r="K130" s="188"/>
      <c r="L130" s="188"/>
      <c r="M130" s="188"/>
      <c r="N130" s="188"/>
      <c r="O130" s="188"/>
    </row>
    <row r="131" spans="2:15">
      <c r="B131" s="157" t="str">
        <f t="shared" si="15"/>
        <v>100G LR4</v>
      </c>
      <c r="C131" s="158" t="str">
        <f t="shared" si="15"/>
        <v>10 km</v>
      </c>
      <c r="D131" s="159" t="str">
        <f t="shared" si="15"/>
        <v>QSFP28</v>
      </c>
      <c r="E131" s="188">
        <f t="shared" si="14"/>
        <v>1938.1501024552811</v>
      </c>
      <c r="F131" s="188">
        <f t="shared" si="14"/>
        <v>1200</v>
      </c>
      <c r="G131" s="188"/>
      <c r="H131" s="188"/>
      <c r="I131" s="188"/>
      <c r="J131" s="188"/>
      <c r="K131" s="188"/>
      <c r="L131" s="188"/>
      <c r="M131" s="188"/>
      <c r="N131" s="188"/>
      <c r="O131" s="188"/>
    </row>
    <row r="132" spans="2:15">
      <c r="B132" s="157" t="str">
        <f t="shared" si="15"/>
        <v>100G 4WDM10</v>
      </c>
      <c r="C132" s="158" t="str">
        <f t="shared" si="15"/>
        <v>10 km</v>
      </c>
      <c r="D132" s="159" t="str">
        <f t="shared" si="15"/>
        <v>QSFP28</v>
      </c>
      <c r="E132" s="188">
        <f t="shared" si="14"/>
        <v>0</v>
      </c>
      <c r="F132" s="188">
        <f t="shared" si="14"/>
        <v>500</v>
      </c>
      <c r="G132" s="188"/>
      <c r="H132" s="188"/>
      <c r="I132" s="188"/>
      <c r="J132" s="188"/>
      <c r="K132" s="188"/>
      <c r="L132" s="188"/>
      <c r="M132" s="188"/>
      <c r="N132" s="188"/>
      <c r="O132" s="188"/>
    </row>
    <row r="133" spans="2:15">
      <c r="B133" s="157" t="str">
        <f t="shared" si="15"/>
        <v>100G 4WDM20</v>
      </c>
      <c r="C133" s="158" t="str">
        <f t="shared" si="15"/>
        <v>20 km</v>
      </c>
      <c r="D133" s="159" t="str">
        <f t="shared" si="15"/>
        <v>QSFP28</v>
      </c>
      <c r="E133" s="188">
        <f t="shared" si="14"/>
        <v>0</v>
      </c>
      <c r="F133" s="188">
        <f t="shared" si="14"/>
        <v>0</v>
      </c>
      <c r="G133" s="188"/>
      <c r="H133" s="188"/>
      <c r="I133" s="188"/>
      <c r="J133" s="188"/>
      <c r="K133" s="188"/>
      <c r="L133" s="188"/>
      <c r="M133" s="188"/>
      <c r="N133" s="188"/>
      <c r="O133" s="188"/>
    </row>
    <row r="134" spans="2:15">
      <c r="B134" s="157" t="str">
        <f t="shared" si="15"/>
        <v>100G ER4-Lite</v>
      </c>
      <c r="C134" s="158" t="str">
        <f t="shared" si="15"/>
        <v>30 km</v>
      </c>
      <c r="D134" s="159" t="str">
        <f t="shared" si="15"/>
        <v>QSFP28</v>
      </c>
      <c r="E134" s="603">
        <f t="shared" si="14"/>
        <v>0</v>
      </c>
      <c r="F134" s="188">
        <f t="shared" si="14"/>
        <v>3487.2423945044161</v>
      </c>
      <c r="G134" s="188"/>
      <c r="H134" s="188"/>
      <c r="I134" s="188"/>
      <c r="J134" s="188"/>
      <c r="K134" s="188"/>
      <c r="L134" s="188"/>
      <c r="M134" s="188"/>
      <c r="N134" s="188"/>
      <c r="O134" s="188"/>
    </row>
    <row r="135" spans="2:15">
      <c r="B135" s="157" t="str">
        <f t="shared" ref="B135:D136" si="16">B58</f>
        <v>100G ER4</v>
      </c>
      <c r="C135" s="158" t="str">
        <f t="shared" si="16"/>
        <v>40 km</v>
      </c>
      <c r="D135" s="159" t="str">
        <f t="shared" si="16"/>
        <v>QSFP28</v>
      </c>
      <c r="E135" s="603">
        <f t="shared" ref="E135:O135" si="17">IF(E58=0,,E212*10^6/E58)</f>
        <v>8992.3604525403425</v>
      </c>
      <c r="F135" s="188">
        <f t="shared" si="17"/>
        <v>6675.4855675304152</v>
      </c>
      <c r="G135" s="188"/>
      <c r="H135" s="188"/>
      <c r="I135" s="188"/>
      <c r="J135" s="188"/>
      <c r="K135" s="188"/>
      <c r="L135" s="188"/>
      <c r="M135" s="188"/>
      <c r="N135" s="188"/>
      <c r="O135" s="188"/>
    </row>
    <row r="136" spans="2:15">
      <c r="B136" s="157" t="str">
        <f t="shared" si="16"/>
        <v>100G ZR4</v>
      </c>
      <c r="C136" s="158" t="str">
        <f t="shared" si="16"/>
        <v>80 km</v>
      </c>
      <c r="D136" s="159" t="str">
        <f t="shared" si="16"/>
        <v>QSFP28</v>
      </c>
      <c r="E136" s="603">
        <f t="shared" ref="E136:O136" si="18">IF(E59=0,,E213*10^6/E59)</f>
        <v>0</v>
      </c>
      <c r="F136" s="188">
        <f t="shared" si="18"/>
        <v>0</v>
      </c>
      <c r="G136" s="188"/>
      <c r="H136" s="188"/>
      <c r="I136" s="188"/>
      <c r="J136" s="188"/>
      <c r="K136" s="188"/>
      <c r="L136" s="188"/>
      <c r="M136" s="188"/>
      <c r="N136" s="188"/>
      <c r="O136" s="188"/>
    </row>
    <row r="137" spans="2:15">
      <c r="B137" s="150" t="str">
        <f t="shared" ref="B137:D144" si="19">B60</f>
        <v>200G</v>
      </c>
      <c r="C137" s="149" t="str">
        <f t="shared" si="19"/>
        <v>100 m</v>
      </c>
      <c r="D137" s="148" t="str">
        <f t="shared" si="19"/>
        <v>QSFP56</v>
      </c>
      <c r="E137" s="400">
        <f t="shared" ref="E137:N137" si="20">IF(E60=0,,E214*10^6/E60)</f>
        <v>0</v>
      </c>
      <c r="F137" s="400">
        <f t="shared" si="20"/>
        <v>0</v>
      </c>
      <c r="G137" s="400"/>
      <c r="H137" s="400"/>
      <c r="I137" s="400"/>
      <c r="J137" s="400"/>
      <c r="K137" s="400"/>
      <c r="L137" s="400"/>
      <c r="M137" s="400"/>
      <c r="N137" s="400"/>
      <c r="O137" s="400"/>
    </row>
    <row r="138" spans="2:15">
      <c r="B138" s="46" t="str">
        <f t="shared" si="19"/>
        <v>2x200G</v>
      </c>
      <c r="C138" s="47" t="str">
        <f t="shared" si="19"/>
        <v>100 m</v>
      </c>
      <c r="D138" s="48" t="str">
        <f t="shared" si="19"/>
        <v>OSFP</v>
      </c>
      <c r="E138" s="188">
        <f t="shared" ref="E138:N138" si="21">IF(E61=0,,E215*10^6/E61)</f>
        <v>0</v>
      </c>
      <c r="F138" s="188">
        <f t="shared" si="21"/>
        <v>0</v>
      </c>
      <c r="G138" s="188"/>
      <c r="H138" s="188"/>
      <c r="I138" s="188"/>
      <c r="J138" s="188"/>
      <c r="K138" s="188"/>
      <c r="L138" s="188"/>
      <c r="M138" s="188"/>
      <c r="N138" s="188"/>
      <c r="O138" s="188"/>
    </row>
    <row r="139" spans="2:15">
      <c r="B139" s="46" t="str">
        <f t="shared" si="19"/>
        <v>200G</v>
      </c>
      <c r="C139" s="47" t="str">
        <f t="shared" si="19"/>
        <v>2 km</v>
      </c>
      <c r="D139" s="48" t="str">
        <f t="shared" si="19"/>
        <v>QSFP56</v>
      </c>
      <c r="E139" s="188">
        <f t="shared" ref="E139:N139" si="22">IF(E62=0,,E216*10^6/E62)</f>
        <v>0</v>
      </c>
      <c r="F139" s="188">
        <f t="shared" si="22"/>
        <v>0</v>
      </c>
      <c r="G139" s="188"/>
      <c r="H139" s="188"/>
      <c r="I139" s="188"/>
      <c r="J139" s="188"/>
      <c r="K139" s="188"/>
      <c r="L139" s="188"/>
      <c r="M139" s="188"/>
      <c r="N139" s="188"/>
      <c r="O139" s="188"/>
    </row>
    <row r="140" spans="2:15">
      <c r="B140" s="49" t="str">
        <f t="shared" si="19"/>
        <v>2x200G</v>
      </c>
      <c r="C140" s="50" t="str">
        <f t="shared" si="19"/>
        <v>2 km</v>
      </c>
      <c r="D140" s="51" t="str">
        <f t="shared" si="19"/>
        <v>OSFP</v>
      </c>
      <c r="E140" s="327">
        <f t="shared" ref="E140:N140" si="23">IF(E63=0,,E217*10^6/E63)</f>
        <v>0</v>
      </c>
      <c r="F140" s="327">
        <f t="shared" si="23"/>
        <v>0</v>
      </c>
      <c r="G140" s="327"/>
      <c r="H140" s="327"/>
      <c r="I140" s="327"/>
      <c r="J140" s="327"/>
      <c r="K140" s="327"/>
      <c r="L140" s="327"/>
      <c r="M140" s="327"/>
      <c r="N140" s="327"/>
      <c r="O140" s="327"/>
    </row>
    <row r="141" spans="2:15">
      <c r="B141" s="150" t="str">
        <f t="shared" si="19"/>
        <v>400G</v>
      </c>
      <c r="C141" s="149" t="str">
        <f t="shared" si="19"/>
        <v>100 m</v>
      </c>
      <c r="D141" s="148" t="str">
        <f t="shared" si="19"/>
        <v>all</v>
      </c>
      <c r="E141" s="400"/>
      <c r="F141" s="400">
        <f t="shared" ref="F141:N142" si="24">IF(F64=0,,F218*10^6/F64)</f>
        <v>0</v>
      </c>
      <c r="G141" s="400"/>
      <c r="H141" s="400"/>
      <c r="I141" s="400"/>
      <c r="J141" s="400"/>
      <c r="K141" s="400"/>
      <c r="L141" s="400"/>
      <c r="M141" s="400"/>
      <c r="N141" s="400"/>
      <c r="O141" s="400"/>
    </row>
    <row r="142" spans="2:15">
      <c r="B142" s="46" t="str">
        <f t="shared" si="19"/>
        <v>400G</v>
      </c>
      <c r="C142" s="47" t="str">
        <f t="shared" si="19"/>
        <v>500 m</v>
      </c>
      <c r="D142" s="48" t="str">
        <f t="shared" si="19"/>
        <v>all</v>
      </c>
      <c r="E142" s="188"/>
      <c r="F142" s="188"/>
      <c r="G142" s="188"/>
      <c r="H142" s="188"/>
      <c r="I142" s="188"/>
      <c r="J142" s="188"/>
      <c r="K142" s="188"/>
      <c r="L142" s="188"/>
      <c r="M142" s="188"/>
      <c r="N142" s="188"/>
      <c r="O142" s="188"/>
    </row>
    <row r="143" spans="2:15">
      <c r="B143" s="46" t="str">
        <f t="shared" si="19"/>
        <v>400G</v>
      </c>
      <c r="C143" s="47" t="str">
        <f t="shared" si="19"/>
        <v>2 km</v>
      </c>
      <c r="D143" s="48" t="str">
        <f t="shared" si="19"/>
        <v>all</v>
      </c>
      <c r="E143" s="188"/>
      <c r="F143" s="188">
        <f t="shared" ref="F143:N143" si="25">IF(F66=0,,F220*10^6/F66)</f>
        <v>11614.285714285714</v>
      </c>
      <c r="G143" s="188"/>
      <c r="H143" s="188"/>
      <c r="I143" s="188"/>
      <c r="J143" s="188"/>
      <c r="K143" s="188"/>
      <c r="L143" s="188"/>
      <c r="M143" s="188"/>
      <c r="N143" s="188"/>
      <c r="O143" s="188"/>
    </row>
    <row r="144" spans="2:15">
      <c r="B144" s="49" t="str">
        <f t="shared" si="19"/>
        <v>400G</v>
      </c>
      <c r="C144" s="50" t="str">
        <f t="shared" si="19"/>
        <v>10 km</v>
      </c>
      <c r="D144" s="51" t="str">
        <f t="shared" si="19"/>
        <v>all</v>
      </c>
      <c r="E144" s="327"/>
      <c r="F144" s="327">
        <f t="shared" ref="F144:N144" si="26">IF(F67=0,,F221*10^6/F67)</f>
        <v>15451.219512195123</v>
      </c>
      <c r="G144" s="327"/>
      <c r="H144" s="327"/>
      <c r="I144" s="327"/>
      <c r="J144" s="327"/>
      <c r="K144" s="327"/>
      <c r="L144" s="327"/>
      <c r="M144" s="327"/>
      <c r="N144" s="327"/>
      <c r="O144" s="327"/>
    </row>
    <row r="145" spans="2:15">
      <c r="B145" s="471" t="str">
        <f t="shared" ref="B145:D147" si="27">B68</f>
        <v>2x400G SR8</v>
      </c>
      <c r="C145" s="472" t="str">
        <f t="shared" si="27"/>
        <v>50 m</v>
      </c>
      <c r="D145" s="473" t="str">
        <f t="shared" si="27"/>
        <v>OSFP, QSFP-DD</v>
      </c>
      <c r="E145" s="188"/>
      <c r="F145" s="188"/>
      <c r="G145" s="188"/>
      <c r="H145" s="188"/>
      <c r="I145" s="188"/>
      <c r="J145" s="188"/>
      <c r="K145" s="188"/>
      <c r="L145" s="189"/>
      <c r="M145" s="400"/>
      <c r="N145" s="400"/>
      <c r="O145" s="400"/>
    </row>
    <row r="146" spans="2:15">
      <c r="B146" s="468" t="str">
        <f t="shared" si="27"/>
        <v>800G DR4</v>
      </c>
      <c r="C146" s="469" t="str">
        <f t="shared" si="27"/>
        <v>500 m</v>
      </c>
      <c r="D146" s="470" t="str">
        <f t="shared" si="27"/>
        <v>OSFP, QSFP-DD</v>
      </c>
      <c r="E146" s="312"/>
      <c r="F146" s="312"/>
      <c r="G146" s="312"/>
      <c r="H146" s="312"/>
      <c r="I146" s="312"/>
      <c r="J146" s="312"/>
      <c r="K146" s="312"/>
      <c r="L146" s="315"/>
      <c r="M146" s="188"/>
      <c r="N146" s="188"/>
      <c r="O146" s="188"/>
    </row>
    <row r="147" spans="2:15">
      <c r="B147" s="468" t="str">
        <f t="shared" si="27"/>
        <v>2x400G FR8</v>
      </c>
      <c r="C147" s="469" t="str">
        <f t="shared" si="27"/>
        <v>2 km</v>
      </c>
      <c r="D147" s="470" t="str">
        <f t="shared" si="27"/>
        <v>OSFP, QSFP-DD</v>
      </c>
      <c r="E147" s="312"/>
      <c r="F147" s="312"/>
      <c r="G147" s="312"/>
      <c r="H147" s="312"/>
      <c r="I147" s="312"/>
      <c r="J147" s="312"/>
      <c r="K147" s="312"/>
      <c r="L147" s="315"/>
      <c r="M147" s="188"/>
      <c r="N147" s="188"/>
      <c r="O147" s="188"/>
    </row>
    <row r="148" spans="2:15">
      <c r="B148" s="474"/>
      <c r="C148" s="475"/>
      <c r="D148" s="476"/>
      <c r="E148" s="477"/>
      <c r="F148" s="477"/>
      <c r="G148" s="477"/>
      <c r="H148" s="477"/>
      <c r="I148" s="477"/>
      <c r="J148" s="477"/>
      <c r="K148" s="477"/>
      <c r="L148" s="478"/>
      <c r="M148" s="327"/>
      <c r="N148" s="327"/>
      <c r="O148" s="327"/>
    </row>
    <row r="149" spans="2:15">
      <c r="B149" s="410" t="s">
        <v>19</v>
      </c>
      <c r="C149" s="411"/>
      <c r="D149" s="411"/>
      <c r="E149" s="437">
        <f t="shared" ref="E149:N149" si="28">IF(E72=0,,E226*10^6/E72)</f>
        <v>73.767871576990061</v>
      </c>
      <c r="F149" s="437">
        <f t="shared" si="28"/>
        <v>83.41567206501368</v>
      </c>
      <c r="G149" s="437"/>
      <c r="H149" s="437"/>
      <c r="I149" s="437"/>
      <c r="J149" s="437"/>
      <c r="K149" s="437"/>
      <c r="L149" s="437"/>
      <c r="M149" s="437"/>
      <c r="N149" s="437"/>
      <c r="O149" s="437"/>
    </row>
    <row r="150" spans="2:15">
      <c r="B150" s="417"/>
      <c r="C150" s="418"/>
      <c r="D150" s="418"/>
      <c r="E150" s="245"/>
      <c r="F150" s="245"/>
      <c r="G150" s="245"/>
      <c r="H150" s="245"/>
      <c r="I150" s="245"/>
      <c r="J150" s="245"/>
      <c r="K150" s="245"/>
      <c r="L150" s="245"/>
      <c r="M150" s="245"/>
      <c r="N150" s="245"/>
      <c r="O150" s="245"/>
    </row>
    <row r="151" spans="2:15">
      <c r="B151" s="420"/>
      <c r="C151" s="76"/>
      <c r="D151" s="76"/>
      <c r="E151" s="73"/>
      <c r="F151" s="73"/>
      <c r="G151" s="73"/>
      <c r="H151" s="73"/>
      <c r="I151" s="73"/>
      <c r="J151" s="73"/>
      <c r="K151" s="73"/>
      <c r="L151" s="73"/>
      <c r="M151" s="73"/>
      <c r="N151" s="73"/>
      <c r="O151" s="73"/>
    </row>
    <row r="152" spans="2:15">
      <c r="B152" s="46" t="s">
        <v>102</v>
      </c>
      <c r="C152" s="47" t="s">
        <v>104</v>
      </c>
      <c r="D152" s="47" t="s">
        <v>59</v>
      </c>
      <c r="E152" s="78">
        <v>111.78062443944933</v>
      </c>
      <c r="F152" s="78">
        <v>98.955185677802518</v>
      </c>
      <c r="G152" s="78"/>
      <c r="H152" s="78"/>
      <c r="I152" s="78"/>
      <c r="J152" s="78"/>
      <c r="K152" s="78"/>
      <c r="L152" s="78"/>
      <c r="M152" s="78"/>
      <c r="N152" s="78"/>
      <c r="O152" s="78"/>
    </row>
    <row r="153" spans="2:15">
      <c r="B153" s="46" t="s">
        <v>107</v>
      </c>
      <c r="C153" s="47" t="s">
        <v>105</v>
      </c>
      <c r="D153" s="47" t="s">
        <v>59</v>
      </c>
      <c r="E153" s="78">
        <v>324.94485582589209</v>
      </c>
      <c r="F153" s="78">
        <v>290.48636029963922</v>
      </c>
      <c r="G153" s="78"/>
      <c r="H153" s="78"/>
      <c r="I153" s="78"/>
      <c r="J153" s="78"/>
      <c r="K153" s="78"/>
      <c r="L153" s="78"/>
      <c r="M153" s="78"/>
      <c r="N153" s="78"/>
      <c r="O153" s="78"/>
    </row>
    <row r="154" spans="2:15">
      <c r="B154" s="46" t="s">
        <v>106</v>
      </c>
      <c r="C154" s="47" t="s">
        <v>105</v>
      </c>
      <c r="D154" s="47" t="s">
        <v>36</v>
      </c>
      <c r="E154" s="78">
        <v>799.95823487398843</v>
      </c>
      <c r="F154" s="78">
        <v>544.50427860750165</v>
      </c>
      <c r="G154" s="78"/>
      <c r="H154" s="78"/>
      <c r="I154" s="78"/>
      <c r="J154" s="78"/>
      <c r="K154" s="78"/>
      <c r="L154" s="78"/>
      <c r="M154" s="78"/>
      <c r="N154" s="78"/>
      <c r="O154" s="78"/>
    </row>
    <row r="155" spans="2:15">
      <c r="B155" s="46" t="s">
        <v>110</v>
      </c>
      <c r="C155" s="47" t="s">
        <v>111</v>
      </c>
      <c r="D155" s="47" t="s">
        <v>59</v>
      </c>
      <c r="E155" s="78">
        <v>221.1363548741696</v>
      </c>
      <c r="F155" s="78">
        <v>186.98368210032919</v>
      </c>
      <c r="G155" s="78"/>
      <c r="H155" s="78"/>
      <c r="I155" s="78"/>
      <c r="J155" s="78"/>
      <c r="K155" s="78"/>
      <c r="L155" s="78"/>
      <c r="M155" s="78"/>
      <c r="N155" s="78"/>
      <c r="O155" s="78"/>
    </row>
    <row r="156" spans="2:15">
      <c r="B156" s="46"/>
      <c r="C156" s="47"/>
      <c r="D156" s="47"/>
      <c r="E156" s="78"/>
      <c r="F156" s="78"/>
      <c r="G156" s="78"/>
      <c r="H156" s="78"/>
      <c r="I156" s="78"/>
      <c r="J156" s="78"/>
      <c r="K156" s="78"/>
      <c r="L156" s="78"/>
      <c r="M156" s="78"/>
      <c r="N156" s="78"/>
      <c r="O156" s="78"/>
    </row>
    <row r="157" spans="2:15">
      <c r="B157" s="49"/>
      <c r="C157" s="50"/>
      <c r="D157" s="50"/>
      <c r="E157" s="77" t="s">
        <v>60</v>
      </c>
      <c r="F157" s="77" t="s">
        <v>60</v>
      </c>
      <c r="G157" s="77" t="s">
        <v>60</v>
      </c>
      <c r="H157" s="77" t="s">
        <v>60</v>
      </c>
      <c r="I157" s="77" t="s">
        <v>60</v>
      </c>
      <c r="J157" s="77" t="s">
        <v>60</v>
      </c>
      <c r="K157" s="77" t="s">
        <v>60</v>
      </c>
      <c r="L157" s="77" t="s">
        <v>60</v>
      </c>
      <c r="M157" s="77" t="s">
        <v>60</v>
      </c>
      <c r="N157" s="77" t="s">
        <v>60</v>
      </c>
      <c r="O157" s="77" t="s">
        <v>60</v>
      </c>
    </row>
    <row r="159" spans="2:15">
      <c r="E159" s="151"/>
      <c r="F159" s="151"/>
      <c r="G159" s="151"/>
      <c r="H159" s="151"/>
      <c r="I159" s="151"/>
      <c r="J159" s="151"/>
      <c r="K159" s="151"/>
      <c r="L159" s="151"/>
      <c r="M159" s="151"/>
      <c r="N159" s="151"/>
      <c r="O159" s="151"/>
    </row>
    <row r="161" spans="2:15" ht="21">
      <c r="B161" s="412" t="s">
        <v>14</v>
      </c>
      <c r="C161" s="406"/>
      <c r="D161" s="406"/>
    </row>
    <row r="162" spans="2:15">
      <c r="B162" s="70" t="s">
        <v>30</v>
      </c>
      <c r="C162" s="70" t="s">
        <v>29</v>
      </c>
      <c r="D162" s="70" t="s">
        <v>31</v>
      </c>
      <c r="E162" s="71">
        <v>2016</v>
      </c>
      <c r="F162" s="71">
        <v>2017</v>
      </c>
      <c r="G162" s="71">
        <v>2018</v>
      </c>
      <c r="H162" s="71">
        <v>2019</v>
      </c>
      <c r="I162" s="71">
        <v>2020</v>
      </c>
      <c r="J162" s="71">
        <v>2021</v>
      </c>
      <c r="K162" s="71">
        <v>2022</v>
      </c>
      <c r="L162" s="71">
        <v>2023</v>
      </c>
      <c r="M162" s="71">
        <v>2024</v>
      </c>
      <c r="N162" s="71">
        <v>2025</v>
      </c>
      <c r="O162" s="71">
        <v>2026</v>
      </c>
    </row>
    <row r="163" spans="2:15">
      <c r="B163" s="154" t="str">
        <f t="shared" ref="B163:D182" si="29">B9</f>
        <v>GbE</v>
      </c>
      <c r="C163" s="155" t="str">
        <f t="shared" si="29"/>
        <v>500 m</v>
      </c>
      <c r="D163" s="156" t="str">
        <f t="shared" si="29"/>
        <v>SFP</v>
      </c>
      <c r="E163" s="448">
        <v>45.763121065</v>
      </c>
      <c r="F163" s="448">
        <v>38.398107000000003</v>
      </c>
      <c r="G163" s="448"/>
      <c r="H163" s="448"/>
      <c r="I163" s="448"/>
      <c r="J163" s="448"/>
      <c r="K163" s="448"/>
      <c r="L163" s="448"/>
      <c r="M163" s="448"/>
      <c r="N163" s="448"/>
      <c r="O163" s="448"/>
    </row>
    <row r="164" spans="2:15">
      <c r="B164" s="157" t="str">
        <f t="shared" si="29"/>
        <v>GbE</v>
      </c>
      <c r="C164" s="158" t="str">
        <f t="shared" si="29"/>
        <v>10 km</v>
      </c>
      <c r="D164" s="159" t="str">
        <f t="shared" si="29"/>
        <v>SFP</v>
      </c>
      <c r="E164" s="448">
        <v>94.956878455999998</v>
      </c>
      <c r="F164" s="448">
        <v>62.377160200233909</v>
      </c>
      <c r="G164" s="448"/>
      <c r="H164" s="448"/>
      <c r="I164" s="448"/>
      <c r="J164" s="448"/>
      <c r="K164" s="448"/>
      <c r="L164" s="448"/>
      <c r="M164" s="448"/>
      <c r="N164" s="448"/>
      <c r="O164" s="448"/>
    </row>
    <row r="165" spans="2:15">
      <c r="B165" s="157" t="str">
        <f t="shared" si="29"/>
        <v>GbE</v>
      </c>
      <c r="C165" s="158" t="str">
        <f t="shared" si="29"/>
        <v>40 km</v>
      </c>
      <c r="D165" s="159" t="str">
        <f t="shared" si="29"/>
        <v>SFP</v>
      </c>
      <c r="E165" s="448">
        <v>8.0014830827197496</v>
      </c>
      <c r="F165" s="448">
        <v>5.3816953356267128</v>
      </c>
      <c r="G165" s="448"/>
      <c r="H165" s="448"/>
      <c r="I165" s="448"/>
      <c r="J165" s="448"/>
      <c r="K165" s="448"/>
      <c r="L165" s="448"/>
      <c r="M165" s="448"/>
      <c r="N165" s="448"/>
      <c r="O165" s="448"/>
    </row>
    <row r="166" spans="2:15">
      <c r="B166" s="157" t="str">
        <f t="shared" si="29"/>
        <v>GbE</v>
      </c>
      <c r="C166" s="158" t="str">
        <f t="shared" si="29"/>
        <v>80 km</v>
      </c>
      <c r="D166" s="159" t="str">
        <f t="shared" si="29"/>
        <v>SFP</v>
      </c>
      <c r="E166" s="448">
        <v>5.4436485260342007</v>
      </c>
      <c r="F166" s="448">
        <v>4.4704450954117947</v>
      </c>
      <c r="G166" s="448"/>
      <c r="H166" s="448"/>
      <c r="I166" s="448"/>
      <c r="J166" s="448"/>
      <c r="K166" s="448"/>
      <c r="L166" s="448"/>
      <c r="M166" s="448"/>
      <c r="N166" s="448"/>
      <c r="O166" s="448"/>
    </row>
    <row r="167" spans="2:15">
      <c r="B167" s="160" t="str">
        <f t="shared" si="29"/>
        <v>GbE &amp; Fast Ethernet</v>
      </c>
      <c r="C167" s="161" t="str">
        <f t="shared" si="29"/>
        <v>Various</v>
      </c>
      <c r="D167" s="162" t="str">
        <f t="shared" si="29"/>
        <v>Legacy/discontinued</v>
      </c>
      <c r="E167" s="449">
        <v>3.6</v>
      </c>
      <c r="F167" s="449">
        <v>0</v>
      </c>
      <c r="G167" s="449"/>
      <c r="H167" s="449"/>
      <c r="I167" s="449"/>
      <c r="J167" s="449"/>
      <c r="K167" s="449"/>
      <c r="L167" s="449"/>
      <c r="M167" s="449"/>
      <c r="N167" s="449"/>
      <c r="O167" s="449"/>
    </row>
    <row r="168" spans="2:15">
      <c r="B168" s="157" t="str">
        <f t="shared" si="29"/>
        <v>10GbE</v>
      </c>
      <c r="C168" s="158" t="str">
        <f t="shared" si="29"/>
        <v>300 m</v>
      </c>
      <c r="D168" s="159" t="str">
        <f t="shared" si="29"/>
        <v>XFP</v>
      </c>
      <c r="E168" s="448">
        <v>7.6676450000000003</v>
      </c>
      <c r="F168" s="448">
        <v>4.9103659999999998</v>
      </c>
      <c r="G168" s="448"/>
      <c r="H168" s="448"/>
      <c r="I168" s="448"/>
      <c r="J168" s="448"/>
      <c r="K168" s="448"/>
      <c r="L168" s="448"/>
      <c r="M168" s="448"/>
      <c r="N168" s="448"/>
      <c r="O168" s="448"/>
    </row>
    <row r="169" spans="2:15">
      <c r="B169" s="157" t="str">
        <f t="shared" si="29"/>
        <v>10GbE</v>
      </c>
      <c r="C169" s="158" t="str">
        <f t="shared" si="29"/>
        <v>300 m</v>
      </c>
      <c r="D169" s="159" t="str">
        <f t="shared" si="29"/>
        <v>SFP+</v>
      </c>
      <c r="E169" s="448">
        <v>202.35770202004551</v>
      </c>
      <c r="F169" s="448">
        <v>188.72114215935508</v>
      </c>
      <c r="G169" s="448"/>
      <c r="H169" s="448"/>
      <c r="I169" s="448"/>
      <c r="J169" s="448"/>
      <c r="K169" s="448"/>
      <c r="L169" s="448"/>
      <c r="M169" s="448"/>
      <c r="N169" s="448"/>
      <c r="O169" s="448"/>
    </row>
    <row r="170" spans="2:15">
      <c r="B170" s="157" t="str">
        <f t="shared" si="29"/>
        <v>10GbE LRM</v>
      </c>
      <c r="C170" s="158" t="str">
        <f t="shared" si="29"/>
        <v>220 m</v>
      </c>
      <c r="D170" s="159" t="str">
        <f t="shared" si="29"/>
        <v>SFP+</v>
      </c>
      <c r="E170" s="448">
        <v>9.5352954367439988</v>
      </c>
      <c r="F170" s="448">
        <v>7.2161380000000008</v>
      </c>
      <c r="G170" s="448"/>
      <c r="H170" s="448"/>
      <c r="I170" s="448"/>
      <c r="J170" s="448"/>
      <c r="K170" s="448"/>
      <c r="L170" s="448"/>
      <c r="M170" s="448"/>
      <c r="N170" s="448"/>
      <c r="O170" s="448"/>
    </row>
    <row r="171" spans="2:15">
      <c r="B171" s="157" t="str">
        <f t="shared" si="29"/>
        <v>10GbE</v>
      </c>
      <c r="C171" s="158" t="str">
        <f t="shared" si="29"/>
        <v>10 km</v>
      </c>
      <c r="D171" s="159" t="str">
        <f t="shared" si="29"/>
        <v>XFP</v>
      </c>
      <c r="E171" s="448">
        <v>8.2627039704398832</v>
      </c>
      <c r="F171" s="448">
        <v>3.3792872222713641</v>
      </c>
      <c r="G171" s="448"/>
      <c r="H171" s="448"/>
      <c r="I171" s="448"/>
      <c r="J171" s="448"/>
      <c r="K171" s="448"/>
      <c r="L171" s="448"/>
      <c r="M171" s="448"/>
      <c r="N171" s="448"/>
      <c r="O171" s="448"/>
    </row>
    <row r="172" spans="2:15">
      <c r="B172" s="157" t="str">
        <f t="shared" si="29"/>
        <v>10GbE</v>
      </c>
      <c r="C172" s="158" t="str">
        <f t="shared" si="29"/>
        <v>10 km</v>
      </c>
      <c r="D172" s="159" t="str">
        <f t="shared" si="29"/>
        <v>SFP+</v>
      </c>
      <c r="E172" s="448">
        <v>246.18213319313497</v>
      </c>
      <c r="F172" s="448">
        <v>205.875</v>
      </c>
      <c r="G172" s="448"/>
      <c r="H172" s="448"/>
      <c r="I172" s="448"/>
      <c r="J172" s="448"/>
      <c r="K172" s="448"/>
      <c r="L172" s="448"/>
      <c r="M172" s="448"/>
      <c r="N172" s="448"/>
      <c r="O172" s="448"/>
    </row>
    <row r="173" spans="2:15">
      <c r="B173" s="157" t="str">
        <f t="shared" si="29"/>
        <v>10GbE</v>
      </c>
      <c r="C173" s="158" t="str">
        <f t="shared" si="29"/>
        <v>40 km</v>
      </c>
      <c r="D173" s="159" t="str">
        <f t="shared" si="29"/>
        <v>XFP</v>
      </c>
      <c r="E173" s="448">
        <v>30.978895627515001</v>
      </c>
      <c r="F173" s="448">
        <v>14.956408213872029</v>
      </c>
      <c r="G173" s="448"/>
      <c r="H173" s="448"/>
      <c r="I173" s="448"/>
      <c r="J173" s="448"/>
      <c r="K173" s="448"/>
      <c r="L173" s="448"/>
      <c r="M173" s="448"/>
      <c r="N173" s="448"/>
      <c r="O173" s="448"/>
    </row>
    <row r="174" spans="2:15">
      <c r="B174" s="157" t="str">
        <f t="shared" si="29"/>
        <v>10GbE</v>
      </c>
      <c r="C174" s="158" t="str">
        <f t="shared" si="29"/>
        <v>40 km</v>
      </c>
      <c r="D174" s="159" t="str">
        <f t="shared" si="29"/>
        <v>SFP+</v>
      </c>
      <c r="E174" s="448">
        <v>49.314255569719556</v>
      </c>
      <c r="F174" s="448">
        <v>40.24149581356366</v>
      </c>
      <c r="G174" s="448"/>
      <c r="H174" s="448"/>
      <c r="I174" s="448"/>
      <c r="J174" s="448"/>
      <c r="K174" s="448"/>
      <c r="L174" s="448"/>
      <c r="M174" s="448"/>
      <c r="N174" s="448"/>
      <c r="O174" s="448"/>
    </row>
    <row r="175" spans="2:15">
      <c r="B175" s="157" t="str">
        <f t="shared" si="29"/>
        <v>10GbE</v>
      </c>
      <c r="C175" s="158" t="str">
        <f t="shared" si="29"/>
        <v>80 km</v>
      </c>
      <c r="D175" s="159" t="str">
        <f t="shared" si="29"/>
        <v>XFP</v>
      </c>
      <c r="E175" s="448">
        <v>18.705963697892301</v>
      </c>
      <c r="F175" s="448">
        <v>2.6384714875083346</v>
      </c>
      <c r="G175" s="448"/>
      <c r="H175" s="448"/>
      <c r="I175" s="448"/>
      <c r="J175" s="448"/>
      <c r="K175" s="448"/>
      <c r="L175" s="448"/>
      <c r="M175" s="448"/>
      <c r="N175" s="448"/>
      <c r="O175" s="448"/>
    </row>
    <row r="176" spans="2:15">
      <c r="B176" s="157" t="str">
        <f t="shared" si="29"/>
        <v>10GbE</v>
      </c>
      <c r="C176" s="158" t="str">
        <f t="shared" si="29"/>
        <v>80 km</v>
      </c>
      <c r="D176" s="159" t="str">
        <f t="shared" si="29"/>
        <v>SFP+</v>
      </c>
      <c r="E176" s="448">
        <v>15.89513332813862</v>
      </c>
      <c r="F176" s="448">
        <v>18.666526637661988</v>
      </c>
      <c r="G176" s="448"/>
      <c r="H176" s="448"/>
      <c r="I176" s="448"/>
      <c r="J176" s="448"/>
      <c r="K176" s="448"/>
      <c r="L176" s="448"/>
      <c r="M176" s="448"/>
      <c r="N176" s="448"/>
      <c r="O176" s="448"/>
    </row>
    <row r="177" spans="2:15">
      <c r="B177" s="160" t="str">
        <f t="shared" si="29"/>
        <v>10GbE</v>
      </c>
      <c r="C177" s="161" t="str">
        <f t="shared" si="29"/>
        <v>Various</v>
      </c>
      <c r="D177" s="162" t="str">
        <f t="shared" si="29"/>
        <v>Legacy/discontinued</v>
      </c>
      <c r="E177" s="449">
        <v>6.4463090300000001</v>
      </c>
      <c r="F177" s="449">
        <v>2.2937660000000006</v>
      </c>
      <c r="G177" s="449"/>
      <c r="H177" s="449"/>
      <c r="I177" s="449"/>
      <c r="J177" s="449"/>
      <c r="K177" s="449"/>
      <c r="L177" s="449"/>
      <c r="M177" s="449"/>
      <c r="N177" s="449"/>
      <c r="O177" s="449"/>
    </row>
    <row r="178" spans="2:15">
      <c r="B178" s="154" t="str">
        <f t="shared" si="29"/>
        <v>25GbE SR</v>
      </c>
      <c r="C178" s="155" t="str">
        <f t="shared" si="29"/>
        <v>100 - 300 m</v>
      </c>
      <c r="D178" s="156" t="str">
        <f t="shared" si="29"/>
        <v>SFP28</v>
      </c>
      <c r="E178" s="450">
        <v>1.3373250000000001</v>
      </c>
      <c r="F178" s="450">
        <v>13.527578999999998</v>
      </c>
      <c r="G178" s="450"/>
      <c r="H178" s="450"/>
      <c r="I178" s="450"/>
      <c r="J178" s="450"/>
      <c r="K178" s="450"/>
      <c r="L178" s="450"/>
      <c r="M178" s="450"/>
      <c r="N178" s="450"/>
      <c r="O178" s="450"/>
    </row>
    <row r="179" spans="2:15">
      <c r="B179" s="157" t="str">
        <f t="shared" si="29"/>
        <v>25GbE LR</v>
      </c>
      <c r="C179" s="158" t="str">
        <f t="shared" si="29"/>
        <v>10 km</v>
      </c>
      <c r="D179" s="159" t="str">
        <f t="shared" si="29"/>
        <v>SFP28</v>
      </c>
      <c r="E179" s="448">
        <v>2.0749810000000002</v>
      </c>
      <c r="F179" s="448">
        <v>5.6594963069142326</v>
      </c>
      <c r="G179" s="448"/>
      <c r="H179" s="448"/>
      <c r="I179" s="448"/>
      <c r="J179" s="448"/>
      <c r="K179" s="448"/>
      <c r="L179" s="448"/>
      <c r="M179" s="448"/>
      <c r="N179" s="448"/>
      <c r="O179" s="448"/>
    </row>
    <row r="180" spans="2:15">
      <c r="B180" s="157" t="str">
        <f t="shared" si="29"/>
        <v>25GbE ER</v>
      </c>
      <c r="C180" s="158" t="str">
        <f t="shared" si="29"/>
        <v>40 km</v>
      </c>
      <c r="D180" s="159" t="str">
        <f t="shared" si="29"/>
        <v>SFP28</v>
      </c>
      <c r="E180" s="448">
        <v>0</v>
      </c>
      <c r="F180" s="448">
        <v>0</v>
      </c>
      <c r="G180" s="448"/>
      <c r="H180" s="448"/>
      <c r="I180" s="448"/>
      <c r="J180" s="448"/>
      <c r="K180" s="448"/>
      <c r="L180" s="448"/>
      <c r="M180" s="448"/>
      <c r="N180" s="448"/>
      <c r="O180" s="448"/>
    </row>
    <row r="181" spans="2:15">
      <c r="B181" s="154" t="str">
        <f t="shared" si="29"/>
        <v>40G SR4</v>
      </c>
      <c r="C181" s="155" t="str">
        <f t="shared" si="29"/>
        <v>100 m</v>
      </c>
      <c r="D181" s="156" t="str">
        <f t="shared" si="29"/>
        <v>QSFP+</v>
      </c>
      <c r="E181" s="450">
        <v>61.814562208888887</v>
      </c>
      <c r="F181" s="450">
        <v>63.806447873340716</v>
      </c>
      <c r="G181" s="450"/>
      <c r="H181" s="450"/>
      <c r="I181" s="450"/>
      <c r="J181" s="450"/>
      <c r="K181" s="450"/>
      <c r="L181" s="450"/>
      <c r="M181" s="450"/>
      <c r="N181" s="450"/>
      <c r="O181" s="450"/>
    </row>
    <row r="182" spans="2:15">
      <c r="B182" s="157" t="str">
        <f t="shared" si="29"/>
        <v>40GbE MM duplex</v>
      </c>
      <c r="C182" s="158" t="str">
        <f t="shared" si="29"/>
        <v>100 m</v>
      </c>
      <c r="D182" s="159" t="str">
        <f t="shared" si="29"/>
        <v>QSFP+</v>
      </c>
      <c r="E182" s="448">
        <v>153.5735</v>
      </c>
      <c r="F182" s="448">
        <v>180.12456</v>
      </c>
      <c r="G182" s="448"/>
      <c r="H182" s="448"/>
      <c r="I182" s="448"/>
      <c r="J182" s="448"/>
      <c r="K182" s="448"/>
      <c r="L182" s="448"/>
      <c r="M182" s="448"/>
      <c r="N182" s="448"/>
      <c r="O182" s="448"/>
    </row>
    <row r="183" spans="2:15">
      <c r="B183" s="157" t="str">
        <f t="shared" ref="B183:D202" si="30">B29</f>
        <v>40GbE eSR</v>
      </c>
      <c r="C183" s="158" t="str">
        <f t="shared" si="30"/>
        <v>300 m</v>
      </c>
      <c r="D183" s="159" t="str">
        <f t="shared" si="30"/>
        <v>QSFP+</v>
      </c>
      <c r="E183" s="448">
        <v>29.361883310000003</v>
      </c>
      <c r="F183" s="448">
        <v>37.789000000000001</v>
      </c>
      <c r="G183" s="448"/>
      <c r="H183" s="448"/>
      <c r="I183" s="448"/>
      <c r="J183" s="448"/>
      <c r="K183" s="448"/>
      <c r="L183" s="448"/>
      <c r="M183" s="448"/>
      <c r="N183" s="448"/>
      <c r="O183" s="448"/>
    </row>
    <row r="184" spans="2:15">
      <c r="B184" s="157" t="str">
        <f t="shared" si="30"/>
        <v>40 GbE PSM4</v>
      </c>
      <c r="C184" s="158" t="str">
        <f t="shared" si="30"/>
        <v>500 m</v>
      </c>
      <c r="D184" s="159" t="str">
        <f t="shared" si="30"/>
        <v>QSFP+</v>
      </c>
      <c r="E184" s="451">
        <v>206.04404776999999</v>
      </c>
      <c r="F184" s="451">
        <v>161.25879399999999</v>
      </c>
      <c r="G184" s="451"/>
      <c r="H184" s="451"/>
      <c r="I184" s="451"/>
      <c r="J184" s="451"/>
      <c r="K184" s="451"/>
      <c r="L184" s="451"/>
      <c r="M184" s="451"/>
      <c r="N184" s="451"/>
      <c r="O184" s="451"/>
    </row>
    <row r="185" spans="2:15">
      <c r="B185" s="157" t="str">
        <f t="shared" si="30"/>
        <v>40GbE (FR)</v>
      </c>
      <c r="C185" s="158" t="str">
        <f t="shared" si="30"/>
        <v>2 km</v>
      </c>
      <c r="D185" s="159" t="str">
        <f t="shared" si="30"/>
        <v>CFP</v>
      </c>
      <c r="E185" s="448">
        <v>3.6147868986222087</v>
      </c>
      <c r="F185" s="448">
        <v>2.1111758458730683</v>
      </c>
      <c r="G185" s="448"/>
      <c r="H185" s="448"/>
      <c r="I185" s="448"/>
      <c r="J185" s="448"/>
      <c r="K185" s="448"/>
      <c r="L185" s="448"/>
      <c r="M185" s="448"/>
      <c r="N185" s="448"/>
      <c r="O185" s="448"/>
    </row>
    <row r="186" spans="2:15">
      <c r="B186" s="157" t="str">
        <f t="shared" si="30"/>
        <v>40GbE (LR4 subspec)</v>
      </c>
      <c r="C186" s="158" t="str">
        <f t="shared" si="30"/>
        <v>2 km</v>
      </c>
      <c r="D186" s="159" t="str">
        <f t="shared" si="30"/>
        <v>QSFP+</v>
      </c>
      <c r="E186" s="448">
        <v>177.55117799999999</v>
      </c>
      <c r="F186" s="448">
        <v>277.09314268000003</v>
      </c>
      <c r="G186" s="448"/>
      <c r="H186" s="448"/>
      <c r="I186" s="448"/>
      <c r="J186" s="448"/>
      <c r="K186" s="448"/>
      <c r="L186" s="448"/>
      <c r="M186" s="448"/>
      <c r="N186" s="448"/>
      <c r="O186" s="448"/>
    </row>
    <row r="187" spans="2:15">
      <c r="B187" s="157" t="str">
        <f t="shared" si="30"/>
        <v>40GbE</v>
      </c>
      <c r="C187" s="158" t="str">
        <f t="shared" si="30"/>
        <v>10 km</v>
      </c>
      <c r="D187" s="159" t="str">
        <f t="shared" si="30"/>
        <v>CFP</v>
      </c>
      <c r="E187" s="448">
        <v>7.8193956068084791</v>
      </c>
      <c r="F187" s="448">
        <v>3.8446607087985556</v>
      </c>
      <c r="G187" s="448"/>
      <c r="H187" s="448"/>
      <c r="I187" s="448"/>
      <c r="J187" s="448"/>
      <c r="K187" s="448"/>
      <c r="L187" s="448"/>
      <c r="M187" s="448"/>
      <c r="N187" s="448"/>
      <c r="O187" s="448"/>
    </row>
    <row r="188" spans="2:15">
      <c r="B188" s="157" t="str">
        <f t="shared" si="30"/>
        <v>40GbE</v>
      </c>
      <c r="C188" s="158" t="str">
        <f t="shared" si="30"/>
        <v>10 km</v>
      </c>
      <c r="D188" s="159" t="str">
        <f t="shared" si="30"/>
        <v>QSFP+</v>
      </c>
      <c r="E188" s="448">
        <v>139.9656742823521</v>
      </c>
      <c r="F188" s="448">
        <v>170.32318072539266</v>
      </c>
      <c r="G188" s="448"/>
      <c r="H188" s="448"/>
      <c r="I188" s="448"/>
      <c r="J188" s="448"/>
      <c r="K188" s="448"/>
      <c r="L188" s="448"/>
      <c r="M188" s="448"/>
      <c r="N188" s="448"/>
      <c r="O188" s="448"/>
    </row>
    <row r="189" spans="2:15">
      <c r="B189" s="160" t="str">
        <f t="shared" si="30"/>
        <v>40GbE</v>
      </c>
      <c r="C189" s="161" t="str">
        <f t="shared" si="30"/>
        <v>40 km</v>
      </c>
      <c r="D189" s="162" t="str">
        <f t="shared" si="30"/>
        <v>all</v>
      </c>
      <c r="E189" s="449">
        <v>8.1879420954829136</v>
      </c>
      <c r="F189" s="449">
        <v>7.9265538087967364</v>
      </c>
      <c r="G189" s="449"/>
      <c r="H189" s="449"/>
      <c r="I189" s="449"/>
      <c r="J189" s="449"/>
      <c r="K189" s="449"/>
      <c r="L189" s="449"/>
      <c r="M189" s="449"/>
      <c r="N189" s="449"/>
      <c r="O189" s="449"/>
    </row>
    <row r="190" spans="2:15">
      <c r="B190" s="154" t="str">
        <f t="shared" si="30"/>
        <v xml:space="preserve">50G </v>
      </c>
      <c r="C190" s="155" t="str">
        <f t="shared" si="30"/>
        <v>100 m</v>
      </c>
      <c r="D190" s="156" t="str">
        <f t="shared" si="30"/>
        <v>all</v>
      </c>
      <c r="E190" s="450">
        <v>0</v>
      </c>
      <c r="F190" s="450">
        <v>0</v>
      </c>
      <c r="G190" s="450"/>
      <c r="H190" s="450"/>
      <c r="I190" s="450"/>
      <c r="J190" s="450"/>
      <c r="K190" s="450"/>
      <c r="L190" s="450"/>
      <c r="M190" s="450"/>
      <c r="N190" s="450"/>
      <c r="O190" s="450"/>
    </row>
    <row r="191" spans="2:15">
      <c r="B191" s="157" t="str">
        <f t="shared" si="30"/>
        <v xml:space="preserve">50G </v>
      </c>
      <c r="C191" s="158" t="str">
        <f t="shared" si="30"/>
        <v>2 km</v>
      </c>
      <c r="D191" s="159" t="str">
        <f t="shared" si="30"/>
        <v>all</v>
      </c>
      <c r="E191" s="448">
        <v>0</v>
      </c>
      <c r="F191" s="448">
        <v>0</v>
      </c>
      <c r="G191" s="448"/>
      <c r="H191" s="448"/>
      <c r="I191" s="448"/>
      <c r="J191" s="448"/>
      <c r="K191" s="448"/>
      <c r="L191" s="448"/>
      <c r="M191" s="448"/>
      <c r="N191" s="448"/>
      <c r="O191" s="448"/>
    </row>
    <row r="192" spans="2:15">
      <c r="B192" s="157" t="str">
        <f t="shared" si="30"/>
        <v xml:space="preserve">50G </v>
      </c>
      <c r="C192" s="158" t="str">
        <f t="shared" si="30"/>
        <v>10 km</v>
      </c>
      <c r="D192" s="159" t="str">
        <f t="shared" si="30"/>
        <v>all</v>
      </c>
      <c r="E192" s="448">
        <v>0</v>
      </c>
      <c r="F192" s="448">
        <v>0</v>
      </c>
      <c r="G192" s="448"/>
      <c r="H192" s="448"/>
      <c r="I192" s="448"/>
      <c r="J192" s="448"/>
      <c r="K192" s="448"/>
      <c r="L192" s="448"/>
      <c r="M192" s="448"/>
      <c r="N192" s="448"/>
      <c r="O192" s="448"/>
    </row>
    <row r="193" spans="2:15">
      <c r="B193" s="157" t="str">
        <f t="shared" si="30"/>
        <v xml:space="preserve">50G </v>
      </c>
      <c r="C193" s="158" t="str">
        <f t="shared" si="30"/>
        <v>40 km</v>
      </c>
      <c r="D193" s="159" t="str">
        <f t="shared" si="30"/>
        <v>all</v>
      </c>
      <c r="E193" s="448">
        <v>0</v>
      </c>
      <c r="F193" s="448">
        <v>0</v>
      </c>
      <c r="G193" s="448"/>
      <c r="H193" s="448"/>
      <c r="I193" s="448"/>
      <c r="J193" s="448"/>
      <c r="K193" s="448"/>
      <c r="L193" s="448"/>
      <c r="M193" s="448"/>
      <c r="N193" s="448"/>
      <c r="O193" s="448"/>
    </row>
    <row r="194" spans="2:15">
      <c r="B194" s="157" t="str">
        <f t="shared" si="30"/>
        <v xml:space="preserve">50G </v>
      </c>
      <c r="C194" s="158" t="str">
        <f t="shared" si="30"/>
        <v>80 km</v>
      </c>
      <c r="D194" s="159" t="str">
        <f t="shared" si="30"/>
        <v>all</v>
      </c>
      <c r="E194" s="448">
        <v>0</v>
      </c>
      <c r="F194" s="448">
        <v>0</v>
      </c>
      <c r="G194" s="448"/>
      <c r="H194" s="448"/>
      <c r="I194" s="448"/>
      <c r="J194" s="448"/>
      <c r="K194" s="448"/>
      <c r="L194" s="448"/>
      <c r="M194" s="448"/>
      <c r="N194" s="448"/>
      <c r="O194" s="448"/>
    </row>
    <row r="195" spans="2:15">
      <c r="B195" s="154" t="str">
        <f t="shared" si="30"/>
        <v>100G</v>
      </c>
      <c r="C195" s="155" t="str">
        <f t="shared" si="30"/>
        <v>100 m</v>
      </c>
      <c r="D195" s="156" t="str">
        <f t="shared" si="30"/>
        <v>CFP</v>
      </c>
      <c r="E195" s="450">
        <v>21.078782</v>
      </c>
      <c r="F195" s="450">
        <v>8.8030050000000024</v>
      </c>
      <c r="G195" s="450"/>
      <c r="H195" s="450"/>
      <c r="I195" s="450"/>
      <c r="J195" s="450"/>
      <c r="K195" s="450"/>
      <c r="L195" s="450"/>
      <c r="M195" s="450"/>
      <c r="N195" s="450"/>
      <c r="O195" s="450"/>
    </row>
    <row r="196" spans="2:15">
      <c r="B196" s="157" t="str">
        <f t="shared" si="30"/>
        <v>100G</v>
      </c>
      <c r="C196" s="158" t="str">
        <f t="shared" si="30"/>
        <v>100 m</v>
      </c>
      <c r="D196" s="159" t="str">
        <f t="shared" si="30"/>
        <v>CFP2/4</v>
      </c>
      <c r="E196" s="448">
        <v>5.2611999999999997</v>
      </c>
      <c r="F196" s="448">
        <v>2.4791280000000007</v>
      </c>
      <c r="G196" s="448"/>
      <c r="H196" s="448"/>
      <c r="I196" s="448"/>
      <c r="J196" s="448"/>
      <c r="K196" s="448"/>
      <c r="L196" s="448"/>
      <c r="M196" s="448"/>
      <c r="N196" s="448"/>
      <c r="O196" s="448"/>
    </row>
    <row r="197" spans="2:15">
      <c r="B197" s="157" t="str">
        <f t="shared" si="30"/>
        <v>100G SR4</v>
      </c>
      <c r="C197" s="158" t="str">
        <f t="shared" si="30"/>
        <v>100 m</v>
      </c>
      <c r="D197" s="159" t="str">
        <f t="shared" si="30"/>
        <v>QSFP28</v>
      </c>
      <c r="E197" s="448">
        <v>72.281363999999996</v>
      </c>
      <c r="F197" s="462">
        <v>113.36232738072</v>
      </c>
      <c r="G197" s="448"/>
      <c r="H197" s="448"/>
      <c r="I197" s="448"/>
      <c r="J197" s="448"/>
      <c r="K197" s="448"/>
      <c r="L197" s="448"/>
      <c r="M197" s="448"/>
      <c r="N197" s="448"/>
      <c r="O197" s="448"/>
    </row>
    <row r="198" spans="2:15">
      <c r="B198" s="157" t="str">
        <f t="shared" si="30"/>
        <v>100G SR2</v>
      </c>
      <c r="C198" s="158" t="str">
        <f t="shared" si="30"/>
        <v>100 m</v>
      </c>
      <c r="D198" s="159" t="str">
        <f t="shared" si="30"/>
        <v>SFP-DD, DSFP</v>
      </c>
      <c r="E198" s="448">
        <v>0</v>
      </c>
      <c r="F198" s="462">
        <v>0</v>
      </c>
      <c r="G198" s="462"/>
      <c r="H198" s="462"/>
      <c r="I198" s="462"/>
      <c r="J198" s="462"/>
      <c r="K198" s="462"/>
      <c r="L198" s="462"/>
      <c r="M198" s="462"/>
      <c r="N198" s="462"/>
      <c r="O198" s="462"/>
    </row>
    <row r="199" spans="2:15">
      <c r="B199" s="157" t="str">
        <f t="shared" si="30"/>
        <v>100G MM Duplex</v>
      </c>
      <c r="C199" s="158" t="str">
        <f t="shared" si="30"/>
        <v>100 m</v>
      </c>
      <c r="D199" s="159" t="str">
        <f t="shared" si="30"/>
        <v>QSFP28</v>
      </c>
      <c r="E199" s="448">
        <v>0</v>
      </c>
      <c r="F199" s="448">
        <v>0</v>
      </c>
      <c r="G199" s="448"/>
      <c r="H199" s="448"/>
      <c r="I199" s="448"/>
      <c r="J199" s="448"/>
      <c r="K199" s="448"/>
      <c r="L199" s="448"/>
      <c r="M199" s="448"/>
      <c r="N199" s="448"/>
      <c r="O199" s="448"/>
    </row>
    <row r="200" spans="2:15">
      <c r="B200" s="157" t="str">
        <f t="shared" si="30"/>
        <v>100G eSR</v>
      </c>
      <c r="C200" s="158" t="str">
        <f t="shared" si="30"/>
        <v>300 m</v>
      </c>
      <c r="D200" s="159" t="str">
        <f t="shared" si="30"/>
        <v>QSFP28</v>
      </c>
      <c r="E200" s="448">
        <v>0</v>
      </c>
      <c r="F200" s="448">
        <v>0</v>
      </c>
      <c r="G200" s="448"/>
      <c r="H200" s="448"/>
      <c r="I200" s="448"/>
      <c r="J200" s="448"/>
      <c r="K200" s="448"/>
      <c r="L200" s="448"/>
      <c r="M200" s="448"/>
      <c r="N200" s="448"/>
      <c r="O200" s="448"/>
    </row>
    <row r="201" spans="2:15">
      <c r="B201" s="157" t="str">
        <f t="shared" si="30"/>
        <v>100G PSM4</v>
      </c>
      <c r="C201" s="158" t="str">
        <f t="shared" si="30"/>
        <v>500 m</v>
      </c>
      <c r="D201" s="159" t="str">
        <f t="shared" si="30"/>
        <v>QSFP28</v>
      </c>
      <c r="E201" s="448">
        <v>67.773890240000014</v>
      </c>
      <c r="F201" s="448">
        <v>158.09400299999999</v>
      </c>
      <c r="G201" s="448"/>
      <c r="H201" s="448"/>
      <c r="I201" s="448"/>
      <c r="J201" s="448"/>
      <c r="K201" s="448"/>
      <c r="L201" s="448"/>
      <c r="M201" s="448"/>
      <c r="N201" s="448"/>
      <c r="O201" s="448"/>
    </row>
    <row r="202" spans="2:15">
      <c r="B202" s="157" t="str">
        <f t="shared" si="30"/>
        <v>100G DR</v>
      </c>
      <c r="C202" s="158" t="str">
        <f t="shared" si="30"/>
        <v>500 m</v>
      </c>
      <c r="D202" s="159" t="str">
        <f t="shared" si="30"/>
        <v>QSFP28</v>
      </c>
      <c r="E202" s="448">
        <v>0</v>
      </c>
      <c r="F202" s="448">
        <v>0</v>
      </c>
      <c r="G202" s="448"/>
      <c r="H202" s="448"/>
      <c r="I202" s="448"/>
      <c r="J202" s="448"/>
      <c r="K202" s="448"/>
      <c r="L202" s="448"/>
      <c r="M202" s="448"/>
      <c r="N202" s="448"/>
      <c r="O202" s="448"/>
    </row>
    <row r="203" spans="2:15">
      <c r="B203" s="157" t="str">
        <f t="shared" ref="B203:D211" si="31">B49</f>
        <v>100G CWDM4-Subspec</v>
      </c>
      <c r="C203" s="158" t="str">
        <f t="shared" si="31"/>
        <v>500 m</v>
      </c>
      <c r="D203" s="159" t="str">
        <f t="shared" si="31"/>
        <v>QSFP28</v>
      </c>
      <c r="E203" s="448">
        <v>55.125374999999998</v>
      </c>
      <c r="F203" s="448">
        <v>307.53544499999998</v>
      </c>
      <c r="G203" s="448"/>
      <c r="H203" s="448"/>
      <c r="I203" s="448"/>
      <c r="J203" s="448"/>
      <c r="K203" s="448"/>
      <c r="L203" s="448"/>
      <c r="M203" s="448"/>
      <c r="N203" s="448"/>
      <c r="O203" s="448"/>
    </row>
    <row r="204" spans="2:15">
      <c r="B204" s="157" t="str">
        <f t="shared" si="31"/>
        <v>100G CWDM4</v>
      </c>
      <c r="C204" s="158" t="str">
        <f t="shared" si="31"/>
        <v>2 km</v>
      </c>
      <c r="D204" s="159" t="str">
        <f t="shared" si="31"/>
        <v>QSFP28</v>
      </c>
      <c r="E204" s="448">
        <v>25.566254999999995</v>
      </c>
      <c r="F204" s="448">
        <v>190.37908500000003</v>
      </c>
      <c r="G204" s="448"/>
      <c r="H204" s="448"/>
      <c r="I204" s="448"/>
      <c r="J204" s="448"/>
      <c r="K204" s="448"/>
      <c r="L204" s="448"/>
      <c r="M204" s="448"/>
      <c r="N204" s="448"/>
      <c r="O204" s="448"/>
    </row>
    <row r="205" spans="2:15">
      <c r="B205" s="157" t="str">
        <f t="shared" si="31"/>
        <v>100G FR</v>
      </c>
      <c r="C205" s="158" t="str">
        <f t="shared" si="31"/>
        <v>2 km</v>
      </c>
      <c r="D205" s="159" t="str">
        <f t="shared" si="31"/>
        <v>QSFP28</v>
      </c>
      <c r="E205" s="448">
        <v>0</v>
      </c>
      <c r="F205" s="448">
        <v>0</v>
      </c>
      <c r="G205" s="448"/>
      <c r="H205" s="448"/>
      <c r="I205" s="448"/>
      <c r="J205" s="448"/>
      <c r="K205" s="448"/>
      <c r="L205" s="448"/>
      <c r="M205" s="448"/>
      <c r="N205" s="448"/>
      <c r="O205" s="448"/>
    </row>
    <row r="206" spans="2:15">
      <c r="B206" s="157" t="str">
        <f t="shared" si="31"/>
        <v>100G</v>
      </c>
      <c r="C206" s="158" t="str">
        <f t="shared" si="31"/>
        <v>10 km</v>
      </c>
      <c r="D206" s="159" t="str">
        <f t="shared" si="31"/>
        <v>CFP</v>
      </c>
      <c r="E206" s="448">
        <v>387.84002208207454</v>
      </c>
      <c r="F206" s="448">
        <v>186.42675405916248</v>
      </c>
      <c r="G206" s="448"/>
      <c r="H206" s="448"/>
      <c r="I206" s="448"/>
      <c r="J206" s="448"/>
      <c r="K206" s="448"/>
      <c r="L206" s="448"/>
      <c r="M206" s="448"/>
      <c r="N206" s="448"/>
      <c r="O206" s="448"/>
    </row>
    <row r="207" spans="2:15">
      <c r="B207" s="157" t="str">
        <f t="shared" si="31"/>
        <v>100G</v>
      </c>
      <c r="C207" s="158" t="str">
        <f t="shared" si="31"/>
        <v>10 km</v>
      </c>
      <c r="D207" s="159" t="str">
        <f t="shared" si="31"/>
        <v>CFP2/4</v>
      </c>
      <c r="E207" s="448">
        <v>265.89292589706986</v>
      </c>
      <c r="F207" s="448">
        <v>167.37814313065076</v>
      </c>
      <c r="G207" s="448"/>
      <c r="H207" s="448"/>
      <c r="I207" s="448"/>
      <c r="J207" s="448"/>
      <c r="K207" s="448"/>
      <c r="L207" s="448"/>
      <c r="M207" s="448"/>
      <c r="N207" s="448"/>
      <c r="O207" s="448"/>
    </row>
    <row r="208" spans="2:15">
      <c r="B208" s="157" t="str">
        <f t="shared" si="31"/>
        <v>100G LR4</v>
      </c>
      <c r="C208" s="158" t="str">
        <f t="shared" si="31"/>
        <v>10 km</v>
      </c>
      <c r="D208" s="159" t="str">
        <f t="shared" si="31"/>
        <v>QSFP28</v>
      </c>
      <c r="E208" s="448">
        <v>175.29210971636297</v>
      </c>
      <c r="F208" s="448">
        <v>434.82240000000002</v>
      </c>
      <c r="G208" s="448"/>
      <c r="H208" s="448"/>
      <c r="I208" s="448"/>
      <c r="J208" s="448"/>
      <c r="K208" s="448"/>
      <c r="L208" s="448"/>
      <c r="M208" s="448"/>
      <c r="N208" s="448"/>
      <c r="O208" s="448"/>
    </row>
    <row r="209" spans="2:15">
      <c r="B209" s="157" t="str">
        <f t="shared" si="31"/>
        <v>100G 4WDM10</v>
      </c>
      <c r="C209" s="158" t="str">
        <f t="shared" si="31"/>
        <v>10 km</v>
      </c>
      <c r="D209" s="159" t="str">
        <f t="shared" si="31"/>
        <v>QSFP28</v>
      </c>
      <c r="E209" s="448">
        <v>0</v>
      </c>
      <c r="F209" s="448">
        <v>22.5</v>
      </c>
      <c r="G209" s="448"/>
      <c r="H209" s="448"/>
      <c r="I209" s="448"/>
      <c r="J209" s="448"/>
      <c r="K209" s="448"/>
      <c r="L209" s="448"/>
      <c r="M209" s="448"/>
      <c r="N209" s="448"/>
      <c r="O209" s="448"/>
    </row>
    <row r="210" spans="2:15">
      <c r="B210" s="157" t="str">
        <f t="shared" si="31"/>
        <v>100G 4WDM20</v>
      </c>
      <c r="C210" s="158" t="str">
        <f t="shared" si="31"/>
        <v>20 km</v>
      </c>
      <c r="D210" s="159" t="str">
        <f t="shared" si="31"/>
        <v>QSFP28</v>
      </c>
      <c r="E210" s="448">
        <v>0</v>
      </c>
      <c r="F210" s="448">
        <v>0</v>
      </c>
      <c r="G210" s="448"/>
      <c r="H210" s="448"/>
      <c r="I210" s="448"/>
      <c r="J210" s="448"/>
      <c r="K210" s="448"/>
      <c r="L210" s="448"/>
      <c r="M210" s="448"/>
      <c r="N210" s="448"/>
      <c r="O210" s="448"/>
    </row>
    <row r="211" spans="2:15">
      <c r="B211" s="157" t="str">
        <f t="shared" si="31"/>
        <v>100G ER4-Lite</v>
      </c>
      <c r="C211" s="158" t="str">
        <f t="shared" si="31"/>
        <v>30 km</v>
      </c>
      <c r="D211" s="159" t="str">
        <f t="shared" si="31"/>
        <v>QSFP28</v>
      </c>
      <c r="E211" s="448" t="s">
        <v>60</v>
      </c>
      <c r="F211" s="448">
        <v>6.9744847890088328</v>
      </c>
      <c r="G211" s="448"/>
      <c r="H211" s="448"/>
      <c r="I211" s="448"/>
      <c r="J211" s="448"/>
      <c r="K211" s="448"/>
      <c r="L211" s="448"/>
      <c r="M211" s="448"/>
      <c r="N211" s="448"/>
      <c r="O211" s="448"/>
    </row>
    <row r="212" spans="2:15">
      <c r="B212" s="157" t="str">
        <f t="shared" ref="B212:D214" si="32">B58</f>
        <v>100G ER4</v>
      </c>
      <c r="C212" s="158" t="str">
        <f t="shared" si="32"/>
        <v>40 km</v>
      </c>
      <c r="D212" s="159" t="str">
        <f t="shared" si="32"/>
        <v>QSFP28</v>
      </c>
      <c r="E212" s="448">
        <v>67.047039534140794</v>
      </c>
      <c r="F212" s="448">
        <v>55.219616614611596</v>
      </c>
      <c r="G212" s="448"/>
      <c r="H212" s="448"/>
      <c r="I212" s="448"/>
      <c r="J212" s="448"/>
      <c r="K212" s="448"/>
      <c r="L212" s="448"/>
      <c r="M212" s="448"/>
      <c r="N212" s="448"/>
      <c r="O212" s="448"/>
    </row>
    <row r="213" spans="2:15">
      <c r="B213" s="160" t="str">
        <f t="shared" si="32"/>
        <v>100G ZR4</v>
      </c>
      <c r="C213" s="161" t="str">
        <f t="shared" si="32"/>
        <v>80 km</v>
      </c>
      <c r="D213" s="162" t="str">
        <f t="shared" si="32"/>
        <v>QSFP28</v>
      </c>
      <c r="E213" s="449" t="s">
        <v>60</v>
      </c>
      <c r="F213" s="449" t="s">
        <v>60</v>
      </c>
      <c r="G213" s="449"/>
      <c r="H213" s="449"/>
      <c r="I213" s="449"/>
      <c r="J213" s="449"/>
      <c r="K213" s="449"/>
      <c r="L213" s="449"/>
      <c r="M213" s="449"/>
      <c r="N213" s="449"/>
      <c r="O213" s="449"/>
    </row>
    <row r="214" spans="2:15">
      <c r="B214" s="157" t="str">
        <f t="shared" si="32"/>
        <v>200G</v>
      </c>
      <c r="C214" s="158" t="str">
        <f t="shared" si="32"/>
        <v>100 m</v>
      </c>
      <c r="D214" s="159" t="str">
        <f t="shared" si="32"/>
        <v>QSFP56</v>
      </c>
      <c r="E214" s="448">
        <v>0</v>
      </c>
      <c r="F214" s="448">
        <v>0</v>
      </c>
      <c r="G214" s="448"/>
      <c r="H214" s="448"/>
      <c r="I214" s="448"/>
      <c r="J214" s="448"/>
      <c r="K214" s="448"/>
      <c r="L214" s="448"/>
      <c r="M214" s="448"/>
      <c r="N214" s="448"/>
      <c r="O214" s="448"/>
    </row>
    <row r="215" spans="2:15">
      <c r="B215" s="46" t="str">
        <f t="shared" ref="B215:D221" si="33">B61</f>
        <v>2x200G</v>
      </c>
      <c r="C215" s="47" t="str">
        <f t="shared" si="33"/>
        <v>100 m</v>
      </c>
      <c r="D215" s="48" t="str">
        <f t="shared" si="33"/>
        <v>OSFP</v>
      </c>
      <c r="E215" s="448">
        <v>0</v>
      </c>
      <c r="F215" s="448">
        <v>0</v>
      </c>
      <c r="G215" s="448"/>
      <c r="H215" s="448"/>
      <c r="I215" s="448"/>
      <c r="J215" s="448"/>
      <c r="K215" s="448"/>
      <c r="L215" s="448"/>
      <c r="M215" s="448"/>
      <c r="N215" s="448"/>
      <c r="O215" s="448"/>
    </row>
    <row r="216" spans="2:15">
      <c r="B216" s="46" t="str">
        <f t="shared" si="33"/>
        <v>200G</v>
      </c>
      <c r="C216" s="47" t="str">
        <f t="shared" si="33"/>
        <v>2 km</v>
      </c>
      <c r="D216" s="48" t="str">
        <f t="shared" si="33"/>
        <v>QSFP56</v>
      </c>
      <c r="E216" s="448">
        <v>0</v>
      </c>
      <c r="F216" s="448">
        <v>0</v>
      </c>
      <c r="G216" s="448"/>
      <c r="H216" s="448"/>
      <c r="I216" s="448"/>
      <c r="J216" s="448"/>
      <c r="K216" s="448"/>
      <c r="L216" s="448"/>
      <c r="M216" s="448"/>
      <c r="N216" s="448"/>
      <c r="O216" s="448"/>
    </row>
    <row r="217" spans="2:15">
      <c r="B217" s="49" t="str">
        <f t="shared" si="33"/>
        <v>2x200G</v>
      </c>
      <c r="C217" s="50" t="str">
        <f t="shared" si="33"/>
        <v>2 km</v>
      </c>
      <c r="D217" s="51" t="str">
        <f t="shared" si="33"/>
        <v>OSFP</v>
      </c>
      <c r="E217" s="449">
        <v>0</v>
      </c>
      <c r="F217" s="449">
        <v>0</v>
      </c>
      <c r="G217" s="449"/>
      <c r="H217" s="449"/>
      <c r="I217" s="449"/>
      <c r="J217" s="449"/>
      <c r="K217" s="449"/>
      <c r="L217" s="449"/>
      <c r="M217" s="449"/>
      <c r="N217" s="449"/>
      <c r="O217" s="449"/>
    </row>
    <row r="218" spans="2:15">
      <c r="B218" s="150" t="str">
        <f t="shared" si="33"/>
        <v>400G</v>
      </c>
      <c r="C218" s="149" t="str">
        <f t="shared" si="33"/>
        <v>100 m</v>
      </c>
      <c r="D218" s="148" t="str">
        <f t="shared" si="33"/>
        <v>all</v>
      </c>
      <c r="E218" s="450">
        <v>0</v>
      </c>
      <c r="F218" s="450">
        <v>0</v>
      </c>
      <c r="G218" s="450"/>
      <c r="H218" s="450"/>
      <c r="I218" s="450"/>
      <c r="J218" s="450"/>
      <c r="K218" s="450"/>
      <c r="L218" s="450"/>
      <c r="M218" s="450"/>
      <c r="N218" s="450"/>
      <c r="O218" s="450"/>
    </row>
    <row r="219" spans="2:15">
      <c r="B219" s="46" t="str">
        <f t="shared" si="33"/>
        <v>400G</v>
      </c>
      <c r="C219" s="47" t="str">
        <f t="shared" si="33"/>
        <v>500 m</v>
      </c>
      <c r="D219" s="48" t="str">
        <f t="shared" si="33"/>
        <v>all</v>
      </c>
      <c r="E219" s="448">
        <v>0</v>
      </c>
      <c r="F219" s="448">
        <v>0</v>
      </c>
      <c r="G219" s="448"/>
      <c r="H219" s="448"/>
      <c r="I219" s="448"/>
      <c r="J219" s="448"/>
      <c r="K219" s="448"/>
      <c r="L219" s="448"/>
      <c r="M219" s="448"/>
      <c r="N219" s="448"/>
      <c r="O219" s="448"/>
    </row>
    <row r="220" spans="2:15">
      <c r="B220" s="46" t="str">
        <f t="shared" si="33"/>
        <v>400G</v>
      </c>
      <c r="C220" s="47" t="str">
        <f t="shared" si="33"/>
        <v>2 km</v>
      </c>
      <c r="D220" s="48" t="str">
        <f t="shared" si="33"/>
        <v>all</v>
      </c>
      <c r="E220" s="448">
        <v>0</v>
      </c>
      <c r="F220" s="448">
        <v>8.1299999999999997E-2</v>
      </c>
      <c r="G220" s="448"/>
      <c r="H220" s="448"/>
      <c r="I220" s="448"/>
      <c r="J220" s="448"/>
      <c r="K220" s="448"/>
      <c r="L220" s="448"/>
      <c r="M220" s="448"/>
      <c r="N220" s="448"/>
      <c r="O220" s="448"/>
    </row>
    <row r="221" spans="2:15">
      <c r="B221" s="49" t="str">
        <f t="shared" si="33"/>
        <v>400G</v>
      </c>
      <c r="C221" s="50" t="str">
        <f t="shared" si="33"/>
        <v>10 km</v>
      </c>
      <c r="D221" s="51" t="str">
        <f t="shared" si="33"/>
        <v>all</v>
      </c>
      <c r="E221" s="449">
        <v>0</v>
      </c>
      <c r="F221" s="449">
        <v>1.2669999999999999</v>
      </c>
      <c r="G221" s="449"/>
      <c r="H221" s="449"/>
      <c r="I221" s="449"/>
      <c r="J221" s="449"/>
      <c r="K221" s="449"/>
      <c r="L221" s="449"/>
      <c r="M221" s="449"/>
      <c r="N221" s="449"/>
      <c r="O221" s="449"/>
    </row>
    <row r="222" spans="2:15">
      <c r="B222" s="150" t="str">
        <f t="shared" ref="B222:D224" si="34">B68</f>
        <v>2x400G SR8</v>
      </c>
      <c r="C222" s="149" t="str">
        <f t="shared" si="34"/>
        <v>50 m</v>
      </c>
      <c r="D222" s="148" t="str">
        <f t="shared" si="34"/>
        <v>OSFP, QSFP-DD</v>
      </c>
      <c r="E222" s="450">
        <v>0</v>
      </c>
      <c r="F222" s="450">
        <v>0</v>
      </c>
      <c r="G222" s="450"/>
      <c r="H222" s="450"/>
      <c r="I222" s="450"/>
      <c r="J222" s="450"/>
      <c r="K222" s="450"/>
      <c r="L222" s="450"/>
      <c r="M222" s="450"/>
      <c r="N222" s="450"/>
      <c r="O222" s="450"/>
    </row>
    <row r="223" spans="2:15">
      <c r="B223" s="46" t="str">
        <f t="shared" si="34"/>
        <v>800G DR4</v>
      </c>
      <c r="C223" s="47" t="str">
        <f t="shared" si="34"/>
        <v>500 m</v>
      </c>
      <c r="D223" s="48" t="str">
        <f t="shared" si="34"/>
        <v>OSFP, QSFP-DD</v>
      </c>
      <c r="E223" s="448">
        <v>0</v>
      </c>
      <c r="F223" s="448">
        <v>0</v>
      </c>
      <c r="G223" s="448"/>
      <c r="H223" s="448"/>
      <c r="I223" s="448"/>
      <c r="J223" s="448"/>
      <c r="K223" s="448"/>
      <c r="L223" s="448"/>
      <c r="M223" s="448"/>
      <c r="N223" s="448"/>
      <c r="O223" s="448"/>
    </row>
    <row r="224" spans="2:15">
      <c r="B224" s="46" t="str">
        <f t="shared" si="34"/>
        <v>2x400G FR8</v>
      </c>
      <c r="C224" s="47" t="str">
        <f t="shared" si="34"/>
        <v>2 km</v>
      </c>
      <c r="D224" s="48" t="str">
        <f t="shared" si="34"/>
        <v>OSFP, QSFP-DD</v>
      </c>
      <c r="E224" s="448">
        <v>0</v>
      </c>
      <c r="F224" s="448">
        <v>0</v>
      </c>
      <c r="G224" s="448"/>
      <c r="H224" s="448"/>
      <c r="I224" s="448"/>
      <c r="J224" s="448"/>
      <c r="K224" s="448"/>
      <c r="L224" s="448"/>
      <c r="M224" s="448"/>
      <c r="N224" s="448"/>
      <c r="O224" s="448"/>
    </row>
    <row r="225" spans="2:15">
      <c r="B225" s="49"/>
      <c r="C225" s="50"/>
      <c r="D225" s="51"/>
      <c r="E225" s="449">
        <v>0</v>
      </c>
      <c r="F225" s="449">
        <v>0</v>
      </c>
      <c r="G225" s="449"/>
      <c r="H225" s="449"/>
      <c r="I225" s="449"/>
      <c r="J225" s="449"/>
      <c r="K225" s="449"/>
      <c r="L225" s="449"/>
      <c r="M225" s="449"/>
      <c r="N225" s="449"/>
      <c r="O225" s="449"/>
    </row>
    <row r="226" spans="2:15">
      <c r="B226" s="407" t="s">
        <v>19</v>
      </c>
      <c r="C226" s="408"/>
      <c r="D226" s="409"/>
      <c r="E226" s="77">
        <f t="shared" ref="E226:N226" si="35">SUM(E163:E225)</f>
        <v>2687.6154076451867</v>
      </c>
      <c r="F226" s="77">
        <f>SUM(F163:F225)</f>
        <v>3178.3132920887738</v>
      </c>
      <c r="G226" s="77">
        <f t="shared" si="35"/>
        <v>0</v>
      </c>
      <c r="H226" s="77">
        <f t="shared" si="35"/>
        <v>0</v>
      </c>
      <c r="I226" s="77">
        <f t="shared" si="35"/>
        <v>0</v>
      </c>
      <c r="J226" s="77">
        <f t="shared" si="35"/>
        <v>0</v>
      </c>
      <c r="K226" s="77">
        <f t="shared" si="35"/>
        <v>0</v>
      </c>
      <c r="L226" s="77">
        <f t="shared" si="35"/>
        <v>0</v>
      </c>
      <c r="M226" s="77">
        <f t="shared" si="35"/>
        <v>0</v>
      </c>
      <c r="N226" s="77">
        <f t="shared" si="35"/>
        <v>0</v>
      </c>
      <c r="O226" s="77">
        <f>SUM(O163:O225)</f>
        <v>0</v>
      </c>
    </row>
    <row r="227" spans="2:15">
      <c r="B227" s="417"/>
      <c r="C227" s="418"/>
      <c r="D227" s="419"/>
    </row>
    <row r="228" spans="2:15">
      <c r="B228" s="420"/>
      <c r="C228" s="76"/>
      <c r="D228" s="421"/>
      <c r="E228" s="248"/>
      <c r="F228" s="248"/>
      <c r="G228" s="248"/>
      <c r="H228" s="248"/>
      <c r="I228" s="248"/>
      <c r="J228" s="248"/>
      <c r="K228" s="248"/>
      <c r="L228" s="248"/>
      <c r="M228" s="248"/>
      <c r="N228" s="248"/>
      <c r="O228" s="248"/>
    </row>
    <row r="229" spans="2:15">
      <c r="B229" s="46" t="s">
        <v>102</v>
      </c>
      <c r="C229" s="47" t="s">
        <v>104</v>
      </c>
      <c r="D229" s="47" t="s">
        <v>59</v>
      </c>
      <c r="E229" s="78">
        <v>170.96824151888887</v>
      </c>
      <c r="F229" s="78">
        <v>179.31036873038113</v>
      </c>
      <c r="G229" s="78">
        <v>172.74156689204133</v>
      </c>
      <c r="H229" s="78">
        <v>155.06646156424057</v>
      </c>
      <c r="I229" s="78">
        <v>126.21117081351223</v>
      </c>
      <c r="J229" s="78">
        <v>93.638320313494546</v>
      </c>
      <c r="K229" s="78">
        <v>53.236888411733624</v>
      </c>
      <c r="L229" s="78">
        <v>54.236888411733602</v>
      </c>
      <c r="M229" s="78">
        <v>55.236888411733602</v>
      </c>
      <c r="N229" s="78">
        <v>56.236888411733602</v>
      </c>
      <c r="O229" s="78">
        <v>57.236888411733602</v>
      </c>
    </row>
    <row r="230" spans="2:15">
      <c r="B230" s="46" t="s">
        <v>107</v>
      </c>
      <c r="C230" s="47" t="s">
        <v>105</v>
      </c>
      <c r="D230" s="47" t="s">
        <v>59</v>
      </c>
      <c r="E230" s="78">
        <v>523.56090005235205</v>
      </c>
      <c r="F230" s="78">
        <v>447.67648918404615</v>
      </c>
      <c r="G230" s="78">
        <v>383.13461594285974</v>
      </c>
      <c r="H230" s="78">
        <v>325.36916769260989</v>
      </c>
      <c r="I230" s="78">
        <v>249.33452856697693</v>
      </c>
      <c r="J230" s="78">
        <v>180.77337914668561</v>
      </c>
      <c r="K230" s="78">
        <v>124.89614395257149</v>
      </c>
      <c r="L230" s="78">
        <v>125.89614395257099</v>
      </c>
      <c r="M230" s="78">
        <v>126.89614395257099</v>
      </c>
      <c r="N230" s="78">
        <v>127.89614395257099</v>
      </c>
      <c r="O230" s="78">
        <v>128.89614395257101</v>
      </c>
    </row>
    <row r="231" spans="2:15">
      <c r="B231" s="46" t="s">
        <v>106</v>
      </c>
      <c r="C231" s="47" t="s">
        <v>105</v>
      </c>
      <c r="D231" s="47" t="s">
        <v>36</v>
      </c>
      <c r="E231" s="78">
        <v>328.37805566636303</v>
      </c>
      <c r="F231" s="78">
        <v>1090.8838299505273</v>
      </c>
      <c r="G231" s="78">
        <v>1445.203804667726</v>
      </c>
      <c r="H231" s="78">
        <v>1700.1447248864947</v>
      </c>
      <c r="I231" s="78">
        <v>1835.732762566241</v>
      </c>
      <c r="J231" s="78">
        <v>1761.7624423880116</v>
      </c>
      <c r="K231" s="78">
        <v>1631.7378503096397</v>
      </c>
      <c r="L231" s="78">
        <v>1632.73785030964</v>
      </c>
      <c r="M231" s="78">
        <v>1633.73785030964</v>
      </c>
      <c r="N231" s="78">
        <v>1634.73785030964</v>
      </c>
      <c r="O231" s="78">
        <v>1635.73785030964</v>
      </c>
    </row>
    <row r="232" spans="2:15">
      <c r="B232" s="46" t="s">
        <v>110</v>
      </c>
      <c r="C232" s="47" t="s">
        <v>111</v>
      </c>
      <c r="D232" s="47" t="s">
        <v>59</v>
      </c>
      <c r="E232" s="78">
        <v>694.52914157124087</v>
      </c>
      <c r="F232" s="78">
        <v>626.98685791442722</v>
      </c>
      <c r="G232" s="78">
        <v>555.8761828349011</v>
      </c>
      <c r="H232" s="78">
        <v>480.43562925685046</v>
      </c>
      <c r="I232" s="78">
        <v>375.54569938048917</v>
      </c>
      <c r="J232" s="78">
        <v>274.41169946018016</v>
      </c>
      <c r="K232" s="78">
        <v>178.13303236430511</v>
      </c>
      <c r="L232" s="78">
        <v>179.133032364305</v>
      </c>
      <c r="M232" s="78">
        <v>180.133032364305</v>
      </c>
      <c r="N232" s="78">
        <v>181.133032364305</v>
      </c>
      <c r="O232" s="78">
        <v>182.133032364305</v>
      </c>
    </row>
    <row r="233" spans="2:15">
      <c r="B233" s="46"/>
      <c r="C233" s="47"/>
      <c r="D233" s="47"/>
      <c r="E233" s="81"/>
      <c r="F233" s="81"/>
      <c r="G233" s="81"/>
      <c r="H233" s="81"/>
      <c r="I233" s="81"/>
      <c r="J233" s="81"/>
      <c r="K233" s="81"/>
      <c r="L233" s="81"/>
      <c r="M233" s="81"/>
      <c r="N233" s="81"/>
      <c r="O233" s="81"/>
    </row>
    <row r="234" spans="2:15">
      <c r="B234" s="49"/>
      <c r="C234" s="50"/>
      <c r="D234" s="50"/>
      <c r="E234" s="80"/>
      <c r="F234" s="80"/>
      <c r="G234" s="80"/>
      <c r="H234" s="80"/>
      <c r="I234" s="80"/>
      <c r="J234" s="80"/>
      <c r="K234" s="80"/>
      <c r="L234" s="80"/>
      <c r="M234" s="80"/>
      <c r="N234" s="80"/>
      <c r="O234" s="80"/>
    </row>
    <row r="235" spans="2:15">
      <c r="B235" s="68"/>
      <c r="C235" s="68"/>
      <c r="D235" s="68"/>
    </row>
  </sheetData>
  <conditionalFormatting sqref="E228:O228 E73:O74">
    <cfRule type="cellIs" dxfId="9" priority="9" operator="lessThan">
      <formula>0</formula>
    </cfRule>
    <cfRule type="cellIs" dxfId="8" priority="10" operator="greaterThan">
      <formula>0</formula>
    </cfRule>
  </conditionalFormatting>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2:S218"/>
  <sheetViews>
    <sheetView showGridLines="0" zoomScale="60" zoomScaleNormal="60" zoomScalePageLayoutView="70" workbookViewId="0">
      <pane xSplit="4" ySplit="6" topLeftCell="E179" activePane="bottomRight" state="frozen"/>
      <selection activeCell="B58" sqref="B58"/>
      <selection pane="topRight" activeCell="B58" sqref="B58"/>
      <selection pane="bottomLeft" activeCell="B58" sqref="B58"/>
      <selection pane="bottomRight" activeCell="E145" sqref="E145:O207"/>
    </sheetView>
  </sheetViews>
  <sheetFormatPr defaultColWidth="8.81640625" defaultRowHeight="13"/>
  <cols>
    <col min="1" max="1" width="4.6328125" style="68" customWidth="1"/>
    <col min="2" max="2" width="17.81640625" style="404" customWidth="1"/>
    <col min="3" max="3" width="12.453125" style="404" customWidth="1"/>
    <col min="4" max="4" width="17.1796875" style="404" customWidth="1"/>
    <col min="5" max="6" width="13.453125" style="68" bestFit="1" customWidth="1"/>
    <col min="7" max="15" width="12" style="68" customWidth="1"/>
    <col min="16" max="18" width="8.81640625" style="68"/>
    <col min="19" max="26" width="10.453125" style="68" customWidth="1"/>
    <col min="27" max="16384" width="8.81640625" style="68"/>
  </cols>
  <sheetData>
    <row r="2" spans="1:16" ht="23.5">
      <c r="B2" s="263" t="str">
        <f>'Ethernet Dashboard'!$B$2</f>
        <v>LightCounting Mega Datacenter Report Database</v>
      </c>
      <c r="C2" s="263"/>
      <c r="D2" s="263"/>
      <c r="P2" s="12"/>
    </row>
    <row r="3" spans="1:16" ht="15.5">
      <c r="B3" s="403" t="str">
        <f>Introduction!$B$3</f>
        <v>Sample template for Mega DC report spreadsheet published 20 July 2021</v>
      </c>
    </row>
    <row r="4" spans="1:16" ht="21">
      <c r="B4" s="335" t="s">
        <v>119</v>
      </c>
      <c r="C4" s="263"/>
      <c r="D4" s="263"/>
      <c r="E4" s="69">
        <v>0.13275106859532149</v>
      </c>
      <c r="F4" s="69">
        <v>8.4548895463605778E-2</v>
      </c>
      <c r="G4" s="69">
        <v>3.8397878635367144E-2</v>
      </c>
      <c r="H4" s="69">
        <v>-5.7892651363505854E-3</v>
      </c>
      <c r="I4" s="69">
        <v>-4.8096104917782379E-2</v>
      </c>
      <c r="J4" s="69">
        <v>-8.8602653644685114E-2</v>
      </c>
      <c r="K4" s="69">
        <v>-0.12738551944703891</v>
      </c>
      <c r="L4" s="69">
        <v>0.87261448055296098</v>
      </c>
      <c r="M4" s="69">
        <v>1.8726144805529601</v>
      </c>
      <c r="N4" s="69">
        <v>2.8726144805529601</v>
      </c>
      <c r="O4" s="69">
        <v>3.8726144805529601</v>
      </c>
    </row>
    <row r="5" spans="1:16" ht="14.5">
      <c r="B5" s="405"/>
    </row>
    <row r="6" spans="1:16">
      <c r="B6" s="172" t="s">
        <v>30</v>
      </c>
      <c r="C6" s="173" t="s">
        <v>29</v>
      </c>
      <c r="D6" s="174" t="s">
        <v>31</v>
      </c>
      <c r="E6" s="97">
        <v>2016</v>
      </c>
      <c r="F6" s="97">
        <v>2017</v>
      </c>
      <c r="G6" s="97">
        <v>2018</v>
      </c>
      <c r="H6" s="97">
        <v>2019</v>
      </c>
      <c r="I6" s="97">
        <v>2020</v>
      </c>
      <c r="J6" s="97">
        <v>2021</v>
      </c>
      <c r="K6" s="97">
        <v>2022</v>
      </c>
      <c r="L6" s="97">
        <v>2023</v>
      </c>
      <c r="M6" s="97">
        <v>2024</v>
      </c>
      <c r="N6" s="97">
        <v>2025</v>
      </c>
      <c r="O6" s="97">
        <v>2026</v>
      </c>
    </row>
    <row r="7" spans="1:16" ht="21">
      <c r="B7" s="406" t="s">
        <v>17</v>
      </c>
      <c r="E7" s="178" t="s">
        <v>16</v>
      </c>
    </row>
    <row r="8" spans="1:16">
      <c r="B8" s="70" t="s">
        <v>30</v>
      </c>
      <c r="C8" s="70" t="s">
        <v>29</v>
      </c>
      <c r="D8" s="70" t="s">
        <v>31</v>
      </c>
      <c r="E8" s="71">
        <v>2016</v>
      </c>
      <c r="F8" s="71">
        <v>2017</v>
      </c>
      <c r="G8" s="71">
        <v>2018</v>
      </c>
      <c r="H8" s="71">
        <v>2019</v>
      </c>
      <c r="I8" s="71">
        <v>2020</v>
      </c>
      <c r="J8" s="71">
        <v>2021</v>
      </c>
      <c r="K8" s="71">
        <v>2022</v>
      </c>
      <c r="L8" s="71">
        <v>2023</v>
      </c>
      <c r="M8" s="71">
        <v>2024</v>
      </c>
      <c r="N8" s="71">
        <v>2025</v>
      </c>
      <c r="O8" s="71">
        <v>2026</v>
      </c>
    </row>
    <row r="9" spans="1:16">
      <c r="A9" s="45" t="s">
        <v>64</v>
      </c>
      <c r="B9" s="154" t="str">
        <f>'Ethernet Total'!B9</f>
        <v>GbE</v>
      </c>
      <c r="C9" s="155" t="str">
        <f>'Ethernet Total'!C9</f>
        <v>500 m</v>
      </c>
      <c r="D9" s="156" t="str">
        <f>'Ethernet Total'!D9</f>
        <v>SFP</v>
      </c>
      <c r="E9" s="442"/>
      <c r="F9" s="442"/>
      <c r="G9" s="442"/>
      <c r="H9" s="442"/>
      <c r="I9" s="442"/>
      <c r="J9" s="442"/>
      <c r="K9" s="442"/>
      <c r="L9" s="442"/>
      <c r="M9" s="442"/>
      <c r="N9" s="442"/>
      <c r="O9" s="442"/>
    </row>
    <row r="10" spans="1:16">
      <c r="A10" s="127" t="s">
        <v>65</v>
      </c>
      <c r="B10" s="157" t="str">
        <f>'Ethernet Total'!B10</f>
        <v>GbE</v>
      </c>
      <c r="C10" s="158" t="str">
        <f>'Ethernet Total'!C10</f>
        <v>10 km</v>
      </c>
      <c r="D10" s="159" t="str">
        <f>'Ethernet Total'!D10</f>
        <v>SFP</v>
      </c>
      <c r="E10" s="442"/>
      <c r="F10" s="442"/>
      <c r="G10" s="442"/>
      <c r="H10" s="442"/>
      <c r="I10" s="442"/>
      <c r="J10" s="442"/>
      <c r="K10" s="442"/>
      <c r="L10" s="442"/>
      <c r="M10" s="442"/>
      <c r="N10" s="442"/>
      <c r="O10" s="442"/>
    </row>
    <row r="11" spans="1:16">
      <c r="A11" s="127" t="s">
        <v>65</v>
      </c>
      <c r="B11" s="157" t="str">
        <f>'Ethernet Total'!B11</f>
        <v>GbE</v>
      </c>
      <c r="C11" s="158" t="str">
        <f>'Ethernet Total'!C11</f>
        <v>40 km</v>
      </c>
      <c r="D11" s="159" t="str">
        <f>'Ethernet Total'!D11</f>
        <v>SFP</v>
      </c>
      <c r="E11" s="442"/>
      <c r="F11" s="442"/>
      <c r="G11" s="442"/>
      <c r="H11" s="442"/>
      <c r="I11" s="442"/>
      <c r="J11" s="442"/>
      <c r="K11" s="442"/>
      <c r="L11" s="442"/>
      <c r="M11" s="442"/>
      <c r="N11" s="442"/>
      <c r="O11" s="442"/>
    </row>
    <row r="12" spans="1:16">
      <c r="A12" s="127" t="s">
        <v>65</v>
      </c>
      <c r="B12" s="157" t="str">
        <f>'Ethernet Total'!B12</f>
        <v>GbE</v>
      </c>
      <c r="C12" s="158" t="str">
        <f>'Ethernet Total'!C12</f>
        <v>80 km</v>
      </c>
      <c r="D12" s="159" t="str">
        <f>'Ethernet Total'!D12</f>
        <v>SFP</v>
      </c>
      <c r="E12" s="442"/>
      <c r="F12" s="442"/>
      <c r="G12" s="442"/>
      <c r="H12" s="442"/>
      <c r="I12" s="442"/>
      <c r="J12" s="442"/>
      <c r="K12" s="442"/>
      <c r="L12" s="442"/>
      <c r="M12" s="442"/>
      <c r="N12" s="442"/>
      <c r="O12" s="442"/>
    </row>
    <row r="13" spans="1:16">
      <c r="A13" s="127"/>
      <c r="B13" s="160" t="str">
        <f>'Ethernet Total'!B13</f>
        <v>GbE &amp; Fast Ethernet</v>
      </c>
      <c r="C13" s="161" t="str">
        <f>'Ethernet Total'!C13</f>
        <v>Various</v>
      </c>
      <c r="D13" s="162" t="str">
        <f>'Ethernet Total'!D13</f>
        <v>Legacy/discontinued</v>
      </c>
      <c r="E13" s="447"/>
      <c r="F13" s="446"/>
      <c r="G13" s="446"/>
      <c r="H13" s="446"/>
      <c r="I13" s="446"/>
      <c r="J13" s="446"/>
      <c r="K13" s="446"/>
      <c r="L13" s="446"/>
      <c r="M13" s="446"/>
      <c r="N13" s="446"/>
      <c r="O13" s="446"/>
    </row>
    <row r="14" spans="1:16">
      <c r="A14" s="45" t="s">
        <v>64</v>
      </c>
      <c r="B14" s="157" t="str">
        <f>'Ethernet Total'!B14</f>
        <v>10GbE</v>
      </c>
      <c r="C14" s="158" t="str">
        <f>'Ethernet Total'!C14</f>
        <v>300 m</v>
      </c>
      <c r="D14" s="158" t="str">
        <f>'Ethernet Total'!D14</f>
        <v>XFP</v>
      </c>
      <c r="E14" s="442"/>
      <c r="F14" s="442"/>
      <c r="G14" s="442"/>
      <c r="H14" s="442"/>
      <c r="I14" s="442"/>
      <c r="J14" s="442"/>
      <c r="K14" s="442"/>
      <c r="L14" s="442"/>
      <c r="M14" s="442"/>
      <c r="N14" s="442"/>
      <c r="O14" s="442"/>
    </row>
    <row r="15" spans="1:16">
      <c r="A15" s="45" t="s">
        <v>64</v>
      </c>
      <c r="B15" s="157" t="str">
        <f>'Ethernet Total'!B15</f>
        <v>10GbE</v>
      </c>
      <c r="C15" s="158" t="str">
        <f>'Ethernet Total'!C15</f>
        <v>300 m</v>
      </c>
      <c r="D15" s="158" t="str">
        <f>'Ethernet Total'!D15</f>
        <v>SFP+</v>
      </c>
      <c r="E15" s="442"/>
      <c r="F15" s="442"/>
      <c r="G15" s="442"/>
      <c r="H15" s="442"/>
      <c r="I15" s="442"/>
      <c r="J15" s="442"/>
      <c r="K15" s="442"/>
      <c r="L15" s="442"/>
      <c r="M15" s="442"/>
      <c r="N15" s="442"/>
      <c r="O15" s="442"/>
    </row>
    <row r="16" spans="1:16">
      <c r="A16" s="45" t="s">
        <v>64</v>
      </c>
      <c r="B16" s="157" t="str">
        <f>'Ethernet Total'!B16</f>
        <v>10GbE LRM</v>
      </c>
      <c r="C16" s="158" t="str">
        <f>'Ethernet Total'!C16</f>
        <v>220 m</v>
      </c>
      <c r="D16" s="158" t="str">
        <f>'Ethernet Total'!D16</f>
        <v>SFP+</v>
      </c>
      <c r="E16" s="442"/>
      <c r="F16" s="442"/>
      <c r="G16" s="442"/>
      <c r="H16" s="442"/>
      <c r="I16" s="442"/>
      <c r="J16" s="442"/>
      <c r="K16" s="442"/>
      <c r="L16" s="442"/>
      <c r="M16" s="442"/>
      <c r="N16" s="442"/>
      <c r="O16" s="442"/>
    </row>
    <row r="17" spans="1:15">
      <c r="A17" s="127" t="s">
        <v>65</v>
      </c>
      <c r="B17" s="157" t="str">
        <f>'Ethernet Total'!B17</f>
        <v>10GbE</v>
      </c>
      <c r="C17" s="158" t="str">
        <f>'Ethernet Total'!C17</f>
        <v>10 km</v>
      </c>
      <c r="D17" s="158" t="str">
        <f>'Ethernet Total'!D17</f>
        <v>XFP</v>
      </c>
      <c r="E17" s="442"/>
      <c r="F17" s="442"/>
      <c r="G17" s="442"/>
      <c r="H17" s="442"/>
      <c r="I17" s="442"/>
      <c r="J17" s="442"/>
      <c r="K17" s="442"/>
      <c r="L17" s="442"/>
      <c r="M17" s="442"/>
      <c r="N17" s="442"/>
      <c r="O17" s="442"/>
    </row>
    <row r="18" spans="1:15">
      <c r="A18" s="127" t="s">
        <v>65</v>
      </c>
      <c r="B18" s="157" t="str">
        <f>'Ethernet Total'!B18</f>
        <v>10GbE</v>
      </c>
      <c r="C18" s="158" t="str">
        <f>'Ethernet Total'!C18</f>
        <v>10 km</v>
      </c>
      <c r="D18" s="158" t="str">
        <f>'Ethernet Total'!D18</f>
        <v>SFP+</v>
      </c>
      <c r="E18" s="442"/>
      <c r="F18" s="442"/>
      <c r="G18" s="442"/>
      <c r="H18" s="442"/>
      <c r="I18" s="442"/>
      <c r="J18" s="442"/>
      <c r="K18" s="442"/>
      <c r="L18" s="442"/>
      <c r="M18" s="442"/>
      <c r="N18" s="442"/>
      <c r="O18" s="442"/>
    </row>
    <row r="19" spans="1:15">
      <c r="A19" s="127" t="s">
        <v>65</v>
      </c>
      <c r="B19" s="157" t="str">
        <f>'Ethernet Total'!B19</f>
        <v>10GbE</v>
      </c>
      <c r="C19" s="158" t="str">
        <f>'Ethernet Total'!C19</f>
        <v>40 km</v>
      </c>
      <c r="D19" s="158" t="str">
        <f>'Ethernet Total'!D19</f>
        <v>XFP</v>
      </c>
      <c r="E19" s="442"/>
      <c r="F19" s="442"/>
      <c r="G19" s="442"/>
      <c r="H19" s="442"/>
      <c r="I19" s="442"/>
      <c r="J19" s="442"/>
      <c r="K19" s="442"/>
      <c r="L19" s="442"/>
      <c r="M19" s="442"/>
      <c r="N19" s="442"/>
      <c r="O19" s="442"/>
    </row>
    <row r="20" spans="1:15">
      <c r="A20" s="127" t="s">
        <v>65</v>
      </c>
      <c r="B20" s="157" t="str">
        <f>'Ethernet Total'!B20</f>
        <v>10GbE</v>
      </c>
      <c r="C20" s="158" t="str">
        <f>'Ethernet Total'!C20</f>
        <v>40 km</v>
      </c>
      <c r="D20" s="158" t="str">
        <f>'Ethernet Total'!D20</f>
        <v>SFP+</v>
      </c>
      <c r="E20" s="442"/>
      <c r="F20" s="442"/>
      <c r="G20" s="442"/>
      <c r="H20" s="442"/>
      <c r="I20" s="442"/>
      <c r="J20" s="442"/>
      <c r="K20" s="442"/>
      <c r="L20" s="442"/>
      <c r="M20" s="442"/>
      <c r="N20" s="442"/>
      <c r="O20" s="442"/>
    </row>
    <row r="21" spans="1:15">
      <c r="A21" s="127" t="s">
        <v>65</v>
      </c>
      <c r="B21" s="157" t="str">
        <f>'Ethernet Total'!B21</f>
        <v>10GbE</v>
      </c>
      <c r="C21" s="158" t="str">
        <f>'Ethernet Total'!C21</f>
        <v>80 km</v>
      </c>
      <c r="D21" s="158" t="str">
        <f>'Ethernet Total'!D21</f>
        <v>XFP</v>
      </c>
      <c r="E21" s="442"/>
      <c r="F21" s="442"/>
      <c r="G21" s="442"/>
      <c r="H21" s="442"/>
      <c r="I21" s="442"/>
      <c r="J21" s="442"/>
      <c r="K21" s="442"/>
      <c r="L21" s="442"/>
      <c r="M21" s="442"/>
      <c r="N21" s="442"/>
      <c r="O21" s="442"/>
    </row>
    <row r="22" spans="1:15">
      <c r="A22" s="127" t="s">
        <v>65</v>
      </c>
      <c r="B22" s="157" t="str">
        <f>'Ethernet Total'!B22</f>
        <v>10GbE</v>
      </c>
      <c r="C22" s="158" t="str">
        <f>'Ethernet Total'!C22</f>
        <v>80 km</v>
      </c>
      <c r="D22" s="158" t="str">
        <f>'Ethernet Total'!D22</f>
        <v>SFP+</v>
      </c>
      <c r="E22" s="442"/>
      <c r="F22" s="442"/>
      <c r="G22" s="442"/>
      <c r="H22" s="442"/>
      <c r="I22" s="442"/>
      <c r="J22" s="442"/>
      <c r="K22" s="442"/>
      <c r="L22" s="442"/>
      <c r="M22" s="442"/>
      <c r="N22" s="442"/>
      <c r="O22" s="442"/>
    </row>
    <row r="23" spans="1:15">
      <c r="A23" s="127"/>
      <c r="B23" s="157" t="str">
        <f>'Ethernet Total'!B23</f>
        <v>10GbE</v>
      </c>
      <c r="C23" s="158" t="str">
        <f>'Ethernet Total'!C23</f>
        <v>Various</v>
      </c>
      <c r="D23" s="158" t="str">
        <f>'Ethernet Total'!D23</f>
        <v>Legacy/discontinued</v>
      </c>
      <c r="E23" s="442"/>
      <c r="F23" s="442"/>
      <c r="G23" s="442"/>
      <c r="H23" s="442"/>
      <c r="I23" s="442"/>
      <c r="J23" s="442"/>
      <c r="K23" s="442"/>
      <c r="L23" s="442"/>
      <c r="M23" s="442"/>
      <c r="N23" s="442"/>
      <c r="O23" s="442"/>
    </row>
    <row r="24" spans="1:15">
      <c r="A24" s="152" t="s">
        <v>64</v>
      </c>
      <c r="B24" s="154" t="str">
        <f>'Ethernet Total'!B24</f>
        <v>25GbE SR</v>
      </c>
      <c r="C24" s="155" t="str">
        <f>'Ethernet Total'!C24</f>
        <v>100 - 300 m</v>
      </c>
      <c r="D24" s="156" t="str">
        <f>'Ethernet Total'!D24</f>
        <v>SFP28</v>
      </c>
      <c r="E24" s="443"/>
      <c r="F24" s="443"/>
      <c r="G24" s="443"/>
      <c r="H24" s="443"/>
      <c r="I24" s="443"/>
      <c r="J24" s="443"/>
      <c r="K24" s="443"/>
      <c r="L24" s="443"/>
      <c r="M24" s="443"/>
      <c r="N24" s="443"/>
      <c r="O24" s="443"/>
    </row>
    <row r="25" spans="1:15">
      <c r="A25" s="153" t="s">
        <v>65</v>
      </c>
      <c r="B25" s="157" t="str">
        <f>'Ethernet Total'!B25</f>
        <v>25GbE LR</v>
      </c>
      <c r="C25" s="158" t="str">
        <f>'Ethernet Total'!C25</f>
        <v>10 km</v>
      </c>
      <c r="D25" s="159" t="str">
        <f>'Ethernet Total'!D25</f>
        <v>SFP28</v>
      </c>
      <c r="E25" s="444"/>
      <c r="F25" s="444"/>
      <c r="G25" s="444"/>
      <c r="H25" s="444"/>
      <c r="I25" s="444"/>
      <c r="J25" s="444"/>
      <c r="K25" s="444"/>
      <c r="L25" s="444"/>
      <c r="M25" s="444"/>
      <c r="N25" s="444"/>
      <c r="O25" s="444"/>
    </row>
    <row r="26" spans="1:15">
      <c r="A26" s="153" t="s">
        <v>65</v>
      </c>
      <c r="B26" s="160" t="str">
        <f>'Ethernet Total'!B26</f>
        <v>25GbE ER</v>
      </c>
      <c r="C26" s="161" t="str">
        <f>'Ethernet Total'!C26</f>
        <v>40 km</v>
      </c>
      <c r="D26" s="162" t="str">
        <f>'Ethernet Total'!D26</f>
        <v>SFP28</v>
      </c>
      <c r="E26" s="445"/>
      <c r="F26" s="445"/>
      <c r="G26" s="445"/>
      <c r="H26" s="445"/>
      <c r="I26" s="445"/>
      <c r="J26" s="445"/>
      <c r="K26" s="445"/>
      <c r="L26" s="445"/>
      <c r="M26" s="445"/>
      <c r="N26" s="445"/>
      <c r="O26" s="445"/>
    </row>
    <row r="27" spans="1:15">
      <c r="A27" s="45" t="s">
        <v>64</v>
      </c>
      <c r="B27" s="157" t="str">
        <f>'Ethernet Total'!B27</f>
        <v>40G SR4</v>
      </c>
      <c r="C27" s="158" t="str">
        <f>'Ethernet Total'!C27</f>
        <v>100 m</v>
      </c>
      <c r="D27" s="159" t="str">
        <f>'Ethernet Total'!D27</f>
        <v>QSFP+</v>
      </c>
      <c r="E27" s="443"/>
      <c r="F27" s="443"/>
      <c r="G27" s="443"/>
      <c r="H27" s="443"/>
      <c r="I27" s="443"/>
      <c r="J27" s="443"/>
      <c r="K27" s="443"/>
      <c r="L27" s="443"/>
      <c r="M27" s="443"/>
      <c r="N27" s="443"/>
      <c r="O27" s="443"/>
    </row>
    <row r="28" spans="1:15">
      <c r="A28" s="45" t="s">
        <v>64</v>
      </c>
      <c r="B28" s="157" t="str">
        <f>'Ethernet Total'!B28</f>
        <v>40GbE MM duplex</v>
      </c>
      <c r="C28" s="158" t="str">
        <f>'Ethernet Total'!C28</f>
        <v>100 m</v>
      </c>
      <c r="D28" s="159" t="str">
        <f>'Ethernet Total'!D28</f>
        <v>QSFP+</v>
      </c>
      <c r="E28" s="444"/>
      <c r="F28" s="444"/>
      <c r="G28" s="444"/>
      <c r="H28" s="444"/>
      <c r="I28" s="444"/>
      <c r="J28" s="444"/>
      <c r="K28" s="444"/>
      <c r="L28" s="444"/>
      <c r="M28" s="444"/>
      <c r="N28" s="444"/>
      <c r="O28" s="444"/>
    </row>
    <row r="29" spans="1:15">
      <c r="A29" s="45" t="s">
        <v>64</v>
      </c>
      <c r="B29" s="157" t="str">
        <f>'Ethernet Total'!B29</f>
        <v>40GbE eSR</v>
      </c>
      <c r="C29" s="158" t="str">
        <f>'Ethernet Total'!C29</f>
        <v>300 m</v>
      </c>
      <c r="D29" s="159" t="str">
        <f>'Ethernet Total'!D29</f>
        <v>QSFP+</v>
      </c>
      <c r="E29" s="444"/>
      <c r="F29" s="444"/>
      <c r="G29" s="444"/>
      <c r="H29" s="444"/>
      <c r="I29" s="444"/>
      <c r="J29" s="444"/>
      <c r="K29" s="444"/>
      <c r="L29" s="444"/>
      <c r="M29" s="444"/>
      <c r="N29" s="444"/>
      <c r="O29" s="444"/>
    </row>
    <row r="30" spans="1:15">
      <c r="A30" s="127" t="s">
        <v>65</v>
      </c>
      <c r="B30" s="157" t="str">
        <f>'Ethernet Total'!B30</f>
        <v>40 GbE PSM4</v>
      </c>
      <c r="C30" s="158" t="str">
        <f>'Ethernet Total'!C30</f>
        <v>500 m</v>
      </c>
      <c r="D30" s="159" t="str">
        <f>'Ethernet Total'!D30</f>
        <v>QSFP+</v>
      </c>
      <c r="E30" s="444"/>
      <c r="F30" s="444"/>
      <c r="G30" s="444"/>
      <c r="H30" s="444"/>
      <c r="I30" s="444"/>
      <c r="J30" s="444"/>
      <c r="K30" s="444"/>
      <c r="L30" s="444"/>
      <c r="M30" s="444"/>
      <c r="N30" s="444"/>
      <c r="O30" s="444"/>
    </row>
    <row r="31" spans="1:15">
      <c r="A31" s="127" t="s">
        <v>65</v>
      </c>
      <c r="B31" s="157" t="str">
        <f>'Ethernet Total'!B31</f>
        <v>40GbE (FR)</v>
      </c>
      <c r="C31" s="158" t="str">
        <f>'Ethernet Total'!C31</f>
        <v>2 km</v>
      </c>
      <c r="D31" s="159" t="str">
        <f>'Ethernet Total'!D31</f>
        <v>CFP</v>
      </c>
      <c r="E31" s="444"/>
      <c r="F31" s="444"/>
      <c r="G31" s="444"/>
      <c r="H31" s="444"/>
      <c r="I31" s="444"/>
      <c r="J31" s="444"/>
      <c r="K31" s="444"/>
      <c r="L31" s="444"/>
      <c r="M31" s="444"/>
      <c r="N31" s="444"/>
      <c r="O31" s="444"/>
    </row>
    <row r="32" spans="1:15">
      <c r="A32" s="127" t="s">
        <v>65</v>
      </c>
      <c r="B32" s="157" t="str">
        <f>'Ethernet Total'!B32</f>
        <v>40GbE (LR4 subspec)</v>
      </c>
      <c r="C32" s="158" t="str">
        <f>'Ethernet Total'!C32</f>
        <v>2 km</v>
      </c>
      <c r="D32" s="159" t="str">
        <f>'Ethernet Total'!D32</f>
        <v>QSFP+</v>
      </c>
      <c r="E32" s="444"/>
      <c r="F32" s="444"/>
      <c r="G32" s="444"/>
      <c r="H32" s="444"/>
      <c r="I32" s="444"/>
      <c r="J32" s="444"/>
      <c r="K32" s="444"/>
      <c r="L32" s="444"/>
      <c r="M32" s="444"/>
      <c r="N32" s="444"/>
      <c r="O32" s="444"/>
    </row>
    <row r="33" spans="1:15">
      <c r="A33" s="127" t="s">
        <v>65</v>
      </c>
      <c r="B33" s="157" t="str">
        <f>'Ethernet Total'!B33</f>
        <v>40GbE</v>
      </c>
      <c r="C33" s="158" t="str">
        <f>'Ethernet Total'!C33</f>
        <v>10 km</v>
      </c>
      <c r="D33" s="159" t="str">
        <f>'Ethernet Total'!D33</f>
        <v>CFP</v>
      </c>
      <c r="E33" s="444"/>
      <c r="F33" s="444"/>
      <c r="G33" s="444"/>
      <c r="H33" s="444"/>
      <c r="I33" s="444"/>
      <c r="J33" s="444"/>
      <c r="K33" s="444"/>
      <c r="L33" s="444"/>
      <c r="M33" s="444"/>
      <c r="N33" s="444"/>
      <c r="O33" s="444"/>
    </row>
    <row r="34" spans="1:15">
      <c r="A34" s="127" t="s">
        <v>65</v>
      </c>
      <c r="B34" s="157" t="str">
        <f>'Ethernet Total'!B34</f>
        <v>40GbE</v>
      </c>
      <c r="C34" s="158" t="str">
        <f>'Ethernet Total'!C34</f>
        <v>10 km</v>
      </c>
      <c r="D34" s="159" t="str">
        <f>'Ethernet Total'!D34</f>
        <v>QSFP+</v>
      </c>
      <c r="E34" s="444"/>
      <c r="F34" s="444"/>
      <c r="G34" s="444"/>
      <c r="H34" s="444"/>
      <c r="I34" s="444"/>
      <c r="J34" s="444"/>
      <c r="K34" s="444"/>
      <c r="L34" s="444"/>
      <c r="M34" s="444"/>
      <c r="N34" s="444"/>
      <c r="O34" s="444"/>
    </row>
    <row r="35" spans="1:15">
      <c r="A35" s="127" t="s">
        <v>65</v>
      </c>
      <c r="B35" s="160" t="str">
        <f>'Ethernet Total'!B35</f>
        <v>40GbE</v>
      </c>
      <c r="C35" s="161" t="str">
        <f>'Ethernet Total'!C35</f>
        <v>40 km</v>
      </c>
      <c r="D35" s="162" t="str">
        <f>'Ethernet Total'!D35</f>
        <v>all</v>
      </c>
      <c r="E35" s="445"/>
      <c r="F35" s="445"/>
      <c r="G35" s="445"/>
      <c r="H35" s="445"/>
      <c r="I35" s="445"/>
      <c r="J35" s="445"/>
      <c r="K35" s="445"/>
      <c r="L35" s="445"/>
      <c r="M35" s="445"/>
      <c r="N35" s="445"/>
      <c r="O35" s="445"/>
    </row>
    <row r="36" spans="1:15">
      <c r="A36" s="45" t="s">
        <v>64</v>
      </c>
      <c r="B36" s="154" t="str">
        <f>'Ethernet Total'!B36</f>
        <v xml:space="preserve">50G </v>
      </c>
      <c r="C36" s="155" t="str">
        <f>'Ethernet Total'!C36</f>
        <v>100 m</v>
      </c>
      <c r="D36" s="156" t="str">
        <f>'Ethernet Total'!D36</f>
        <v>all</v>
      </c>
      <c r="E36" s="444"/>
      <c r="F36" s="444"/>
      <c r="G36" s="444"/>
      <c r="H36" s="444"/>
      <c r="I36" s="444"/>
      <c r="J36" s="444"/>
      <c r="K36" s="444"/>
      <c r="L36" s="444"/>
      <c r="M36" s="444"/>
      <c r="N36" s="444"/>
      <c r="O36" s="444"/>
    </row>
    <row r="37" spans="1:15">
      <c r="A37" s="45"/>
      <c r="B37" s="157" t="str">
        <f>'Ethernet Total'!B37</f>
        <v xml:space="preserve">50G </v>
      </c>
      <c r="C37" s="158" t="str">
        <f>'Ethernet Total'!C37</f>
        <v>2 km</v>
      </c>
      <c r="D37" s="159" t="str">
        <f>'Ethernet Total'!D37</f>
        <v>all</v>
      </c>
      <c r="E37" s="444"/>
      <c r="F37" s="444"/>
      <c r="G37" s="444"/>
      <c r="H37" s="444"/>
      <c r="I37" s="444"/>
      <c r="J37" s="444"/>
      <c r="K37" s="444"/>
      <c r="L37" s="444"/>
      <c r="M37" s="444"/>
      <c r="N37" s="444"/>
      <c r="O37" s="444"/>
    </row>
    <row r="38" spans="1:15">
      <c r="A38" s="127" t="s">
        <v>65</v>
      </c>
      <c r="B38" s="157" t="str">
        <f>'Ethernet Total'!B38</f>
        <v xml:space="preserve">50G </v>
      </c>
      <c r="C38" s="158" t="str">
        <f>'Ethernet Total'!C38</f>
        <v>10 km</v>
      </c>
      <c r="D38" s="159" t="str">
        <f>'Ethernet Total'!D38</f>
        <v>all</v>
      </c>
      <c r="E38" s="444"/>
      <c r="F38" s="444"/>
      <c r="G38" s="444"/>
      <c r="H38" s="444"/>
      <c r="I38" s="444"/>
      <c r="J38" s="444"/>
      <c r="K38" s="444"/>
      <c r="L38" s="444"/>
      <c r="M38" s="444"/>
      <c r="N38" s="444"/>
      <c r="O38" s="444"/>
    </row>
    <row r="39" spans="1:15">
      <c r="A39" s="127" t="s">
        <v>65</v>
      </c>
      <c r="B39" s="157" t="str">
        <f>'Ethernet Total'!B39</f>
        <v xml:space="preserve">50G </v>
      </c>
      <c r="C39" s="158" t="str">
        <f>'Ethernet Total'!C39</f>
        <v>40 km</v>
      </c>
      <c r="D39" s="159" t="str">
        <f>'Ethernet Total'!D39</f>
        <v>all</v>
      </c>
      <c r="E39" s="444"/>
      <c r="F39" s="444"/>
      <c r="G39" s="444"/>
      <c r="H39" s="444"/>
      <c r="I39" s="444"/>
      <c r="J39" s="444"/>
      <c r="K39" s="444"/>
      <c r="L39" s="444"/>
      <c r="M39" s="444"/>
      <c r="N39" s="444"/>
      <c r="O39" s="444"/>
    </row>
    <row r="40" spans="1:15">
      <c r="A40" s="127"/>
      <c r="B40" s="160" t="str">
        <f>'Ethernet Total'!B40</f>
        <v xml:space="preserve">50G </v>
      </c>
      <c r="C40" s="161" t="str">
        <f>'Ethernet Total'!C40</f>
        <v>80 km</v>
      </c>
      <c r="D40" s="162" t="str">
        <f>'Ethernet Total'!D40</f>
        <v>all</v>
      </c>
      <c r="E40" s="444"/>
      <c r="F40" s="444"/>
      <c r="G40" s="444"/>
      <c r="H40" s="444"/>
      <c r="I40" s="444"/>
      <c r="J40" s="444"/>
      <c r="K40" s="444"/>
      <c r="L40" s="444"/>
      <c r="M40" s="444"/>
      <c r="N40" s="444"/>
      <c r="O40" s="444"/>
    </row>
    <row r="41" spans="1:15">
      <c r="A41" s="45" t="s">
        <v>64</v>
      </c>
      <c r="B41" s="157" t="str">
        <f>'Ethernet Total'!B41</f>
        <v>100G</v>
      </c>
      <c r="C41" s="158" t="str">
        <f>'Ethernet Total'!C41</f>
        <v>100 m</v>
      </c>
      <c r="D41" s="159" t="str">
        <f>'Ethernet Total'!D41</f>
        <v>CFP</v>
      </c>
      <c r="E41" s="443"/>
      <c r="F41" s="443"/>
      <c r="G41" s="443"/>
      <c r="H41" s="443"/>
      <c r="I41" s="443"/>
      <c r="J41" s="443"/>
      <c r="K41" s="443"/>
      <c r="L41" s="443"/>
      <c r="M41" s="443"/>
      <c r="N41" s="443"/>
      <c r="O41" s="443"/>
    </row>
    <row r="42" spans="1:15">
      <c r="A42" s="45" t="s">
        <v>64</v>
      </c>
      <c r="B42" s="157" t="str">
        <f>'Ethernet Total'!B42</f>
        <v>100G</v>
      </c>
      <c r="C42" s="158" t="str">
        <f>'Ethernet Total'!C42</f>
        <v>100 m</v>
      </c>
      <c r="D42" s="159" t="str">
        <f>'Ethernet Total'!D42</f>
        <v>CFP2/4</v>
      </c>
      <c r="E42" s="444"/>
      <c r="F42" s="444"/>
      <c r="G42" s="444"/>
      <c r="H42" s="444"/>
      <c r="I42" s="444"/>
      <c r="J42" s="444"/>
      <c r="K42" s="444"/>
      <c r="L42" s="444"/>
      <c r="M42" s="444"/>
      <c r="N42" s="444"/>
      <c r="O42" s="444"/>
    </row>
    <row r="43" spans="1:15">
      <c r="A43" s="45" t="s">
        <v>64</v>
      </c>
      <c r="B43" s="157" t="str">
        <f>'Ethernet Total'!B43</f>
        <v>100G SR4</v>
      </c>
      <c r="C43" s="158" t="str">
        <f>'Ethernet Total'!C43</f>
        <v>100 m</v>
      </c>
      <c r="D43" s="159" t="str">
        <f>'Ethernet Total'!D43</f>
        <v>QSFP28</v>
      </c>
      <c r="E43" s="444"/>
      <c r="F43" s="444"/>
      <c r="G43" s="444"/>
      <c r="H43" s="444"/>
      <c r="I43" s="444"/>
      <c r="J43" s="444"/>
      <c r="K43" s="444"/>
      <c r="L43" s="444"/>
      <c r="M43" s="444"/>
      <c r="N43" s="444"/>
      <c r="O43" s="444"/>
    </row>
    <row r="44" spans="1:15">
      <c r="A44" s="45" t="s">
        <v>64</v>
      </c>
      <c r="B44" s="157" t="str">
        <f>'Ethernet Total'!B44</f>
        <v>100G SR2</v>
      </c>
      <c r="C44" s="158" t="str">
        <f>'Ethernet Total'!C44</f>
        <v>100 m</v>
      </c>
      <c r="D44" s="159" t="str">
        <f>'Ethernet Total'!D44</f>
        <v>SFP-DD, DSFP</v>
      </c>
      <c r="E44" s="444"/>
      <c r="F44" s="444"/>
      <c r="G44" s="444"/>
      <c r="H44" s="444"/>
      <c r="I44" s="444"/>
      <c r="J44" s="444"/>
      <c r="K44" s="444"/>
      <c r="L44" s="444"/>
      <c r="M44" s="444"/>
      <c r="N44" s="444"/>
      <c r="O44" s="444"/>
    </row>
    <row r="45" spans="1:15">
      <c r="A45" s="45" t="s">
        <v>64</v>
      </c>
      <c r="B45" s="157" t="str">
        <f>'Ethernet Total'!B45</f>
        <v>100G MM Duplex</v>
      </c>
      <c r="C45" s="158" t="str">
        <f>'Ethernet Total'!C45</f>
        <v>100 m</v>
      </c>
      <c r="D45" s="159" t="str">
        <f>'Ethernet Total'!D45</f>
        <v>QSFP28</v>
      </c>
      <c r="E45" s="444"/>
      <c r="F45" s="444"/>
      <c r="G45" s="444"/>
      <c r="H45" s="444"/>
      <c r="I45" s="444"/>
      <c r="J45" s="444"/>
      <c r="K45" s="444"/>
      <c r="L45" s="444"/>
      <c r="M45" s="444"/>
      <c r="N45" s="444"/>
      <c r="O45" s="444"/>
    </row>
    <row r="46" spans="1:15">
      <c r="A46" s="45" t="s">
        <v>64</v>
      </c>
      <c r="B46" s="157" t="str">
        <f>'Ethernet Total'!B46</f>
        <v>100G eSR</v>
      </c>
      <c r="C46" s="158" t="str">
        <f>'Ethernet Total'!C46</f>
        <v>300 m</v>
      </c>
      <c r="D46" s="159" t="str">
        <f>'Ethernet Total'!D46</f>
        <v>QSFP28</v>
      </c>
      <c r="E46" s="444"/>
      <c r="F46" s="444"/>
      <c r="G46" s="444"/>
      <c r="H46" s="444"/>
      <c r="I46" s="444"/>
      <c r="J46" s="444"/>
      <c r="K46" s="444"/>
      <c r="L46" s="444"/>
      <c r="M46" s="444"/>
      <c r="N46" s="444"/>
      <c r="O46" s="444"/>
    </row>
    <row r="47" spans="1:15">
      <c r="A47" s="127" t="s">
        <v>65</v>
      </c>
      <c r="B47" s="157" t="str">
        <f>'Ethernet Total'!B47</f>
        <v>100G PSM4</v>
      </c>
      <c r="C47" s="158" t="str">
        <f>'Ethernet Total'!C47</f>
        <v>500 m</v>
      </c>
      <c r="D47" s="159" t="str">
        <f>'Ethernet Total'!D47</f>
        <v>QSFP28</v>
      </c>
      <c r="E47" s="444"/>
      <c r="F47" s="444"/>
      <c r="G47" s="444"/>
      <c r="H47" s="444"/>
      <c r="I47" s="444"/>
      <c r="J47" s="444"/>
      <c r="K47" s="444"/>
      <c r="L47" s="444"/>
      <c r="M47" s="444"/>
      <c r="N47" s="444"/>
      <c r="O47" s="444"/>
    </row>
    <row r="48" spans="1:15">
      <c r="A48" s="127" t="s">
        <v>65</v>
      </c>
      <c r="B48" s="157" t="str">
        <f>'Ethernet Total'!B48</f>
        <v>100G DR</v>
      </c>
      <c r="C48" s="158" t="str">
        <f>'Ethernet Total'!C48</f>
        <v>500 m</v>
      </c>
      <c r="D48" s="159" t="str">
        <f>'Ethernet Total'!D48</f>
        <v>QSFP28</v>
      </c>
      <c r="E48" s="444"/>
      <c r="F48" s="444"/>
      <c r="G48" s="444"/>
      <c r="H48" s="444"/>
      <c r="I48" s="444"/>
      <c r="J48" s="444"/>
      <c r="K48" s="444"/>
      <c r="L48" s="444"/>
      <c r="M48" s="444"/>
      <c r="N48" s="444"/>
      <c r="O48" s="444"/>
    </row>
    <row r="49" spans="1:15">
      <c r="A49" s="127"/>
      <c r="B49" s="157" t="str">
        <f>'Ethernet Total'!B49</f>
        <v>100G CWDM4-Subspec</v>
      </c>
      <c r="C49" s="158" t="str">
        <f>'Ethernet Total'!C49</f>
        <v>500 m</v>
      </c>
      <c r="D49" s="159" t="str">
        <f>'Ethernet Total'!D49</f>
        <v>QSFP28</v>
      </c>
      <c r="E49" s="444"/>
      <c r="F49" s="444"/>
      <c r="G49" s="444"/>
      <c r="H49" s="444"/>
      <c r="I49" s="444"/>
      <c r="J49" s="444"/>
      <c r="K49" s="444"/>
      <c r="L49" s="444"/>
      <c r="M49" s="444"/>
      <c r="N49" s="444"/>
      <c r="O49" s="444"/>
    </row>
    <row r="50" spans="1:15">
      <c r="A50" s="127" t="s">
        <v>65</v>
      </c>
      <c r="B50" s="157" t="str">
        <f>'Ethernet Total'!B50</f>
        <v>100G CWDM4</v>
      </c>
      <c r="C50" s="158" t="str">
        <f>'Ethernet Total'!C50</f>
        <v>2 km</v>
      </c>
      <c r="D50" s="159" t="str">
        <f>'Ethernet Total'!D50</f>
        <v>QSFP28</v>
      </c>
      <c r="E50" s="444"/>
      <c r="F50" s="444"/>
      <c r="G50" s="444"/>
      <c r="H50" s="444"/>
      <c r="I50" s="444"/>
      <c r="J50" s="444"/>
      <c r="K50" s="444"/>
      <c r="L50" s="444"/>
      <c r="M50" s="444"/>
      <c r="N50" s="444"/>
      <c r="O50" s="444"/>
    </row>
    <row r="51" spans="1:15">
      <c r="A51" s="127" t="s">
        <v>65</v>
      </c>
      <c r="B51" s="157" t="str">
        <f>'Ethernet Total'!B51</f>
        <v>100G FR</v>
      </c>
      <c r="C51" s="158" t="str">
        <f>'Ethernet Total'!C51</f>
        <v>2 km</v>
      </c>
      <c r="D51" s="159" t="str">
        <f>'Ethernet Total'!D51</f>
        <v>QSFP28</v>
      </c>
      <c r="E51" s="444"/>
      <c r="F51" s="444"/>
      <c r="G51" s="444"/>
      <c r="H51" s="444"/>
      <c r="I51" s="444"/>
      <c r="J51" s="444"/>
      <c r="K51" s="444"/>
      <c r="L51" s="444"/>
      <c r="M51" s="444"/>
      <c r="N51" s="444"/>
      <c r="O51" s="444"/>
    </row>
    <row r="52" spans="1:15">
      <c r="A52" s="127" t="s">
        <v>65</v>
      </c>
      <c r="B52" s="157" t="str">
        <f>'Ethernet Total'!B52</f>
        <v>100G</v>
      </c>
      <c r="C52" s="158" t="str">
        <f>'Ethernet Total'!C52</f>
        <v>10 km</v>
      </c>
      <c r="D52" s="159" t="str">
        <f>'Ethernet Total'!D52</f>
        <v>CFP</v>
      </c>
      <c r="E52" s="444"/>
      <c r="F52" s="444"/>
      <c r="G52" s="444"/>
      <c r="H52" s="444"/>
      <c r="I52" s="444"/>
      <c r="J52" s="444"/>
      <c r="K52" s="444"/>
      <c r="L52" s="444"/>
      <c r="M52" s="444"/>
      <c r="N52" s="444"/>
      <c r="O52" s="444"/>
    </row>
    <row r="53" spans="1:15">
      <c r="A53" s="127" t="s">
        <v>65</v>
      </c>
      <c r="B53" s="157" t="str">
        <f>'Ethernet Total'!B53</f>
        <v>100G</v>
      </c>
      <c r="C53" s="158" t="str">
        <f>'Ethernet Total'!C53</f>
        <v>10 km</v>
      </c>
      <c r="D53" s="159" t="str">
        <f>'Ethernet Total'!D53</f>
        <v>CFP2/4</v>
      </c>
      <c r="E53" s="444"/>
      <c r="F53" s="444"/>
      <c r="G53" s="444"/>
      <c r="H53" s="444"/>
      <c r="I53" s="444"/>
      <c r="J53" s="444"/>
      <c r="K53" s="444"/>
      <c r="L53" s="444"/>
      <c r="M53" s="444"/>
      <c r="N53" s="444"/>
      <c r="O53" s="444"/>
    </row>
    <row r="54" spans="1:15">
      <c r="A54" s="127" t="s">
        <v>65</v>
      </c>
      <c r="B54" s="157" t="str">
        <f>'Ethernet Total'!B54</f>
        <v>100G LR4</v>
      </c>
      <c r="C54" s="158" t="str">
        <f>'Ethernet Total'!C54</f>
        <v>10 km</v>
      </c>
      <c r="D54" s="159" t="str">
        <f>'Ethernet Total'!D54</f>
        <v>QSFP28</v>
      </c>
      <c r="E54" s="442"/>
      <c r="F54" s="442"/>
      <c r="G54" s="442"/>
      <c r="H54" s="442"/>
      <c r="I54" s="442"/>
      <c r="J54" s="442"/>
      <c r="K54" s="442"/>
      <c r="L54" s="442"/>
      <c r="M54" s="442"/>
      <c r="N54" s="442"/>
      <c r="O54" s="442"/>
    </row>
    <row r="55" spans="1:15">
      <c r="A55" s="127" t="s">
        <v>65</v>
      </c>
      <c r="B55" s="157" t="str">
        <f>'Ethernet Total'!B55</f>
        <v>100G 4WDM10</v>
      </c>
      <c r="C55" s="158" t="str">
        <f>'Ethernet Total'!C55</f>
        <v>10 km</v>
      </c>
      <c r="D55" s="159" t="str">
        <f>'Ethernet Total'!D55</f>
        <v>QSFP28</v>
      </c>
      <c r="E55" s="442"/>
      <c r="F55" s="442"/>
      <c r="G55" s="442"/>
      <c r="H55" s="442"/>
      <c r="I55" s="442"/>
      <c r="J55" s="442"/>
      <c r="K55" s="442"/>
      <c r="L55" s="442"/>
      <c r="M55" s="442"/>
      <c r="N55" s="442"/>
      <c r="O55" s="442"/>
    </row>
    <row r="56" spans="1:15">
      <c r="A56" s="127" t="s">
        <v>65</v>
      </c>
      <c r="B56" s="157" t="str">
        <f>'Ethernet Total'!B56</f>
        <v>100G 4WDM20</v>
      </c>
      <c r="C56" s="158" t="str">
        <f>'Ethernet Total'!C56</f>
        <v>20 km</v>
      </c>
      <c r="D56" s="159" t="str">
        <f>'Ethernet Total'!D56</f>
        <v>QSFP28</v>
      </c>
      <c r="E56" s="600"/>
      <c r="F56" s="442"/>
      <c r="G56" s="442"/>
      <c r="H56" s="442"/>
      <c r="I56" s="442"/>
      <c r="J56" s="442"/>
      <c r="K56" s="442"/>
      <c r="L56" s="442"/>
      <c r="M56" s="442"/>
      <c r="N56" s="442"/>
      <c r="O56" s="442"/>
    </row>
    <row r="57" spans="1:15">
      <c r="A57" s="127" t="s">
        <v>65</v>
      </c>
      <c r="B57" s="157" t="str">
        <f>'Ethernet Total'!B57</f>
        <v>100G ER4-Lite</v>
      </c>
      <c r="C57" s="158" t="str">
        <f>'Ethernet Total'!C57</f>
        <v>30 km</v>
      </c>
      <c r="D57" s="159" t="str">
        <f>'Ethernet Total'!D57</f>
        <v>QSFP28</v>
      </c>
      <c r="E57" s="600"/>
      <c r="F57" s="442"/>
      <c r="G57" s="442"/>
      <c r="H57" s="442"/>
      <c r="I57" s="442"/>
      <c r="J57" s="442"/>
      <c r="K57" s="442"/>
      <c r="L57" s="442"/>
      <c r="M57" s="442"/>
      <c r="N57" s="442"/>
      <c r="O57" s="442"/>
    </row>
    <row r="58" spans="1:15">
      <c r="A58" s="127" t="s">
        <v>65</v>
      </c>
      <c r="B58" s="157" t="str">
        <f>'Ethernet Total'!B58</f>
        <v>100G ER4</v>
      </c>
      <c r="C58" s="158" t="str">
        <f>'Ethernet Total'!C58</f>
        <v>40 km</v>
      </c>
      <c r="D58" s="159" t="str">
        <f>'Ethernet Total'!D58</f>
        <v>QSFP28</v>
      </c>
      <c r="E58" s="600"/>
      <c r="F58" s="442"/>
      <c r="G58" s="442"/>
      <c r="H58" s="442"/>
      <c r="I58" s="442"/>
      <c r="J58" s="442"/>
      <c r="K58" s="442"/>
      <c r="L58" s="442"/>
      <c r="M58" s="442"/>
      <c r="N58" s="442"/>
      <c r="O58" s="442"/>
    </row>
    <row r="59" spans="1:15">
      <c r="A59" s="127" t="s">
        <v>65</v>
      </c>
      <c r="B59" s="157" t="str">
        <f>'Ethernet Total'!B59</f>
        <v>100G ZR4</v>
      </c>
      <c r="C59" s="158" t="str">
        <f>'Ethernet Total'!C59</f>
        <v>80 km</v>
      </c>
      <c r="D59" s="159" t="str">
        <f>'Ethernet Total'!D59</f>
        <v>QSFP28</v>
      </c>
      <c r="E59" s="447"/>
      <c r="F59" s="446"/>
      <c r="G59" s="446"/>
      <c r="H59" s="446"/>
      <c r="I59" s="446"/>
      <c r="J59" s="446"/>
      <c r="K59" s="446"/>
      <c r="L59" s="446"/>
      <c r="M59" s="446"/>
      <c r="N59" s="446"/>
      <c r="O59" s="446"/>
    </row>
    <row r="60" spans="1:15">
      <c r="A60" s="152" t="s">
        <v>64</v>
      </c>
      <c r="B60" s="154" t="str">
        <f>'Ethernet Total'!B60</f>
        <v>200G</v>
      </c>
      <c r="C60" s="155" t="str">
        <f>'Ethernet Total'!C60</f>
        <v>100 m</v>
      </c>
      <c r="D60" s="156" t="str">
        <f>'Ethernet Total'!D60</f>
        <v>QSFP56</v>
      </c>
      <c r="E60" s="441"/>
      <c r="F60" s="441"/>
      <c r="G60" s="441"/>
      <c r="H60" s="441"/>
      <c r="I60" s="441"/>
      <c r="J60" s="441"/>
      <c r="K60" s="441"/>
      <c r="L60" s="441"/>
      <c r="M60" s="441"/>
      <c r="N60" s="441"/>
      <c r="O60" s="441"/>
    </row>
    <row r="61" spans="1:15">
      <c r="A61" s="152" t="s">
        <v>64</v>
      </c>
      <c r="B61" s="157" t="str">
        <f>'Ethernet Total'!B61</f>
        <v>2x200G</v>
      </c>
      <c r="C61" s="158" t="str">
        <f>'Ethernet Total'!C61</f>
        <v>100 m</v>
      </c>
      <c r="D61" s="159" t="str">
        <f>'Ethernet Total'!D61</f>
        <v>OSFP</v>
      </c>
      <c r="E61" s="442"/>
      <c r="F61" s="442"/>
      <c r="G61" s="442"/>
      <c r="H61" s="442"/>
      <c r="I61" s="442"/>
      <c r="J61" s="442"/>
      <c r="K61" s="442"/>
      <c r="L61" s="442"/>
      <c r="M61" s="442"/>
      <c r="N61" s="442"/>
      <c r="O61" s="442"/>
    </row>
    <row r="62" spans="1:15">
      <c r="A62" s="153" t="s">
        <v>65</v>
      </c>
      <c r="B62" s="157" t="str">
        <f>'Ethernet Total'!B62</f>
        <v>200G</v>
      </c>
      <c r="C62" s="158" t="str">
        <f>'Ethernet Total'!C62</f>
        <v>2 km</v>
      </c>
      <c r="D62" s="159" t="str">
        <f>'Ethernet Total'!D62</f>
        <v>QSFP56</v>
      </c>
      <c r="E62" s="442"/>
      <c r="F62" s="442"/>
      <c r="G62" s="442"/>
      <c r="H62" s="442"/>
      <c r="I62" s="442"/>
      <c r="J62" s="442"/>
      <c r="K62" s="442"/>
      <c r="L62" s="442"/>
      <c r="M62" s="442"/>
      <c r="N62" s="442"/>
      <c r="O62" s="442"/>
    </row>
    <row r="63" spans="1:15">
      <c r="A63" s="153" t="s">
        <v>65</v>
      </c>
      <c r="B63" s="160" t="str">
        <f>'Ethernet Total'!B63</f>
        <v>2x200G</v>
      </c>
      <c r="C63" s="161" t="str">
        <f>'Ethernet Total'!C63</f>
        <v>2 km</v>
      </c>
      <c r="D63" s="162" t="str">
        <f>'Ethernet Total'!D63</f>
        <v>OSFP</v>
      </c>
      <c r="E63" s="446"/>
      <c r="F63" s="446"/>
      <c r="G63" s="446"/>
      <c r="H63" s="446"/>
      <c r="I63" s="446"/>
      <c r="J63" s="446"/>
      <c r="K63" s="446"/>
      <c r="L63" s="446"/>
      <c r="M63" s="446"/>
      <c r="N63" s="446"/>
      <c r="O63" s="446"/>
    </row>
    <row r="64" spans="1:15">
      <c r="A64" s="152" t="s">
        <v>64</v>
      </c>
      <c r="B64" s="154" t="str">
        <f>'Ethernet Total'!B64</f>
        <v>400G</v>
      </c>
      <c r="C64" s="155" t="str">
        <f>'Ethernet Total'!C64</f>
        <v>100 m</v>
      </c>
      <c r="D64" s="156" t="str">
        <f>'Ethernet Total'!D64</f>
        <v>all</v>
      </c>
      <c r="E64" s="441"/>
      <c r="F64" s="441"/>
      <c r="G64" s="441"/>
      <c r="H64" s="441"/>
      <c r="I64" s="441"/>
      <c r="J64" s="441"/>
      <c r="K64" s="441"/>
      <c r="L64" s="441"/>
      <c r="M64" s="441"/>
      <c r="N64" s="441"/>
      <c r="O64" s="441"/>
    </row>
    <row r="65" spans="1:15">
      <c r="A65" s="153" t="s">
        <v>65</v>
      </c>
      <c r="B65" s="157" t="str">
        <f>'Ethernet Total'!B65</f>
        <v>400G</v>
      </c>
      <c r="C65" s="158" t="str">
        <f>'Ethernet Total'!C65</f>
        <v>500 m</v>
      </c>
      <c r="D65" s="159" t="str">
        <f>'Ethernet Total'!D65</f>
        <v>all</v>
      </c>
      <c r="E65" s="442"/>
      <c r="F65" s="442"/>
      <c r="G65" s="442"/>
      <c r="H65" s="442"/>
      <c r="I65" s="442"/>
      <c r="J65" s="442"/>
      <c r="K65" s="442"/>
      <c r="L65" s="442"/>
      <c r="M65" s="442"/>
      <c r="N65" s="442"/>
      <c r="O65" s="442"/>
    </row>
    <row r="66" spans="1:15">
      <c r="A66" s="153"/>
      <c r="B66" s="157" t="str">
        <f>'Ethernet Total'!B66</f>
        <v>400G</v>
      </c>
      <c r="C66" s="158" t="str">
        <f>'Ethernet Total'!C66</f>
        <v>2 km</v>
      </c>
      <c r="D66" s="159" t="str">
        <f>'Ethernet Total'!D66</f>
        <v>all</v>
      </c>
      <c r="E66" s="442"/>
      <c r="F66" s="442"/>
      <c r="G66" s="442"/>
      <c r="H66" s="442"/>
      <c r="I66" s="442"/>
      <c r="J66" s="442"/>
      <c r="K66" s="442"/>
      <c r="L66" s="442"/>
      <c r="M66" s="442"/>
      <c r="N66" s="442"/>
      <c r="O66" s="442"/>
    </row>
    <row r="67" spans="1:15">
      <c r="A67" s="153" t="s">
        <v>65</v>
      </c>
      <c r="B67" s="160" t="str">
        <f>'Ethernet Total'!B67</f>
        <v>400G</v>
      </c>
      <c r="C67" s="161" t="str">
        <f>'Ethernet Total'!C67</f>
        <v>10 km</v>
      </c>
      <c r="D67" s="162" t="str">
        <f>'Ethernet Total'!D67</f>
        <v>all</v>
      </c>
      <c r="E67" s="446"/>
      <c r="F67" s="446"/>
      <c r="G67" s="446"/>
      <c r="H67" s="446"/>
      <c r="I67" s="446"/>
      <c r="J67" s="446"/>
      <c r="K67" s="446"/>
      <c r="L67" s="446"/>
      <c r="M67" s="446"/>
      <c r="N67" s="446"/>
      <c r="O67" s="446"/>
    </row>
    <row r="68" spans="1:15">
      <c r="A68" s="153"/>
      <c r="B68" s="471" t="str">
        <f>'Ethernet Total'!B68</f>
        <v>2x400G SR8</v>
      </c>
      <c r="C68" s="472" t="str">
        <f>'Ethernet Total'!C68</f>
        <v>50 m</v>
      </c>
      <c r="D68" s="473" t="str">
        <f>'Ethernet Total'!D68</f>
        <v>OSFP, QSFP-DD</v>
      </c>
      <c r="E68" s="442"/>
      <c r="F68" s="442"/>
      <c r="G68" s="442"/>
      <c r="H68" s="442"/>
      <c r="I68" s="442"/>
      <c r="J68" s="442"/>
      <c r="K68" s="442"/>
      <c r="L68" s="442"/>
      <c r="M68" s="442"/>
      <c r="N68" s="442"/>
      <c r="O68" s="442"/>
    </row>
    <row r="69" spans="1:15">
      <c r="A69" s="153"/>
      <c r="B69" s="468" t="str">
        <f>'Ethernet Total'!B69</f>
        <v>800G DR4</v>
      </c>
      <c r="C69" s="469" t="str">
        <f>'Ethernet Total'!C69</f>
        <v>500 m</v>
      </c>
      <c r="D69" s="470" t="str">
        <f>'Ethernet Total'!D69</f>
        <v>OSFP, QSFP-DD</v>
      </c>
      <c r="E69" s="442"/>
      <c r="F69" s="442"/>
      <c r="G69" s="442"/>
      <c r="H69" s="442"/>
      <c r="I69" s="442"/>
      <c r="J69" s="442"/>
      <c r="K69" s="442"/>
      <c r="L69" s="442"/>
      <c r="M69" s="442"/>
      <c r="N69" s="442"/>
      <c r="O69" s="442"/>
    </row>
    <row r="70" spans="1:15">
      <c r="A70" s="153"/>
      <c r="B70" s="468" t="str">
        <f>'Ethernet Total'!B70</f>
        <v>2x400G FR8</v>
      </c>
      <c r="C70" s="469" t="str">
        <f>'Ethernet Total'!C70</f>
        <v>2 km</v>
      </c>
      <c r="D70" s="470" t="str">
        <f>'Ethernet Total'!D70</f>
        <v>OSFP, QSFP-DD</v>
      </c>
      <c r="E70" s="442"/>
      <c r="F70" s="442"/>
      <c r="G70" s="442"/>
      <c r="H70" s="442"/>
      <c r="I70" s="442"/>
      <c r="J70" s="442"/>
      <c r="K70" s="442"/>
      <c r="L70" s="442"/>
      <c r="M70" s="442"/>
      <c r="N70" s="442"/>
      <c r="O70" s="442"/>
    </row>
    <row r="71" spans="1:15">
      <c r="A71" s="153"/>
      <c r="B71" s="157"/>
      <c r="C71" s="158"/>
      <c r="D71" s="159"/>
      <c r="E71" s="442"/>
      <c r="F71" s="442"/>
      <c r="G71" s="442"/>
      <c r="H71" s="442"/>
      <c r="I71" s="442"/>
      <c r="J71" s="442"/>
      <c r="K71" s="442"/>
      <c r="L71" s="442"/>
      <c r="M71" s="442"/>
      <c r="N71" s="442"/>
      <c r="O71" s="442"/>
    </row>
    <row r="72" spans="1:15">
      <c r="B72" s="410" t="s">
        <v>19</v>
      </c>
      <c r="C72" s="411"/>
      <c r="D72" s="413"/>
      <c r="E72" s="75">
        <f t="shared" ref="E72:O72" si="0">SUM(E9:E71)</f>
        <v>0</v>
      </c>
      <c r="F72" s="75">
        <f t="shared" si="0"/>
        <v>0</v>
      </c>
      <c r="G72" s="75">
        <f t="shared" si="0"/>
        <v>0</v>
      </c>
      <c r="H72" s="75">
        <f t="shared" si="0"/>
        <v>0</v>
      </c>
      <c r="I72" s="75">
        <f t="shared" si="0"/>
        <v>0</v>
      </c>
      <c r="J72" s="75">
        <f t="shared" si="0"/>
        <v>0</v>
      </c>
      <c r="K72" s="75">
        <f t="shared" si="0"/>
        <v>0</v>
      </c>
      <c r="L72" s="75">
        <f t="shared" si="0"/>
        <v>0</v>
      </c>
      <c r="M72" s="75">
        <f t="shared" si="0"/>
        <v>0</v>
      </c>
      <c r="N72" s="75">
        <f t="shared" si="0"/>
        <v>0</v>
      </c>
      <c r="O72" s="75">
        <f t="shared" si="0"/>
        <v>0</v>
      </c>
    </row>
    <row r="75" spans="1:15" ht="21">
      <c r="B75" s="406" t="s">
        <v>18</v>
      </c>
      <c r="C75" s="406"/>
      <c r="D75" s="406"/>
    </row>
    <row r="76" spans="1:15">
      <c r="B76" s="70" t="s">
        <v>30</v>
      </c>
      <c r="C76" s="70" t="s">
        <v>29</v>
      </c>
      <c r="D76" s="70" t="s">
        <v>31</v>
      </c>
      <c r="E76" s="76">
        <v>2016</v>
      </c>
      <c r="F76" s="76">
        <v>2017</v>
      </c>
      <c r="G76" s="76">
        <v>2018</v>
      </c>
      <c r="H76" s="76">
        <v>2019</v>
      </c>
      <c r="I76" s="76">
        <v>2020</v>
      </c>
      <c r="J76" s="76">
        <v>2021</v>
      </c>
      <c r="K76" s="76">
        <v>2022</v>
      </c>
      <c r="L76" s="76">
        <v>2023</v>
      </c>
      <c r="M76" s="76">
        <v>2024</v>
      </c>
      <c r="N76" s="76">
        <v>2025</v>
      </c>
      <c r="O76" s="76">
        <v>2026</v>
      </c>
    </row>
    <row r="77" spans="1:15">
      <c r="B77" s="154" t="str">
        <f t="shared" ref="B77:D96" si="1">B9</f>
        <v>GbE</v>
      </c>
      <c r="C77" s="155" t="str">
        <f t="shared" si="1"/>
        <v>500 m</v>
      </c>
      <c r="D77" s="156" t="str">
        <f t="shared" si="1"/>
        <v>SFP</v>
      </c>
      <c r="E77" s="400"/>
      <c r="F77" s="400"/>
      <c r="G77" s="400"/>
      <c r="H77" s="400"/>
      <c r="I77" s="400"/>
      <c r="J77" s="400"/>
      <c r="K77" s="400"/>
      <c r="L77" s="400"/>
      <c r="M77" s="400"/>
      <c r="N77" s="400"/>
      <c r="O77" s="400"/>
    </row>
    <row r="78" spans="1:15">
      <c r="B78" s="157" t="str">
        <f t="shared" si="1"/>
        <v>GbE</v>
      </c>
      <c r="C78" s="158" t="str">
        <f t="shared" si="1"/>
        <v>10 km</v>
      </c>
      <c r="D78" s="159" t="str">
        <f t="shared" si="1"/>
        <v>SFP</v>
      </c>
      <c r="E78" s="188"/>
      <c r="F78" s="188"/>
      <c r="G78" s="188"/>
      <c r="H78" s="188"/>
      <c r="I78" s="188"/>
      <c r="J78" s="188"/>
      <c r="K78" s="188"/>
      <c r="L78" s="188"/>
      <c r="M78" s="188"/>
      <c r="N78" s="188"/>
      <c r="O78" s="188"/>
    </row>
    <row r="79" spans="1:15">
      <c r="B79" s="157" t="str">
        <f t="shared" si="1"/>
        <v>GbE</v>
      </c>
      <c r="C79" s="158" t="str">
        <f t="shared" si="1"/>
        <v>40 km</v>
      </c>
      <c r="D79" s="159" t="str">
        <f t="shared" si="1"/>
        <v>SFP</v>
      </c>
      <c r="E79" s="188"/>
      <c r="F79" s="188"/>
      <c r="G79" s="188"/>
      <c r="H79" s="188"/>
      <c r="I79" s="188"/>
      <c r="J79" s="188"/>
      <c r="K79" s="188"/>
      <c r="L79" s="188"/>
      <c r="M79" s="188"/>
      <c r="N79" s="188"/>
      <c r="O79" s="188"/>
    </row>
    <row r="80" spans="1:15">
      <c r="B80" s="157" t="str">
        <f t="shared" si="1"/>
        <v>GbE</v>
      </c>
      <c r="C80" s="158" t="str">
        <f t="shared" si="1"/>
        <v>80 km</v>
      </c>
      <c r="D80" s="158" t="str">
        <f t="shared" si="1"/>
        <v>SFP</v>
      </c>
      <c r="E80" s="188"/>
      <c r="F80" s="188"/>
      <c r="G80" s="188"/>
      <c r="H80" s="188"/>
      <c r="I80" s="188"/>
      <c r="J80" s="188"/>
      <c r="K80" s="188"/>
      <c r="L80" s="188"/>
      <c r="M80" s="188"/>
      <c r="N80" s="188"/>
      <c r="O80" s="188"/>
    </row>
    <row r="81" spans="1:15">
      <c r="A81" s="127"/>
      <c r="B81" s="160" t="str">
        <f t="shared" si="1"/>
        <v>GbE &amp; Fast Ethernet</v>
      </c>
      <c r="C81" s="161" t="str">
        <f t="shared" si="1"/>
        <v>Various</v>
      </c>
      <c r="D81" s="161" t="str">
        <f t="shared" si="1"/>
        <v>Legacy/discontinued</v>
      </c>
      <c r="E81" s="327"/>
      <c r="F81" s="327"/>
      <c r="G81" s="327"/>
      <c r="H81" s="327"/>
      <c r="I81" s="327"/>
      <c r="J81" s="327"/>
      <c r="K81" s="327"/>
      <c r="L81" s="327"/>
      <c r="M81" s="327"/>
      <c r="N81" s="327"/>
      <c r="O81" s="327"/>
    </row>
    <row r="82" spans="1:15">
      <c r="B82" s="157" t="str">
        <f t="shared" si="1"/>
        <v>10GbE</v>
      </c>
      <c r="C82" s="158" t="str">
        <f t="shared" si="1"/>
        <v>300 m</v>
      </c>
      <c r="D82" s="158" t="str">
        <f t="shared" si="1"/>
        <v>XFP</v>
      </c>
      <c r="E82" s="188"/>
      <c r="F82" s="188"/>
      <c r="G82" s="188"/>
      <c r="H82" s="188"/>
      <c r="I82" s="188"/>
      <c r="J82" s="188"/>
      <c r="K82" s="188"/>
      <c r="L82" s="188"/>
      <c r="M82" s="188"/>
      <c r="N82" s="188"/>
      <c r="O82" s="188"/>
    </row>
    <row r="83" spans="1:15">
      <c r="B83" s="157" t="str">
        <f t="shared" si="1"/>
        <v>10GbE</v>
      </c>
      <c r="C83" s="158" t="str">
        <f t="shared" si="1"/>
        <v>300 m</v>
      </c>
      <c r="D83" s="158" t="str">
        <f t="shared" si="1"/>
        <v>SFP+</v>
      </c>
      <c r="E83" s="188"/>
      <c r="F83" s="188"/>
      <c r="G83" s="188"/>
      <c r="H83" s="188"/>
      <c r="I83" s="188"/>
      <c r="J83" s="188"/>
      <c r="K83" s="188"/>
      <c r="L83" s="188"/>
      <c r="M83" s="188"/>
      <c r="N83" s="188"/>
      <c r="O83" s="188"/>
    </row>
    <row r="84" spans="1:15">
      <c r="B84" s="157" t="str">
        <f t="shared" si="1"/>
        <v>10GbE LRM</v>
      </c>
      <c r="C84" s="158" t="str">
        <f t="shared" si="1"/>
        <v>220 m</v>
      </c>
      <c r="D84" s="158" t="str">
        <f t="shared" si="1"/>
        <v>SFP+</v>
      </c>
      <c r="E84" s="188"/>
      <c r="F84" s="188"/>
      <c r="G84" s="188"/>
      <c r="H84" s="188"/>
      <c r="I84" s="188"/>
      <c r="J84" s="188"/>
      <c r="K84" s="188"/>
      <c r="L84" s="188"/>
      <c r="M84" s="188"/>
      <c r="N84" s="188"/>
      <c r="O84" s="188"/>
    </row>
    <row r="85" spans="1:15">
      <c r="B85" s="157" t="str">
        <f t="shared" si="1"/>
        <v>10GbE</v>
      </c>
      <c r="C85" s="158" t="str">
        <f t="shared" si="1"/>
        <v>10 km</v>
      </c>
      <c r="D85" s="158" t="str">
        <f t="shared" si="1"/>
        <v>XFP</v>
      </c>
      <c r="E85" s="188"/>
      <c r="F85" s="188"/>
      <c r="G85" s="188"/>
      <c r="H85" s="188"/>
      <c r="I85" s="188"/>
      <c r="J85" s="188"/>
      <c r="K85" s="188"/>
      <c r="L85" s="188"/>
      <c r="M85" s="188"/>
      <c r="N85" s="188"/>
      <c r="O85" s="188"/>
    </row>
    <row r="86" spans="1:15">
      <c r="B86" s="157" t="str">
        <f t="shared" si="1"/>
        <v>10GbE</v>
      </c>
      <c r="C86" s="158" t="str">
        <f t="shared" si="1"/>
        <v>10 km</v>
      </c>
      <c r="D86" s="158" t="str">
        <f t="shared" si="1"/>
        <v>SFP+</v>
      </c>
      <c r="E86" s="189"/>
      <c r="F86" s="189"/>
      <c r="G86" s="189"/>
      <c r="H86" s="189"/>
      <c r="I86" s="189"/>
      <c r="J86" s="189"/>
      <c r="K86" s="189"/>
      <c r="L86" s="189"/>
      <c r="M86" s="189"/>
      <c r="N86" s="189"/>
      <c r="O86" s="189"/>
    </row>
    <row r="87" spans="1:15">
      <c r="B87" s="157" t="str">
        <f t="shared" si="1"/>
        <v>10GbE</v>
      </c>
      <c r="C87" s="158" t="str">
        <f t="shared" si="1"/>
        <v>40 km</v>
      </c>
      <c r="D87" s="158" t="str">
        <f t="shared" si="1"/>
        <v>XFP</v>
      </c>
      <c r="E87" s="188"/>
      <c r="F87" s="188"/>
      <c r="G87" s="188"/>
      <c r="H87" s="188"/>
      <c r="I87" s="188"/>
      <c r="J87" s="188"/>
      <c r="K87" s="188"/>
      <c r="L87" s="188"/>
      <c r="M87" s="188"/>
      <c r="N87" s="188"/>
      <c r="O87" s="188"/>
    </row>
    <row r="88" spans="1:15">
      <c r="B88" s="157" t="str">
        <f t="shared" si="1"/>
        <v>10GbE</v>
      </c>
      <c r="C88" s="158" t="str">
        <f t="shared" si="1"/>
        <v>40 km</v>
      </c>
      <c r="D88" s="158" t="str">
        <f t="shared" si="1"/>
        <v>SFP+</v>
      </c>
      <c r="E88" s="188"/>
      <c r="F88" s="188"/>
      <c r="G88" s="188"/>
      <c r="H88" s="188"/>
      <c r="I88" s="188"/>
      <c r="J88" s="188"/>
      <c r="K88" s="188"/>
      <c r="L88" s="188"/>
      <c r="M88" s="188"/>
      <c r="N88" s="188"/>
      <c r="O88" s="188"/>
    </row>
    <row r="89" spans="1:15">
      <c r="B89" s="157" t="str">
        <f t="shared" si="1"/>
        <v>10GbE</v>
      </c>
      <c r="C89" s="158" t="str">
        <f t="shared" si="1"/>
        <v>80 km</v>
      </c>
      <c r="D89" s="158" t="str">
        <f t="shared" si="1"/>
        <v>XFP</v>
      </c>
      <c r="E89" s="188"/>
      <c r="F89" s="188"/>
      <c r="G89" s="188"/>
      <c r="H89" s="188"/>
      <c r="I89" s="188"/>
      <c r="J89" s="188"/>
      <c r="K89" s="188"/>
      <c r="L89" s="188"/>
      <c r="M89" s="188"/>
      <c r="N89" s="188"/>
      <c r="O89" s="188"/>
    </row>
    <row r="90" spans="1:15">
      <c r="B90" s="157" t="str">
        <f t="shared" si="1"/>
        <v>10GbE</v>
      </c>
      <c r="C90" s="158" t="str">
        <f t="shared" si="1"/>
        <v>80 km</v>
      </c>
      <c r="D90" s="158" t="str">
        <f t="shared" si="1"/>
        <v>SFP+</v>
      </c>
      <c r="E90" s="188"/>
      <c r="F90" s="188"/>
      <c r="G90" s="188"/>
      <c r="H90" s="188"/>
      <c r="I90" s="188"/>
      <c r="J90" s="188"/>
      <c r="K90" s="188"/>
      <c r="L90" s="188"/>
      <c r="M90" s="188"/>
      <c r="N90" s="188"/>
      <c r="O90" s="188"/>
    </row>
    <row r="91" spans="1:15">
      <c r="B91" s="160" t="str">
        <f t="shared" si="1"/>
        <v>10GbE</v>
      </c>
      <c r="C91" s="161" t="str">
        <f t="shared" si="1"/>
        <v>Various</v>
      </c>
      <c r="D91" s="161" t="str">
        <f t="shared" si="1"/>
        <v>Legacy/discontinued</v>
      </c>
      <c r="E91" s="327"/>
      <c r="F91" s="327"/>
      <c r="G91" s="327"/>
      <c r="H91" s="327"/>
      <c r="I91" s="327"/>
      <c r="J91" s="327"/>
      <c r="K91" s="327"/>
      <c r="L91" s="327"/>
      <c r="M91" s="327"/>
      <c r="N91" s="327"/>
      <c r="O91" s="327"/>
    </row>
    <row r="92" spans="1:15">
      <c r="B92" s="157" t="str">
        <f t="shared" si="1"/>
        <v>25GbE SR</v>
      </c>
      <c r="C92" s="158" t="str">
        <f t="shared" si="1"/>
        <v>100 - 300 m</v>
      </c>
      <c r="D92" s="159" t="str">
        <f t="shared" si="1"/>
        <v>SFP28</v>
      </c>
      <c r="E92" s="188"/>
      <c r="F92" s="188"/>
      <c r="G92" s="188"/>
      <c r="H92" s="188"/>
      <c r="I92" s="188"/>
      <c r="J92" s="188"/>
      <c r="K92" s="188"/>
      <c r="L92" s="188"/>
      <c r="M92" s="188"/>
      <c r="N92" s="188"/>
      <c r="O92" s="188"/>
    </row>
    <row r="93" spans="1:15">
      <c r="B93" s="157" t="str">
        <f t="shared" si="1"/>
        <v>25GbE LR</v>
      </c>
      <c r="C93" s="158" t="str">
        <f t="shared" si="1"/>
        <v>10 km</v>
      </c>
      <c r="D93" s="159" t="str">
        <f t="shared" si="1"/>
        <v>SFP28</v>
      </c>
      <c r="E93" s="188"/>
      <c r="F93" s="188"/>
      <c r="G93" s="188"/>
      <c r="H93" s="188"/>
      <c r="I93" s="188"/>
      <c r="J93" s="188"/>
      <c r="K93" s="188"/>
      <c r="L93" s="188"/>
      <c r="M93" s="188"/>
      <c r="N93" s="188"/>
      <c r="O93" s="188"/>
    </row>
    <row r="94" spans="1:15">
      <c r="B94" s="160" t="str">
        <f t="shared" si="1"/>
        <v>25GbE ER</v>
      </c>
      <c r="C94" s="161" t="str">
        <f t="shared" si="1"/>
        <v>40 km</v>
      </c>
      <c r="D94" s="162" t="str">
        <f t="shared" si="1"/>
        <v>SFP28</v>
      </c>
      <c r="E94" s="327"/>
      <c r="F94" s="327"/>
      <c r="G94" s="327"/>
      <c r="H94" s="327"/>
      <c r="I94" s="327"/>
      <c r="J94" s="327"/>
      <c r="K94" s="327"/>
      <c r="L94" s="327"/>
      <c r="M94" s="327"/>
      <c r="N94" s="327"/>
      <c r="O94" s="327"/>
    </row>
    <row r="95" spans="1:15">
      <c r="B95" s="154" t="str">
        <f t="shared" si="1"/>
        <v>40G SR4</v>
      </c>
      <c r="C95" s="155" t="str">
        <f t="shared" si="1"/>
        <v>100 m</v>
      </c>
      <c r="D95" s="156" t="str">
        <f t="shared" si="1"/>
        <v>QSFP+</v>
      </c>
      <c r="E95" s="400"/>
      <c r="F95" s="400"/>
      <c r="G95" s="400"/>
      <c r="H95" s="400"/>
      <c r="I95" s="400"/>
      <c r="J95" s="400"/>
      <c r="K95" s="400"/>
      <c r="L95" s="400"/>
      <c r="M95" s="400"/>
      <c r="N95" s="400"/>
      <c r="O95" s="400"/>
    </row>
    <row r="96" spans="1:15">
      <c r="B96" s="157" t="str">
        <f t="shared" si="1"/>
        <v>40GbE MM duplex</v>
      </c>
      <c r="C96" s="158" t="str">
        <f t="shared" si="1"/>
        <v>100 m</v>
      </c>
      <c r="D96" s="159" t="str">
        <f t="shared" si="1"/>
        <v>QSFP+</v>
      </c>
      <c r="E96" s="188"/>
      <c r="F96" s="188"/>
      <c r="G96" s="188"/>
      <c r="H96" s="188"/>
      <c r="I96" s="188"/>
      <c r="J96" s="188"/>
      <c r="K96" s="188"/>
      <c r="L96" s="188"/>
      <c r="M96" s="188"/>
      <c r="N96" s="188"/>
      <c r="O96" s="188"/>
    </row>
    <row r="97" spans="2:15">
      <c r="B97" s="157" t="str">
        <f t="shared" ref="B97:D116" si="2">B29</f>
        <v>40GbE eSR</v>
      </c>
      <c r="C97" s="158" t="str">
        <f t="shared" si="2"/>
        <v>300 m</v>
      </c>
      <c r="D97" s="159" t="str">
        <f t="shared" si="2"/>
        <v>QSFP+</v>
      </c>
      <c r="E97" s="189"/>
      <c r="F97" s="189"/>
      <c r="G97" s="189"/>
      <c r="H97" s="189"/>
      <c r="I97" s="189"/>
      <c r="J97" s="189"/>
      <c r="K97" s="189"/>
      <c r="L97" s="189"/>
      <c r="M97" s="189"/>
      <c r="N97" s="189"/>
      <c r="O97" s="189"/>
    </row>
    <row r="98" spans="2:15">
      <c r="B98" s="157" t="str">
        <f t="shared" si="2"/>
        <v>40 GbE PSM4</v>
      </c>
      <c r="C98" s="158" t="str">
        <f t="shared" si="2"/>
        <v>500 m</v>
      </c>
      <c r="D98" s="159" t="str">
        <f t="shared" si="2"/>
        <v>QSFP+</v>
      </c>
      <c r="E98" s="189"/>
      <c r="F98" s="189"/>
      <c r="G98" s="189"/>
      <c r="H98" s="189"/>
      <c r="I98" s="189"/>
      <c r="J98" s="189"/>
      <c r="K98" s="189"/>
      <c r="L98" s="189"/>
      <c r="M98" s="189"/>
      <c r="N98" s="189"/>
      <c r="O98" s="189"/>
    </row>
    <row r="99" spans="2:15">
      <c r="B99" s="157" t="str">
        <f t="shared" si="2"/>
        <v>40GbE (FR)</v>
      </c>
      <c r="C99" s="158" t="str">
        <f t="shared" si="2"/>
        <v>2 km</v>
      </c>
      <c r="D99" s="159" t="str">
        <f t="shared" si="2"/>
        <v>CFP</v>
      </c>
      <c r="E99" s="188"/>
      <c r="F99" s="188"/>
      <c r="G99" s="188"/>
      <c r="H99" s="188"/>
      <c r="I99" s="188"/>
      <c r="J99" s="188"/>
      <c r="K99" s="188"/>
      <c r="L99" s="188"/>
      <c r="M99" s="188"/>
      <c r="N99" s="188"/>
      <c r="O99" s="188"/>
    </row>
    <row r="100" spans="2:15">
      <c r="B100" s="157" t="str">
        <f t="shared" si="2"/>
        <v>40GbE (LR4 subspec)</v>
      </c>
      <c r="C100" s="158" t="str">
        <f t="shared" si="2"/>
        <v>2 km</v>
      </c>
      <c r="D100" s="159" t="str">
        <f t="shared" si="2"/>
        <v>QSFP+</v>
      </c>
      <c r="E100" s="188"/>
      <c r="F100" s="188"/>
      <c r="G100" s="188"/>
      <c r="H100" s="188"/>
      <c r="I100" s="188"/>
      <c r="J100" s="188"/>
      <c r="K100" s="188"/>
      <c r="L100" s="188"/>
      <c r="M100" s="188"/>
      <c r="N100" s="188"/>
      <c r="O100" s="188"/>
    </row>
    <row r="101" spans="2:15">
      <c r="B101" s="157" t="str">
        <f t="shared" si="2"/>
        <v>40GbE</v>
      </c>
      <c r="C101" s="158" t="str">
        <f t="shared" si="2"/>
        <v>10 km</v>
      </c>
      <c r="D101" s="159" t="str">
        <f t="shared" si="2"/>
        <v>CFP</v>
      </c>
      <c r="E101" s="188"/>
      <c r="F101" s="188"/>
      <c r="G101" s="188"/>
      <c r="H101" s="188"/>
      <c r="I101" s="188"/>
      <c r="J101" s="188"/>
      <c r="K101" s="188"/>
      <c r="L101" s="188"/>
      <c r="M101" s="188"/>
      <c r="N101" s="188"/>
      <c r="O101" s="188"/>
    </row>
    <row r="102" spans="2:15">
      <c r="B102" s="157" t="str">
        <f t="shared" si="2"/>
        <v>40GbE</v>
      </c>
      <c r="C102" s="158" t="str">
        <f t="shared" si="2"/>
        <v>10 km</v>
      </c>
      <c r="D102" s="159" t="str">
        <f t="shared" si="2"/>
        <v>QSFP+</v>
      </c>
      <c r="E102" s="188"/>
      <c r="F102" s="188"/>
      <c r="G102" s="188"/>
      <c r="H102" s="188"/>
      <c r="I102" s="188"/>
      <c r="J102" s="188"/>
      <c r="K102" s="188"/>
      <c r="L102" s="188"/>
      <c r="M102" s="188"/>
      <c r="N102" s="188"/>
      <c r="O102" s="188"/>
    </row>
    <row r="103" spans="2:15">
      <c r="B103" s="160" t="str">
        <f t="shared" si="2"/>
        <v>40GbE</v>
      </c>
      <c r="C103" s="161" t="str">
        <f t="shared" si="2"/>
        <v>40 km</v>
      </c>
      <c r="D103" s="162" t="str">
        <f t="shared" si="2"/>
        <v>all</v>
      </c>
      <c r="E103" s="327"/>
      <c r="F103" s="327"/>
      <c r="G103" s="327"/>
      <c r="H103" s="327"/>
      <c r="I103" s="327"/>
      <c r="J103" s="327"/>
      <c r="K103" s="327"/>
      <c r="L103" s="327"/>
      <c r="M103" s="327"/>
      <c r="N103" s="327"/>
      <c r="O103" s="327"/>
    </row>
    <row r="104" spans="2:15">
      <c r="B104" s="154" t="str">
        <f t="shared" si="2"/>
        <v xml:space="preserve">50G </v>
      </c>
      <c r="C104" s="155" t="str">
        <f t="shared" si="2"/>
        <v>100 m</v>
      </c>
      <c r="D104" s="156" t="str">
        <f t="shared" si="2"/>
        <v>all</v>
      </c>
      <c r="E104" s="400"/>
      <c r="F104" s="400"/>
      <c r="G104" s="400"/>
      <c r="H104" s="400"/>
      <c r="I104" s="400"/>
      <c r="J104" s="400"/>
      <c r="K104" s="400"/>
      <c r="L104" s="400"/>
      <c r="M104" s="400"/>
      <c r="N104" s="400"/>
      <c r="O104" s="400"/>
    </row>
    <row r="105" spans="2:15">
      <c r="B105" s="157" t="str">
        <f t="shared" si="2"/>
        <v xml:space="preserve">50G </v>
      </c>
      <c r="C105" s="158" t="str">
        <f t="shared" si="2"/>
        <v>2 km</v>
      </c>
      <c r="D105" s="159" t="str">
        <f t="shared" si="2"/>
        <v>all</v>
      </c>
      <c r="E105" s="188"/>
      <c r="F105" s="188"/>
      <c r="G105" s="188"/>
      <c r="H105" s="188"/>
      <c r="I105" s="188"/>
      <c r="J105" s="188"/>
      <c r="K105" s="188"/>
      <c r="L105" s="188"/>
      <c r="M105" s="188"/>
      <c r="N105" s="188"/>
      <c r="O105" s="188"/>
    </row>
    <row r="106" spans="2:15">
      <c r="B106" s="157" t="str">
        <f t="shared" si="2"/>
        <v xml:space="preserve">50G </v>
      </c>
      <c r="C106" s="158" t="str">
        <f t="shared" si="2"/>
        <v>10 km</v>
      </c>
      <c r="D106" s="159" t="str">
        <f t="shared" si="2"/>
        <v>all</v>
      </c>
      <c r="E106" s="188"/>
      <c r="F106" s="188"/>
      <c r="G106" s="188"/>
      <c r="H106" s="188"/>
      <c r="I106" s="188"/>
      <c r="J106" s="188"/>
      <c r="K106" s="188"/>
      <c r="L106" s="188"/>
      <c r="M106" s="188"/>
      <c r="N106" s="188"/>
      <c r="O106" s="188"/>
    </row>
    <row r="107" spans="2:15">
      <c r="B107" s="157" t="str">
        <f t="shared" si="2"/>
        <v xml:space="preserve">50G </v>
      </c>
      <c r="C107" s="158" t="str">
        <f t="shared" si="2"/>
        <v>40 km</v>
      </c>
      <c r="D107" s="159" t="str">
        <f t="shared" si="2"/>
        <v>all</v>
      </c>
      <c r="E107" s="188"/>
      <c r="F107" s="188"/>
      <c r="G107" s="188"/>
      <c r="H107" s="188"/>
      <c r="I107" s="188"/>
      <c r="J107" s="188"/>
      <c r="K107" s="188"/>
      <c r="L107" s="188"/>
      <c r="M107" s="188"/>
      <c r="N107" s="188"/>
      <c r="O107" s="188"/>
    </row>
    <row r="108" spans="2:15">
      <c r="B108" s="160" t="str">
        <f t="shared" si="2"/>
        <v xml:space="preserve">50G </v>
      </c>
      <c r="C108" s="161" t="str">
        <f t="shared" si="2"/>
        <v>80 km</v>
      </c>
      <c r="D108" s="162" t="str">
        <f t="shared" si="2"/>
        <v>all</v>
      </c>
      <c r="E108" s="327"/>
      <c r="F108" s="327"/>
      <c r="G108" s="327"/>
      <c r="H108" s="327"/>
      <c r="I108" s="327"/>
      <c r="J108" s="327"/>
      <c r="K108" s="327"/>
      <c r="L108" s="327"/>
      <c r="M108" s="327"/>
      <c r="N108" s="327"/>
      <c r="O108" s="327"/>
    </row>
    <row r="109" spans="2:15">
      <c r="B109" s="154" t="str">
        <f t="shared" si="2"/>
        <v>100G</v>
      </c>
      <c r="C109" s="155" t="str">
        <f t="shared" si="2"/>
        <v>100 m</v>
      </c>
      <c r="D109" s="156" t="str">
        <f t="shared" si="2"/>
        <v>CFP</v>
      </c>
      <c r="E109" s="400"/>
      <c r="F109" s="400"/>
      <c r="G109" s="400"/>
      <c r="H109" s="400"/>
      <c r="I109" s="400"/>
      <c r="J109" s="400"/>
      <c r="K109" s="400"/>
      <c r="L109" s="400"/>
      <c r="M109" s="400"/>
      <c r="N109" s="400"/>
      <c r="O109" s="400"/>
    </row>
    <row r="110" spans="2:15">
      <c r="B110" s="157" t="str">
        <f t="shared" si="2"/>
        <v>100G</v>
      </c>
      <c r="C110" s="158" t="str">
        <f t="shared" si="2"/>
        <v>100 m</v>
      </c>
      <c r="D110" s="159" t="str">
        <f t="shared" si="2"/>
        <v>CFP2/4</v>
      </c>
      <c r="E110" s="188"/>
      <c r="F110" s="188"/>
      <c r="G110" s="188"/>
      <c r="H110" s="188"/>
      <c r="I110" s="188"/>
      <c r="J110" s="188"/>
      <c r="K110" s="188"/>
      <c r="L110" s="188"/>
      <c r="M110" s="188"/>
      <c r="N110" s="188"/>
      <c r="O110" s="188"/>
    </row>
    <row r="111" spans="2:15">
      <c r="B111" s="157" t="str">
        <f t="shared" si="2"/>
        <v>100G SR4</v>
      </c>
      <c r="C111" s="158" t="str">
        <f t="shared" si="2"/>
        <v>100 m</v>
      </c>
      <c r="D111" s="159" t="str">
        <f t="shared" si="2"/>
        <v>QSFP28</v>
      </c>
      <c r="E111" s="188"/>
      <c r="F111" s="188"/>
      <c r="G111" s="188"/>
      <c r="H111" s="188"/>
      <c r="I111" s="188"/>
      <c r="J111" s="188"/>
      <c r="K111" s="188"/>
      <c r="L111" s="188"/>
      <c r="M111" s="188"/>
      <c r="N111" s="188"/>
      <c r="O111" s="188"/>
    </row>
    <row r="112" spans="2:15">
      <c r="B112" s="157" t="str">
        <f t="shared" si="2"/>
        <v>100G SR2</v>
      </c>
      <c r="C112" s="158" t="str">
        <f t="shared" si="2"/>
        <v>100 m</v>
      </c>
      <c r="D112" s="159" t="str">
        <f t="shared" si="2"/>
        <v>SFP-DD, DSFP</v>
      </c>
      <c r="E112" s="188"/>
      <c r="F112" s="188"/>
      <c r="G112" s="188"/>
      <c r="H112" s="188"/>
      <c r="I112" s="188"/>
      <c r="J112" s="188"/>
      <c r="K112" s="188"/>
      <c r="L112" s="188"/>
      <c r="M112" s="188"/>
      <c r="N112" s="188"/>
      <c r="O112" s="188"/>
    </row>
    <row r="113" spans="2:15">
      <c r="B113" s="157" t="str">
        <f t="shared" si="2"/>
        <v>100G MM Duplex</v>
      </c>
      <c r="C113" s="158" t="str">
        <f t="shared" si="2"/>
        <v>100 m</v>
      </c>
      <c r="D113" s="159" t="str">
        <f t="shared" si="2"/>
        <v>QSFP28</v>
      </c>
      <c r="E113" s="188"/>
      <c r="F113" s="188"/>
      <c r="G113" s="188"/>
      <c r="H113" s="188"/>
      <c r="I113" s="188"/>
      <c r="J113" s="188"/>
      <c r="K113" s="188"/>
      <c r="L113" s="188"/>
      <c r="M113" s="188"/>
      <c r="N113" s="188"/>
      <c r="O113" s="188"/>
    </row>
    <row r="114" spans="2:15">
      <c r="B114" s="157" t="str">
        <f t="shared" si="2"/>
        <v>100G eSR</v>
      </c>
      <c r="C114" s="158" t="str">
        <f t="shared" si="2"/>
        <v>300 m</v>
      </c>
      <c r="D114" s="159" t="str">
        <f t="shared" si="2"/>
        <v>QSFP28</v>
      </c>
      <c r="E114" s="188"/>
      <c r="F114" s="188"/>
      <c r="G114" s="188"/>
      <c r="H114" s="188"/>
      <c r="I114" s="188"/>
      <c r="J114" s="188"/>
      <c r="K114" s="188"/>
      <c r="L114" s="188"/>
      <c r="M114" s="188"/>
      <c r="N114" s="188"/>
      <c r="O114" s="188"/>
    </row>
    <row r="115" spans="2:15">
      <c r="B115" s="157" t="str">
        <f t="shared" si="2"/>
        <v>100G PSM4</v>
      </c>
      <c r="C115" s="158" t="str">
        <f t="shared" si="2"/>
        <v>500 m</v>
      </c>
      <c r="D115" s="159" t="str">
        <f t="shared" si="2"/>
        <v>QSFP28</v>
      </c>
      <c r="E115" s="188"/>
      <c r="F115" s="188"/>
      <c r="G115" s="188"/>
      <c r="H115" s="188"/>
      <c r="I115" s="188"/>
      <c r="J115" s="188"/>
      <c r="K115" s="188"/>
      <c r="L115" s="188"/>
      <c r="M115" s="188"/>
      <c r="N115" s="188"/>
      <c r="O115" s="188"/>
    </row>
    <row r="116" spans="2:15">
      <c r="B116" s="157" t="str">
        <f t="shared" si="2"/>
        <v>100G DR</v>
      </c>
      <c r="C116" s="158" t="str">
        <f t="shared" si="2"/>
        <v>500 m</v>
      </c>
      <c r="D116" s="159" t="str">
        <f t="shared" si="2"/>
        <v>QSFP28</v>
      </c>
      <c r="E116" s="188"/>
      <c r="F116" s="188"/>
      <c r="G116" s="188"/>
      <c r="H116" s="188"/>
      <c r="I116" s="188"/>
      <c r="J116" s="188"/>
      <c r="K116" s="188"/>
      <c r="L116" s="188"/>
      <c r="M116" s="188"/>
      <c r="N116" s="188"/>
      <c r="O116" s="188"/>
    </row>
    <row r="117" spans="2:15">
      <c r="B117" s="157" t="str">
        <f t="shared" ref="B117:D124" si="3">B49</f>
        <v>100G CWDM4-Subspec</v>
      </c>
      <c r="C117" s="158" t="str">
        <f t="shared" si="3"/>
        <v>500 m</v>
      </c>
      <c r="D117" s="159" t="str">
        <f t="shared" si="3"/>
        <v>QSFP28</v>
      </c>
      <c r="E117" s="188"/>
      <c r="F117" s="188"/>
      <c r="G117" s="188"/>
      <c r="H117" s="188"/>
      <c r="I117" s="188"/>
      <c r="J117" s="188"/>
      <c r="K117" s="188"/>
      <c r="L117" s="188"/>
      <c r="M117" s="188"/>
      <c r="N117" s="188"/>
      <c r="O117" s="188"/>
    </row>
    <row r="118" spans="2:15">
      <c r="B118" s="157" t="str">
        <f t="shared" si="3"/>
        <v>100G CWDM4</v>
      </c>
      <c r="C118" s="158" t="str">
        <f t="shared" si="3"/>
        <v>2 km</v>
      </c>
      <c r="D118" s="159" t="str">
        <f t="shared" si="3"/>
        <v>QSFP28</v>
      </c>
      <c r="E118" s="188"/>
      <c r="F118" s="188"/>
      <c r="G118" s="188"/>
      <c r="H118" s="188"/>
      <c r="I118" s="188"/>
      <c r="J118" s="188"/>
      <c r="K118" s="188"/>
      <c r="L118" s="188"/>
      <c r="M118" s="188"/>
      <c r="N118" s="188"/>
      <c r="O118" s="188"/>
    </row>
    <row r="119" spans="2:15">
      <c r="B119" s="157" t="str">
        <f t="shared" si="3"/>
        <v>100G FR</v>
      </c>
      <c r="C119" s="158" t="str">
        <f t="shared" si="3"/>
        <v>2 km</v>
      </c>
      <c r="D119" s="159" t="str">
        <f t="shared" si="3"/>
        <v>QSFP28</v>
      </c>
      <c r="E119" s="188"/>
      <c r="F119" s="188"/>
      <c r="G119" s="188"/>
      <c r="H119" s="188"/>
      <c r="I119" s="188"/>
      <c r="J119" s="188"/>
      <c r="K119" s="188"/>
      <c r="L119" s="188"/>
      <c r="M119" s="188"/>
      <c r="N119" s="188"/>
      <c r="O119" s="188"/>
    </row>
    <row r="120" spans="2:15">
      <c r="B120" s="157" t="str">
        <f t="shared" si="3"/>
        <v>100G</v>
      </c>
      <c r="C120" s="158" t="str">
        <f t="shared" si="3"/>
        <v>10 km</v>
      </c>
      <c r="D120" s="159" t="str">
        <f t="shared" si="3"/>
        <v>CFP</v>
      </c>
      <c r="E120" s="188"/>
      <c r="F120" s="188"/>
      <c r="G120" s="188"/>
      <c r="H120" s="188"/>
      <c r="I120" s="188"/>
      <c r="J120" s="188"/>
      <c r="K120" s="188"/>
      <c r="L120" s="188"/>
      <c r="M120" s="188"/>
      <c r="N120" s="188"/>
      <c r="O120" s="188"/>
    </row>
    <row r="121" spans="2:15">
      <c r="B121" s="157" t="str">
        <f t="shared" si="3"/>
        <v>100G</v>
      </c>
      <c r="C121" s="158" t="str">
        <f t="shared" si="3"/>
        <v>10 km</v>
      </c>
      <c r="D121" s="159" t="str">
        <f t="shared" si="3"/>
        <v>CFP2/4</v>
      </c>
      <c r="E121" s="188"/>
      <c r="F121" s="188"/>
      <c r="G121" s="188"/>
      <c r="H121" s="188"/>
      <c r="I121" s="188"/>
      <c r="J121" s="188"/>
      <c r="K121" s="188"/>
      <c r="L121" s="188"/>
      <c r="M121" s="188"/>
      <c r="N121" s="188"/>
      <c r="O121" s="188"/>
    </row>
    <row r="122" spans="2:15">
      <c r="B122" s="157" t="str">
        <f t="shared" si="3"/>
        <v>100G LR4</v>
      </c>
      <c r="C122" s="158" t="str">
        <f t="shared" si="3"/>
        <v>10 km</v>
      </c>
      <c r="D122" s="159" t="str">
        <f t="shared" si="3"/>
        <v>QSFP28</v>
      </c>
      <c r="E122" s="188"/>
      <c r="F122" s="188"/>
      <c r="G122" s="188"/>
      <c r="H122" s="188"/>
      <c r="I122" s="188"/>
      <c r="J122" s="188"/>
      <c r="K122" s="188"/>
      <c r="L122" s="188"/>
      <c r="M122" s="188"/>
      <c r="N122" s="188"/>
      <c r="O122" s="188"/>
    </row>
    <row r="123" spans="2:15">
      <c r="B123" s="157" t="str">
        <f t="shared" si="3"/>
        <v>100G 4WDM10</v>
      </c>
      <c r="C123" s="158" t="str">
        <f t="shared" si="3"/>
        <v>10 km</v>
      </c>
      <c r="D123" s="159" t="str">
        <f t="shared" si="3"/>
        <v>QSFP28</v>
      </c>
      <c r="E123" s="188"/>
      <c r="F123" s="188"/>
      <c r="G123" s="188"/>
      <c r="H123" s="188"/>
      <c r="I123" s="188"/>
      <c r="J123" s="188"/>
      <c r="K123" s="188"/>
      <c r="L123" s="188"/>
      <c r="M123" s="188"/>
      <c r="N123" s="188"/>
      <c r="O123" s="188"/>
    </row>
    <row r="124" spans="2:15">
      <c r="B124" s="157" t="str">
        <f t="shared" si="3"/>
        <v>100G 4WDM20</v>
      </c>
      <c r="C124" s="158" t="str">
        <f t="shared" si="3"/>
        <v>20 km</v>
      </c>
      <c r="D124" s="159" t="str">
        <f t="shared" si="3"/>
        <v>QSFP28</v>
      </c>
      <c r="E124" s="188"/>
      <c r="F124" s="188"/>
      <c r="G124" s="188"/>
      <c r="H124" s="188"/>
      <c r="I124" s="188"/>
      <c r="J124" s="188"/>
      <c r="K124" s="188"/>
      <c r="L124" s="188"/>
      <c r="M124" s="188"/>
      <c r="N124" s="188"/>
      <c r="O124" s="188"/>
    </row>
    <row r="125" spans="2:15">
      <c r="B125" s="157" t="str">
        <f t="shared" ref="B125:D138" si="4">B57</f>
        <v>100G ER4-Lite</v>
      </c>
      <c r="C125" s="158" t="str">
        <f t="shared" si="4"/>
        <v>30 km</v>
      </c>
      <c r="D125" s="159" t="str">
        <f t="shared" si="4"/>
        <v>QSFP28</v>
      </c>
      <c r="E125" s="188"/>
      <c r="F125" s="188"/>
      <c r="G125" s="188"/>
      <c r="H125" s="188"/>
      <c r="I125" s="188"/>
      <c r="J125" s="188"/>
      <c r="K125" s="188"/>
      <c r="L125" s="188"/>
      <c r="M125" s="188"/>
      <c r="N125" s="188"/>
      <c r="O125" s="188"/>
    </row>
    <row r="126" spans="2:15">
      <c r="B126" s="157" t="str">
        <f t="shared" si="4"/>
        <v>100G ER4</v>
      </c>
      <c r="C126" s="158" t="str">
        <f t="shared" si="4"/>
        <v>40 km</v>
      </c>
      <c r="D126" s="159" t="str">
        <f t="shared" si="4"/>
        <v>QSFP28</v>
      </c>
      <c r="E126" s="188"/>
      <c r="F126" s="188"/>
      <c r="G126" s="188"/>
      <c r="H126" s="188"/>
      <c r="I126" s="188"/>
      <c r="J126" s="188"/>
      <c r="K126" s="188"/>
      <c r="L126" s="188"/>
      <c r="M126" s="188"/>
      <c r="N126" s="188"/>
      <c r="O126" s="188"/>
    </row>
    <row r="127" spans="2:15">
      <c r="B127" s="160" t="str">
        <f t="shared" si="4"/>
        <v>100G ZR4</v>
      </c>
      <c r="C127" s="161" t="str">
        <f t="shared" si="4"/>
        <v>80 km</v>
      </c>
      <c r="D127" s="162" t="str">
        <f t="shared" si="4"/>
        <v>QSFP28</v>
      </c>
      <c r="E127" s="327"/>
      <c r="F127" s="327"/>
      <c r="G127" s="327"/>
      <c r="H127" s="327"/>
      <c r="I127" s="327"/>
      <c r="J127" s="327"/>
      <c r="K127" s="327"/>
      <c r="L127" s="327"/>
      <c r="M127" s="327"/>
      <c r="N127" s="327"/>
      <c r="O127" s="327"/>
    </row>
    <row r="128" spans="2:15" ht="12" customHeight="1">
      <c r="B128" s="157" t="str">
        <f t="shared" si="4"/>
        <v>200G</v>
      </c>
      <c r="C128" s="158" t="str">
        <f t="shared" si="4"/>
        <v>100 m</v>
      </c>
      <c r="D128" s="159" t="str">
        <f t="shared" si="4"/>
        <v>QSFP56</v>
      </c>
      <c r="E128" s="188"/>
      <c r="F128" s="188"/>
      <c r="G128" s="188"/>
      <c r="H128" s="188"/>
      <c r="I128" s="188"/>
      <c r="J128" s="188"/>
      <c r="K128" s="188"/>
      <c r="L128" s="188"/>
      <c r="M128" s="188"/>
      <c r="N128" s="188"/>
      <c r="O128" s="188"/>
    </row>
    <row r="129" spans="2:15">
      <c r="B129" s="157" t="str">
        <f t="shared" si="4"/>
        <v>2x200G</v>
      </c>
      <c r="C129" s="158" t="str">
        <f t="shared" si="4"/>
        <v>100 m</v>
      </c>
      <c r="D129" s="159" t="str">
        <f t="shared" si="4"/>
        <v>OSFP</v>
      </c>
      <c r="E129" s="188"/>
      <c r="F129" s="188"/>
      <c r="G129" s="188"/>
      <c r="H129" s="188"/>
      <c r="I129" s="188"/>
      <c r="J129" s="188"/>
      <c r="K129" s="188"/>
      <c r="L129" s="188"/>
      <c r="M129" s="188"/>
      <c r="N129" s="188"/>
      <c r="O129" s="188"/>
    </row>
    <row r="130" spans="2:15">
      <c r="B130" s="157" t="str">
        <f t="shared" si="4"/>
        <v>200G</v>
      </c>
      <c r="C130" s="158" t="str">
        <f t="shared" si="4"/>
        <v>2 km</v>
      </c>
      <c r="D130" s="159" t="str">
        <f t="shared" si="4"/>
        <v>QSFP56</v>
      </c>
      <c r="E130" s="188"/>
      <c r="F130" s="188"/>
      <c r="G130" s="188"/>
      <c r="H130" s="188"/>
      <c r="I130" s="188"/>
      <c r="J130" s="188"/>
      <c r="K130" s="188"/>
      <c r="L130" s="188"/>
      <c r="M130" s="188"/>
      <c r="N130" s="188"/>
      <c r="O130" s="188"/>
    </row>
    <row r="131" spans="2:15">
      <c r="B131" s="160" t="str">
        <f t="shared" si="4"/>
        <v>2x200G</v>
      </c>
      <c r="C131" s="161" t="str">
        <f t="shared" si="4"/>
        <v>2 km</v>
      </c>
      <c r="D131" s="162" t="str">
        <f t="shared" si="4"/>
        <v>OSFP</v>
      </c>
      <c r="E131" s="327"/>
      <c r="F131" s="327"/>
      <c r="G131" s="327"/>
      <c r="H131" s="327"/>
      <c r="I131" s="327"/>
      <c r="J131" s="327"/>
      <c r="K131" s="327"/>
      <c r="L131" s="327"/>
      <c r="M131" s="327"/>
      <c r="N131" s="327"/>
      <c r="O131" s="327"/>
    </row>
    <row r="132" spans="2:15">
      <c r="B132" s="157" t="str">
        <f t="shared" si="4"/>
        <v>400G</v>
      </c>
      <c r="C132" s="158" t="str">
        <f t="shared" si="4"/>
        <v>100 m</v>
      </c>
      <c r="D132" s="159" t="str">
        <f t="shared" si="4"/>
        <v>all</v>
      </c>
      <c r="E132" s="188"/>
      <c r="F132" s="188"/>
      <c r="G132" s="188"/>
      <c r="H132" s="188"/>
      <c r="I132" s="188"/>
      <c r="J132" s="188"/>
      <c r="K132" s="188"/>
      <c r="L132" s="188"/>
      <c r="M132" s="188"/>
      <c r="N132" s="188"/>
      <c r="O132" s="188"/>
    </row>
    <row r="133" spans="2:15">
      <c r="B133" s="157" t="str">
        <f t="shared" si="4"/>
        <v>400G</v>
      </c>
      <c r="C133" s="158" t="str">
        <f t="shared" si="4"/>
        <v>500 m</v>
      </c>
      <c r="D133" s="159" t="str">
        <f t="shared" si="4"/>
        <v>all</v>
      </c>
      <c r="E133" s="188"/>
      <c r="F133" s="188"/>
      <c r="G133" s="188"/>
      <c r="H133" s="188"/>
      <c r="I133" s="188"/>
      <c r="J133" s="188"/>
      <c r="K133" s="188"/>
      <c r="L133" s="188"/>
      <c r="M133" s="188"/>
      <c r="N133" s="188"/>
      <c r="O133" s="188"/>
    </row>
    <row r="134" spans="2:15">
      <c r="B134" s="157" t="str">
        <f t="shared" si="4"/>
        <v>400G</v>
      </c>
      <c r="C134" s="158" t="str">
        <f t="shared" si="4"/>
        <v>2 km</v>
      </c>
      <c r="D134" s="159" t="str">
        <f t="shared" si="4"/>
        <v>all</v>
      </c>
      <c r="E134" s="188"/>
      <c r="F134" s="188"/>
      <c r="G134" s="188"/>
      <c r="H134" s="188"/>
      <c r="I134" s="188"/>
      <c r="J134" s="188"/>
      <c r="K134" s="188"/>
      <c r="L134" s="188"/>
      <c r="M134" s="188"/>
      <c r="N134" s="188"/>
      <c r="O134" s="188"/>
    </row>
    <row r="135" spans="2:15">
      <c r="B135" s="157" t="str">
        <f t="shared" si="4"/>
        <v>400G</v>
      </c>
      <c r="C135" s="158" t="str">
        <f t="shared" si="4"/>
        <v>10 km</v>
      </c>
      <c r="D135" s="159" t="str">
        <f t="shared" si="4"/>
        <v>all</v>
      </c>
      <c r="E135" s="188"/>
      <c r="F135" s="188"/>
      <c r="G135" s="188"/>
      <c r="H135" s="188"/>
      <c r="I135" s="188"/>
      <c r="J135" s="188"/>
      <c r="K135" s="188"/>
      <c r="L135" s="188"/>
      <c r="M135" s="188"/>
      <c r="N135" s="188"/>
      <c r="O135" s="188"/>
    </row>
    <row r="136" spans="2:15">
      <c r="B136" s="157" t="str">
        <f t="shared" si="4"/>
        <v>2x400G SR8</v>
      </c>
      <c r="C136" s="158" t="str">
        <f t="shared" si="4"/>
        <v>50 m</v>
      </c>
      <c r="D136" s="159" t="str">
        <f t="shared" si="4"/>
        <v>OSFP, QSFP-DD</v>
      </c>
      <c r="E136" s="188"/>
      <c r="F136" s="188"/>
      <c r="G136" s="188"/>
      <c r="H136" s="188"/>
      <c r="I136" s="188"/>
      <c r="J136" s="188"/>
      <c r="K136" s="188"/>
      <c r="L136" s="188"/>
      <c r="M136" s="188"/>
      <c r="N136" s="188"/>
      <c r="O136" s="188"/>
    </row>
    <row r="137" spans="2:15">
      <c r="B137" s="160" t="str">
        <f t="shared" si="4"/>
        <v>800G DR4</v>
      </c>
      <c r="C137" s="161" t="str">
        <f t="shared" si="4"/>
        <v>500 m</v>
      </c>
      <c r="D137" s="162" t="str">
        <f t="shared" si="4"/>
        <v>OSFP, QSFP-DD</v>
      </c>
      <c r="E137" s="327"/>
      <c r="F137" s="327"/>
      <c r="G137" s="327"/>
      <c r="H137" s="327"/>
      <c r="I137" s="327"/>
      <c r="J137" s="327"/>
      <c r="K137" s="327"/>
      <c r="L137" s="327"/>
      <c r="M137" s="327"/>
      <c r="N137" s="327"/>
      <c r="O137" s="327"/>
    </row>
    <row r="138" spans="2:15">
      <c r="B138" s="157" t="str">
        <f t="shared" si="4"/>
        <v>2x400G FR8</v>
      </c>
      <c r="C138" s="158" t="str">
        <f t="shared" si="4"/>
        <v>2 km</v>
      </c>
      <c r="D138" s="159" t="str">
        <f t="shared" si="4"/>
        <v>OSFP, QSFP-DD</v>
      </c>
      <c r="E138" s="188"/>
      <c r="F138" s="188"/>
      <c r="G138" s="188"/>
      <c r="H138" s="188"/>
      <c r="I138" s="188"/>
      <c r="J138" s="188"/>
      <c r="K138" s="188"/>
      <c r="L138" s="188"/>
      <c r="M138" s="188"/>
      <c r="N138" s="188"/>
      <c r="O138" s="188"/>
    </row>
    <row r="139" spans="2:15">
      <c r="B139" s="160"/>
      <c r="C139" s="161"/>
      <c r="D139" s="162"/>
      <c r="E139" s="188"/>
      <c r="F139" s="188"/>
      <c r="G139" s="188"/>
      <c r="H139" s="188"/>
      <c r="I139" s="188"/>
      <c r="J139" s="188"/>
      <c r="K139" s="188"/>
      <c r="L139" s="188"/>
      <c r="M139" s="188"/>
      <c r="N139" s="188"/>
      <c r="O139" s="188"/>
    </row>
    <row r="140" spans="2:15" s="479" customFormat="1">
      <c r="B140" s="480" t="s">
        <v>19</v>
      </c>
      <c r="C140" s="481"/>
      <c r="D140" s="481"/>
      <c r="E140" s="482">
        <f>'Ethernet Total'!E149</f>
        <v>73.767871576990061</v>
      </c>
      <c r="F140" s="482">
        <f>'Ethernet Total'!F149</f>
        <v>83.41567206501368</v>
      </c>
      <c r="G140" s="482">
        <f>'Ethernet Total'!G149</f>
        <v>0</v>
      </c>
      <c r="H140" s="482">
        <f>'Ethernet Total'!H149</f>
        <v>0</v>
      </c>
      <c r="I140" s="482">
        <f>'Ethernet Total'!I149</f>
        <v>0</v>
      </c>
      <c r="J140" s="482">
        <f>'Ethernet Total'!J149</f>
        <v>0</v>
      </c>
      <c r="K140" s="482">
        <f>'Ethernet Total'!K149</f>
        <v>0</v>
      </c>
      <c r="L140" s="482">
        <f>'Ethernet Total'!L149</f>
        <v>0</v>
      </c>
      <c r="M140" s="482">
        <f>'Ethernet Total'!M149</f>
        <v>0</v>
      </c>
      <c r="N140" s="482">
        <f>'Ethernet Total'!N149</f>
        <v>0</v>
      </c>
      <c r="O140" s="482">
        <f>'Ethernet Total'!O149</f>
        <v>0</v>
      </c>
    </row>
    <row r="143" spans="2:15" ht="21">
      <c r="B143" s="412" t="s">
        <v>26</v>
      </c>
      <c r="C143" s="406"/>
      <c r="D143" s="406"/>
    </row>
    <row r="144" spans="2:15">
      <c r="B144" s="70" t="s">
        <v>30</v>
      </c>
      <c r="C144" s="70" t="s">
        <v>29</v>
      </c>
      <c r="D144" s="70" t="s">
        <v>31</v>
      </c>
      <c r="E144" s="76">
        <v>2016</v>
      </c>
      <c r="F144" s="76">
        <v>2017</v>
      </c>
      <c r="G144" s="76">
        <v>2018</v>
      </c>
      <c r="H144" s="76">
        <v>2019</v>
      </c>
      <c r="I144" s="76">
        <v>2020</v>
      </c>
      <c r="J144" s="76">
        <v>2021</v>
      </c>
      <c r="K144" s="76">
        <v>2022</v>
      </c>
      <c r="L144" s="76">
        <v>2023</v>
      </c>
      <c r="M144" s="76">
        <v>2024</v>
      </c>
      <c r="N144" s="76">
        <v>2025</v>
      </c>
      <c r="O144" s="76">
        <v>2026</v>
      </c>
    </row>
    <row r="145" spans="2:15">
      <c r="B145" s="154" t="str">
        <f t="shared" ref="B145:D164" si="5">B9</f>
        <v>GbE</v>
      </c>
      <c r="C145" s="155" t="str">
        <f t="shared" si="5"/>
        <v>500 m</v>
      </c>
      <c r="D145" s="155" t="str">
        <f t="shared" si="5"/>
        <v>SFP</v>
      </c>
      <c r="E145" s="438"/>
      <c r="F145" s="438"/>
      <c r="G145" s="438"/>
      <c r="H145" s="438"/>
      <c r="I145" s="438"/>
      <c r="J145" s="438"/>
      <c r="K145" s="438"/>
      <c r="L145" s="438"/>
      <c r="M145" s="438"/>
      <c r="N145" s="438"/>
      <c r="O145" s="438"/>
    </row>
    <row r="146" spans="2:15">
      <c r="B146" s="157" t="str">
        <f t="shared" si="5"/>
        <v>GbE</v>
      </c>
      <c r="C146" s="158" t="str">
        <f t="shared" si="5"/>
        <v>10 km</v>
      </c>
      <c r="D146" s="158" t="str">
        <f t="shared" si="5"/>
        <v>SFP</v>
      </c>
      <c r="E146" s="439"/>
      <c r="F146" s="439"/>
      <c r="G146" s="439"/>
      <c r="H146" s="439"/>
      <c r="I146" s="439"/>
      <c r="J146" s="439"/>
      <c r="K146" s="439"/>
      <c r="L146" s="439"/>
      <c r="M146" s="439"/>
      <c r="N146" s="439"/>
      <c r="O146" s="439"/>
    </row>
    <row r="147" spans="2:15">
      <c r="B147" s="157" t="str">
        <f t="shared" si="5"/>
        <v>GbE</v>
      </c>
      <c r="C147" s="158" t="str">
        <f t="shared" si="5"/>
        <v>40 km</v>
      </c>
      <c r="D147" s="158" t="str">
        <f t="shared" si="5"/>
        <v>SFP</v>
      </c>
      <c r="E147" s="439"/>
      <c r="F147" s="439"/>
      <c r="G147" s="439"/>
      <c r="H147" s="439"/>
      <c r="I147" s="439"/>
      <c r="J147" s="439"/>
      <c r="K147" s="439"/>
      <c r="L147" s="439"/>
      <c r="M147" s="439"/>
      <c r="N147" s="439"/>
      <c r="O147" s="439"/>
    </row>
    <row r="148" spans="2:15">
      <c r="B148" s="157" t="str">
        <f t="shared" si="5"/>
        <v>GbE</v>
      </c>
      <c r="C148" s="158" t="str">
        <f t="shared" si="5"/>
        <v>80 km</v>
      </c>
      <c r="D148" s="158" t="str">
        <f t="shared" si="5"/>
        <v>SFP</v>
      </c>
      <c r="E148" s="439"/>
      <c r="F148" s="439"/>
      <c r="G148" s="439"/>
      <c r="H148" s="439"/>
      <c r="I148" s="439"/>
      <c r="J148" s="439"/>
      <c r="K148" s="439"/>
      <c r="L148" s="439"/>
      <c r="M148" s="439"/>
      <c r="N148" s="439"/>
      <c r="O148" s="439"/>
    </row>
    <row r="149" spans="2:15">
      <c r="B149" s="160" t="str">
        <f t="shared" si="5"/>
        <v>GbE &amp; Fast Ethernet</v>
      </c>
      <c r="C149" s="161" t="str">
        <f t="shared" si="5"/>
        <v>Various</v>
      </c>
      <c r="D149" s="161" t="str">
        <f t="shared" si="5"/>
        <v>Legacy/discontinued</v>
      </c>
      <c r="E149" s="440"/>
      <c r="F149" s="440"/>
      <c r="G149" s="440"/>
      <c r="H149" s="440"/>
      <c r="I149" s="440"/>
      <c r="J149" s="440"/>
      <c r="K149" s="440"/>
      <c r="L149" s="440"/>
      <c r="M149" s="440"/>
      <c r="N149" s="440"/>
      <c r="O149" s="440"/>
    </row>
    <row r="150" spans="2:15">
      <c r="B150" s="157" t="str">
        <f t="shared" si="5"/>
        <v>10GbE</v>
      </c>
      <c r="C150" s="158" t="str">
        <f t="shared" si="5"/>
        <v>300 m</v>
      </c>
      <c r="D150" s="158" t="str">
        <f t="shared" si="5"/>
        <v>XFP</v>
      </c>
      <c r="E150" s="439"/>
      <c r="F150" s="439"/>
      <c r="G150" s="439"/>
      <c r="H150" s="439"/>
      <c r="I150" s="439"/>
      <c r="J150" s="439"/>
      <c r="K150" s="439"/>
      <c r="L150" s="439"/>
      <c r="M150" s="439"/>
      <c r="N150" s="439"/>
      <c r="O150" s="439"/>
    </row>
    <row r="151" spans="2:15">
      <c r="B151" s="157" t="str">
        <f t="shared" si="5"/>
        <v>10GbE</v>
      </c>
      <c r="C151" s="158" t="str">
        <f t="shared" si="5"/>
        <v>300 m</v>
      </c>
      <c r="D151" s="158" t="str">
        <f t="shared" si="5"/>
        <v>SFP+</v>
      </c>
      <c r="E151" s="439"/>
      <c r="F151" s="439"/>
      <c r="G151" s="439"/>
      <c r="H151" s="439"/>
      <c r="I151" s="439"/>
      <c r="J151" s="439"/>
      <c r="K151" s="439"/>
      <c r="L151" s="439"/>
      <c r="M151" s="439"/>
      <c r="N151" s="439"/>
      <c r="O151" s="439"/>
    </row>
    <row r="152" spans="2:15">
      <c r="B152" s="157" t="str">
        <f t="shared" si="5"/>
        <v>10GbE LRM</v>
      </c>
      <c r="C152" s="158" t="str">
        <f t="shared" si="5"/>
        <v>220 m</v>
      </c>
      <c r="D152" s="158" t="str">
        <f t="shared" si="5"/>
        <v>SFP+</v>
      </c>
      <c r="E152" s="439"/>
      <c r="F152" s="439"/>
      <c r="G152" s="439"/>
      <c r="H152" s="439"/>
      <c r="I152" s="439"/>
      <c r="J152" s="439"/>
      <c r="K152" s="439"/>
      <c r="L152" s="439"/>
      <c r="M152" s="439"/>
      <c r="N152" s="439"/>
      <c r="O152" s="439"/>
    </row>
    <row r="153" spans="2:15">
      <c r="B153" s="157" t="str">
        <f t="shared" si="5"/>
        <v>10GbE</v>
      </c>
      <c r="C153" s="158" t="str">
        <f t="shared" si="5"/>
        <v>10 km</v>
      </c>
      <c r="D153" s="158" t="str">
        <f t="shared" si="5"/>
        <v>XFP</v>
      </c>
      <c r="E153" s="439"/>
      <c r="F153" s="439"/>
      <c r="G153" s="439"/>
      <c r="H153" s="439"/>
      <c r="I153" s="439"/>
      <c r="J153" s="439"/>
      <c r="K153" s="439"/>
      <c r="L153" s="439"/>
      <c r="M153" s="439"/>
      <c r="N153" s="439"/>
      <c r="O153" s="439"/>
    </row>
    <row r="154" spans="2:15">
      <c r="B154" s="157" t="str">
        <f t="shared" si="5"/>
        <v>10GbE</v>
      </c>
      <c r="C154" s="158" t="str">
        <f t="shared" si="5"/>
        <v>10 km</v>
      </c>
      <c r="D154" s="158" t="str">
        <f t="shared" si="5"/>
        <v>SFP+</v>
      </c>
      <c r="E154" s="439"/>
      <c r="F154" s="439"/>
      <c r="G154" s="439"/>
      <c r="H154" s="439"/>
      <c r="I154" s="439"/>
      <c r="J154" s="439"/>
      <c r="K154" s="439"/>
      <c r="L154" s="439"/>
      <c r="M154" s="439"/>
      <c r="N154" s="439"/>
      <c r="O154" s="439"/>
    </row>
    <row r="155" spans="2:15">
      <c r="B155" s="157" t="str">
        <f t="shared" si="5"/>
        <v>10GbE</v>
      </c>
      <c r="C155" s="158" t="str">
        <f t="shared" si="5"/>
        <v>40 km</v>
      </c>
      <c r="D155" s="158" t="str">
        <f t="shared" si="5"/>
        <v>XFP</v>
      </c>
      <c r="E155" s="439"/>
      <c r="F155" s="439"/>
      <c r="G155" s="439"/>
      <c r="H155" s="439"/>
      <c r="I155" s="439"/>
      <c r="J155" s="439"/>
      <c r="K155" s="439"/>
      <c r="L155" s="439"/>
      <c r="M155" s="439"/>
      <c r="N155" s="439"/>
      <c r="O155" s="439"/>
    </row>
    <row r="156" spans="2:15">
      <c r="B156" s="157" t="str">
        <f t="shared" si="5"/>
        <v>10GbE</v>
      </c>
      <c r="C156" s="158" t="str">
        <f t="shared" si="5"/>
        <v>40 km</v>
      </c>
      <c r="D156" s="158" t="str">
        <f t="shared" si="5"/>
        <v>SFP+</v>
      </c>
      <c r="E156" s="439"/>
      <c r="F156" s="439"/>
      <c r="G156" s="439"/>
      <c r="H156" s="439"/>
      <c r="I156" s="439"/>
      <c r="J156" s="439"/>
      <c r="K156" s="439"/>
      <c r="L156" s="439"/>
      <c r="M156" s="439"/>
      <c r="N156" s="439"/>
      <c r="O156" s="439"/>
    </row>
    <row r="157" spans="2:15">
      <c r="B157" s="157" t="str">
        <f t="shared" si="5"/>
        <v>10GbE</v>
      </c>
      <c r="C157" s="158" t="str">
        <f t="shared" si="5"/>
        <v>80 km</v>
      </c>
      <c r="D157" s="158" t="str">
        <f t="shared" si="5"/>
        <v>XFP</v>
      </c>
      <c r="E157" s="439"/>
      <c r="F157" s="439"/>
      <c r="G157" s="439"/>
      <c r="H157" s="439"/>
      <c r="I157" s="439"/>
      <c r="J157" s="439"/>
      <c r="K157" s="439"/>
      <c r="L157" s="439"/>
      <c r="M157" s="439"/>
      <c r="N157" s="439"/>
      <c r="O157" s="439"/>
    </row>
    <row r="158" spans="2:15">
      <c r="B158" s="157" t="str">
        <f t="shared" si="5"/>
        <v>10GbE</v>
      </c>
      <c r="C158" s="158" t="str">
        <f t="shared" si="5"/>
        <v>80 km</v>
      </c>
      <c r="D158" s="158" t="str">
        <f t="shared" si="5"/>
        <v>SFP+</v>
      </c>
      <c r="E158" s="439"/>
      <c r="F158" s="439"/>
      <c r="G158" s="439"/>
      <c r="H158" s="439"/>
      <c r="I158" s="439"/>
      <c r="J158" s="439"/>
      <c r="K158" s="439"/>
      <c r="L158" s="439"/>
      <c r="M158" s="439"/>
      <c r="N158" s="439"/>
      <c r="O158" s="439"/>
    </row>
    <row r="159" spans="2:15">
      <c r="B159" s="157" t="str">
        <f t="shared" si="5"/>
        <v>10GbE</v>
      </c>
      <c r="C159" s="158" t="str">
        <f t="shared" si="5"/>
        <v>Various</v>
      </c>
      <c r="D159" s="158" t="str">
        <f t="shared" si="5"/>
        <v>Legacy/discontinued</v>
      </c>
      <c r="E159" s="439"/>
      <c r="F159" s="439"/>
      <c r="G159" s="439"/>
      <c r="H159" s="439"/>
      <c r="I159" s="439"/>
      <c r="J159" s="439"/>
      <c r="K159" s="439"/>
      <c r="L159" s="439"/>
      <c r="M159" s="439"/>
      <c r="N159" s="439"/>
      <c r="O159" s="439"/>
    </row>
    <row r="160" spans="2:15">
      <c r="B160" s="154" t="str">
        <f t="shared" si="5"/>
        <v>25GbE SR</v>
      </c>
      <c r="C160" s="155" t="str">
        <f t="shared" si="5"/>
        <v>100 - 300 m</v>
      </c>
      <c r="D160" s="156" t="str">
        <f t="shared" si="5"/>
        <v>SFP28</v>
      </c>
      <c r="E160" s="438"/>
      <c r="F160" s="438"/>
      <c r="G160" s="438"/>
      <c r="H160" s="438"/>
      <c r="I160" s="438"/>
      <c r="J160" s="438"/>
      <c r="K160" s="438"/>
      <c r="L160" s="438"/>
      <c r="M160" s="438"/>
      <c r="N160" s="438"/>
      <c r="O160" s="438"/>
    </row>
    <row r="161" spans="2:15">
      <c r="B161" s="157" t="str">
        <f t="shared" si="5"/>
        <v>25GbE LR</v>
      </c>
      <c r="C161" s="158" t="str">
        <f t="shared" si="5"/>
        <v>10 km</v>
      </c>
      <c r="D161" s="159" t="str">
        <f t="shared" si="5"/>
        <v>SFP28</v>
      </c>
      <c r="E161" s="439"/>
      <c r="F161" s="439"/>
      <c r="G161" s="439"/>
      <c r="H161" s="439"/>
      <c r="I161" s="439"/>
      <c r="J161" s="439"/>
      <c r="K161" s="439"/>
      <c r="L161" s="439"/>
      <c r="M161" s="439"/>
      <c r="N161" s="439"/>
      <c r="O161" s="439"/>
    </row>
    <row r="162" spans="2:15">
      <c r="B162" s="160" t="str">
        <f t="shared" si="5"/>
        <v>25GbE ER</v>
      </c>
      <c r="C162" s="161" t="str">
        <f t="shared" si="5"/>
        <v>40 km</v>
      </c>
      <c r="D162" s="162" t="str">
        <f t="shared" si="5"/>
        <v>SFP28</v>
      </c>
      <c r="E162" s="440"/>
      <c r="F162" s="440"/>
      <c r="G162" s="440"/>
      <c r="H162" s="440"/>
      <c r="I162" s="440"/>
      <c r="J162" s="440"/>
      <c r="K162" s="440"/>
      <c r="L162" s="440"/>
      <c r="M162" s="440"/>
      <c r="N162" s="440"/>
      <c r="O162" s="440"/>
    </row>
    <row r="163" spans="2:15">
      <c r="B163" s="154" t="str">
        <f t="shared" si="5"/>
        <v>40G SR4</v>
      </c>
      <c r="C163" s="155" t="str">
        <f t="shared" si="5"/>
        <v>100 m</v>
      </c>
      <c r="D163" s="156" t="str">
        <f t="shared" si="5"/>
        <v>QSFP+</v>
      </c>
      <c r="E163" s="438"/>
      <c r="F163" s="438"/>
      <c r="G163" s="438"/>
      <c r="H163" s="438"/>
      <c r="I163" s="438"/>
      <c r="J163" s="438"/>
      <c r="K163" s="438"/>
      <c r="L163" s="438"/>
      <c r="M163" s="438"/>
      <c r="N163" s="438"/>
      <c r="O163" s="438"/>
    </row>
    <row r="164" spans="2:15">
      <c r="B164" s="157" t="str">
        <f t="shared" si="5"/>
        <v>40GbE MM duplex</v>
      </c>
      <c r="C164" s="158" t="str">
        <f t="shared" si="5"/>
        <v>100 m</v>
      </c>
      <c r="D164" s="159" t="str">
        <f t="shared" si="5"/>
        <v>QSFP+</v>
      </c>
      <c r="E164" s="439"/>
      <c r="F164" s="439"/>
      <c r="G164" s="439"/>
      <c r="H164" s="439"/>
      <c r="I164" s="439"/>
      <c r="J164" s="439"/>
      <c r="K164" s="439"/>
      <c r="L164" s="439"/>
      <c r="M164" s="439"/>
      <c r="N164" s="439"/>
      <c r="O164" s="439"/>
    </row>
    <row r="165" spans="2:15">
      <c r="B165" s="157" t="str">
        <f t="shared" ref="B165:D184" si="6">B29</f>
        <v>40GbE eSR</v>
      </c>
      <c r="C165" s="158" t="str">
        <f t="shared" si="6"/>
        <v>300 m</v>
      </c>
      <c r="D165" s="159" t="str">
        <f t="shared" si="6"/>
        <v>QSFP+</v>
      </c>
      <c r="E165" s="439"/>
      <c r="F165" s="439"/>
      <c r="G165" s="439"/>
      <c r="H165" s="439"/>
      <c r="I165" s="439"/>
      <c r="J165" s="439"/>
      <c r="K165" s="439"/>
      <c r="L165" s="439"/>
      <c r="M165" s="439"/>
      <c r="N165" s="439"/>
      <c r="O165" s="439"/>
    </row>
    <row r="166" spans="2:15">
      <c r="B166" s="157" t="str">
        <f t="shared" si="6"/>
        <v>40 GbE PSM4</v>
      </c>
      <c r="C166" s="158" t="str">
        <f t="shared" si="6"/>
        <v>500 m</v>
      </c>
      <c r="D166" s="159" t="str">
        <f t="shared" si="6"/>
        <v>QSFP+</v>
      </c>
      <c r="E166" s="439"/>
      <c r="F166" s="439"/>
      <c r="G166" s="439"/>
      <c r="H166" s="439"/>
      <c r="I166" s="439"/>
      <c r="J166" s="439"/>
      <c r="K166" s="439"/>
      <c r="L166" s="439"/>
      <c r="M166" s="439"/>
      <c r="N166" s="439"/>
      <c r="O166" s="439"/>
    </row>
    <row r="167" spans="2:15">
      <c r="B167" s="157" t="str">
        <f t="shared" si="6"/>
        <v>40GbE (FR)</v>
      </c>
      <c r="C167" s="158" t="str">
        <f t="shared" si="6"/>
        <v>2 km</v>
      </c>
      <c r="D167" s="159" t="str">
        <f t="shared" si="6"/>
        <v>CFP</v>
      </c>
      <c r="E167" s="439"/>
      <c r="F167" s="439"/>
      <c r="G167" s="439"/>
      <c r="H167" s="439"/>
      <c r="I167" s="439"/>
      <c r="J167" s="439"/>
      <c r="K167" s="439"/>
      <c r="L167" s="439"/>
      <c r="M167" s="439"/>
      <c r="N167" s="439"/>
      <c r="O167" s="439"/>
    </row>
    <row r="168" spans="2:15">
      <c r="B168" s="157" t="str">
        <f t="shared" si="6"/>
        <v>40GbE (LR4 subspec)</v>
      </c>
      <c r="C168" s="158" t="str">
        <f t="shared" si="6"/>
        <v>2 km</v>
      </c>
      <c r="D168" s="159" t="str">
        <f t="shared" si="6"/>
        <v>QSFP+</v>
      </c>
      <c r="E168" s="439"/>
      <c r="F168" s="439"/>
      <c r="G168" s="439"/>
      <c r="H168" s="439"/>
      <c r="I168" s="439"/>
      <c r="J168" s="439"/>
      <c r="K168" s="439"/>
      <c r="L168" s="439"/>
      <c r="M168" s="439"/>
      <c r="N168" s="439"/>
      <c r="O168" s="439"/>
    </row>
    <row r="169" spans="2:15">
      <c r="B169" s="157" t="str">
        <f t="shared" si="6"/>
        <v>40GbE</v>
      </c>
      <c r="C169" s="158" t="str">
        <f t="shared" si="6"/>
        <v>10 km</v>
      </c>
      <c r="D169" s="159" t="str">
        <f t="shared" si="6"/>
        <v>CFP</v>
      </c>
      <c r="E169" s="439"/>
      <c r="F169" s="439"/>
      <c r="G169" s="439"/>
      <c r="H169" s="439"/>
      <c r="I169" s="439"/>
      <c r="J169" s="439"/>
      <c r="K169" s="439"/>
      <c r="L169" s="439"/>
      <c r="M169" s="439"/>
      <c r="N169" s="439"/>
      <c r="O169" s="439"/>
    </row>
    <row r="170" spans="2:15">
      <c r="B170" s="157" t="str">
        <f t="shared" si="6"/>
        <v>40GbE</v>
      </c>
      <c r="C170" s="158" t="str">
        <f t="shared" si="6"/>
        <v>10 km</v>
      </c>
      <c r="D170" s="159" t="str">
        <f t="shared" si="6"/>
        <v>QSFP+</v>
      </c>
      <c r="E170" s="439"/>
      <c r="F170" s="439"/>
      <c r="G170" s="439"/>
      <c r="H170" s="439"/>
      <c r="I170" s="439"/>
      <c r="J170" s="439"/>
      <c r="K170" s="439"/>
      <c r="L170" s="439"/>
      <c r="M170" s="439"/>
      <c r="N170" s="439"/>
      <c r="O170" s="439"/>
    </row>
    <row r="171" spans="2:15">
      <c r="B171" s="160" t="str">
        <f t="shared" si="6"/>
        <v>40GbE</v>
      </c>
      <c r="C171" s="161" t="str">
        <f t="shared" si="6"/>
        <v>40 km</v>
      </c>
      <c r="D171" s="162" t="str">
        <f t="shared" si="6"/>
        <v>all</v>
      </c>
      <c r="E171" s="440"/>
      <c r="F171" s="440"/>
      <c r="G171" s="440"/>
      <c r="H171" s="440"/>
      <c r="I171" s="440"/>
      <c r="J171" s="440"/>
      <c r="K171" s="440"/>
      <c r="L171" s="440"/>
      <c r="M171" s="440"/>
      <c r="N171" s="440"/>
      <c r="O171" s="440"/>
    </row>
    <row r="172" spans="2:15">
      <c r="B172" s="154" t="str">
        <f t="shared" si="6"/>
        <v xml:space="preserve">50G </v>
      </c>
      <c r="C172" s="155" t="str">
        <f t="shared" si="6"/>
        <v>100 m</v>
      </c>
      <c r="D172" s="156" t="str">
        <f t="shared" si="6"/>
        <v>all</v>
      </c>
      <c r="E172" s="438"/>
      <c r="F172" s="438"/>
      <c r="G172" s="438"/>
      <c r="H172" s="438"/>
      <c r="I172" s="438"/>
      <c r="J172" s="438"/>
      <c r="K172" s="438"/>
      <c r="L172" s="438"/>
      <c r="M172" s="438"/>
      <c r="N172" s="438"/>
      <c r="O172" s="438"/>
    </row>
    <row r="173" spans="2:15">
      <c r="B173" s="157" t="str">
        <f t="shared" si="6"/>
        <v xml:space="preserve">50G </v>
      </c>
      <c r="C173" s="158" t="str">
        <f t="shared" si="6"/>
        <v>2 km</v>
      </c>
      <c r="D173" s="159" t="str">
        <f t="shared" si="6"/>
        <v>all</v>
      </c>
      <c r="E173" s="439"/>
      <c r="F173" s="439"/>
      <c r="G173" s="439"/>
      <c r="H173" s="439"/>
      <c r="I173" s="439"/>
      <c r="J173" s="439"/>
      <c r="K173" s="439"/>
      <c r="L173" s="439"/>
      <c r="M173" s="439"/>
      <c r="N173" s="439"/>
      <c r="O173" s="439"/>
    </row>
    <row r="174" spans="2:15">
      <c r="B174" s="157" t="str">
        <f t="shared" si="6"/>
        <v xml:space="preserve">50G </v>
      </c>
      <c r="C174" s="158" t="str">
        <f t="shared" si="6"/>
        <v>10 km</v>
      </c>
      <c r="D174" s="159" t="str">
        <f t="shared" si="6"/>
        <v>all</v>
      </c>
      <c r="E174" s="439"/>
      <c r="F174" s="439"/>
      <c r="G174" s="439"/>
      <c r="H174" s="439"/>
      <c r="I174" s="439"/>
      <c r="J174" s="439"/>
      <c r="K174" s="439"/>
      <c r="L174" s="439"/>
      <c r="M174" s="439"/>
      <c r="N174" s="439"/>
      <c r="O174" s="439"/>
    </row>
    <row r="175" spans="2:15">
      <c r="B175" s="157" t="str">
        <f t="shared" si="6"/>
        <v xml:space="preserve">50G </v>
      </c>
      <c r="C175" s="158" t="str">
        <f t="shared" si="6"/>
        <v>40 km</v>
      </c>
      <c r="D175" s="159" t="str">
        <f t="shared" si="6"/>
        <v>all</v>
      </c>
      <c r="E175" s="439"/>
      <c r="F175" s="439"/>
      <c r="G175" s="439"/>
      <c r="H175" s="439"/>
      <c r="I175" s="439"/>
      <c r="J175" s="439"/>
      <c r="K175" s="439"/>
      <c r="L175" s="439"/>
      <c r="M175" s="439"/>
      <c r="N175" s="439"/>
      <c r="O175" s="439"/>
    </row>
    <row r="176" spans="2:15">
      <c r="B176" s="157" t="str">
        <f t="shared" si="6"/>
        <v xml:space="preserve">50G </v>
      </c>
      <c r="C176" s="158" t="str">
        <f t="shared" si="6"/>
        <v>80 km</v>
      </c>
      <c r="D176" s="159" t="str">
        <f t="shared" si="6"/>
        <v>all</v>
      </c>
      <c r="E176" s="439"/>
      <c r="F176" s="439"/>
      <c r="G176" s="439"/>
      <c r="H176" s="439"/>
      <c r="I176" s="439"/>
      <c r="J176" s="439"/>
      <c r="K176" s="439"/>
      <c r="L176" s="439"/>
      <c r="M176" s="439"/>
      <c r="N176" s="439"/>
      <c r="O176" s="439"/>
    </row>
    <row r="177" spans="2:15">
      <c r="B177" s="154" t="str">
        <f t="shared" si="6"/>
        <v>100G</v>
      </c>
      <c r="C177" s="155" t="str">
        <f t="shared" si="6"/>
        <v>100 m</v>
      </c>
      <c r="D177" s="156" t="str">
        <f t="shared" si="6"/>
        <v>CFP</v>
      </c>
      <c r="E177" s="438"/>
      <c r="F177" s="438"/>
      <c r="G177" s="438"/>
      <c r="H177" s="438"/>
      <c r="I177" s="438"/>
      <c r="J177" s="438"/>
      <c r="K177" s="438"/>
      <c r="L177" s="438"/>
      <c r="M177" s="438"/>
      <c r="N177" s="438"/>
      <c r="O177" s="438"/>
    </row>
    <row r="178" spans="2:15">
      <c r="B178" s="157" t="str">
        <f t="shared" si="6"/>
        <v>100G</v>
      </c>
      <c r="C178" s="158" t="str">
        <f t="shared" si="6"/>
        <v>100 m</v>
      </c>
      <c r="D178" s="159" t="str">
        <f t="shared" si="6"/>
        <v>CFP2/4</v>
      </c>
      <c r="E178" s="439"/>
      <c r="F178" s="439"/>
      <c r="G178" s="439"/>
      <c r="H178" s="439"/>
      <c r="I178" s="439"/>
      <c r="J178" s="439"/>
      <c r="K178" s="439"/>
      <c r="L178" s="439"/>
      <c r="M178" s="439"/>
      <c r="N178" s="439"/>
      <c r="O178" s="439"/>
    </row>
    <row r="179" spans="2:15">
      <c r="B179" s="157" t="str">
        <f t="shared" si="6"/>
        <v>100G SR4</v>
      </c>
      <c r="C179" s="158" t="str">
        <f t="shared" si="6"/>
        <v>100 m</v>
      </c>
      <c r="D179" s="159" t="str">
        <f t="shared" si="6"/>
        <v>QSFP28</v>
      </c>
      <c r="E179" s="439"/>
      <c r="F179" s="439"/>
      <c r="G179" s="439"/>
      <c r="H179" s="439"/>
      <c r="I179" s="439"/>
      <c r="J179" s="439"/>
      <c r="K179" s="439"/>
      <c r="L179" s="439"/>
      <c r="M179" s="439"/>
      <c r="N179" s="439"/>
      <c r="O179" s="439"/>
    </row>
    <row r="180" spans="2:15">
      <c r="B180" s="157" t="str">
        <f t="shared" si="6"/>
        <v>100G SR2</v>
      </c>
      <c r="C180" s="158" t="str">
        <f t="shared" si="6"/>
        <v>100 m</v>
      </c>
      <c r="D180" s="159" t="str">
        <f t="shared" si="6"/>
        <v>SFP-DD, DSFP</v>
      </c>
      <c r="E180" s="439"/>
      <c r="F180" s="439"/>
      <c r="G180" s="439"/>
      <c r="H180" s="439"/>
      <c r="I180" s="439"/>
      <c r="J180" s="439"/>
      <c r="K180" s="439"/>
      <c r="L180" s="439"/>
      <c r="M180" s="439"/>
      <c r="N180" s="439"/>
      <c r="O180" s="439"/>
    </row>
    <row r="181" spans="2:15">
      <c r="B181" s="157" t="str">
        <f t="shared" si="6"/>
        <v>100G MM Duplex</v>
      </c>
      <c r="C181" s="158" t="str">
        <f t="shared" si="6"/>
        <v>100 m</v>
      </c>
      <c r="D181" s="159" t="str">
        <f t="shared" si="6"/>
        <v>QSFP28</v>
      </c>
      <c r="E181" s="439"/>
      <c r="F181" s="439"/>
      <c r="G181" s="439"/>
      <c r="H181" s="439"/>
      <c r="I181" s="439"/>
      <c r="J181" s="439"/>
      <c r="K181" s="439"/>
      <c r="L181" s="439"/>
      <c r="M181" s="439"/>
      <c r="N181" s="439"/>
      <c r="O181" s="439"/>
    </row>
    <row r="182" spans="2:15">
      <c r="B182" s="157" t="str">
        <f t="shared" si="6"/>
        <v>100G eSR</v>
      </c>
      <c r="C182" s="158" t="str">
        <f t="shared" si="6"/>
        <v>300 m</v>
      </c>
      <c r="D182" s="159" t="str">
        <f t="shared" si="6"/>
        <v>QSFP28</v>
      </c>
      <c r="E182" s="439"/>
      <c r="F182" s="439"/>
      <c r="G182" s="439"/>
      <c r="H182" s="439"/>
      <c r="I182" s="439"/>
      <c r="J182" s="439"/>
      <c r="K182" s="439"/>
      <c r="L182" s="439"/>
      <c r="M182" s="439"/>
      <c r="N182" s="439"/>
      <c r="O182" s="439"/>
    </row>
    <row r="183" spans="2:15">
      <c r="B183" s="157" t="str">
        <f t="shared" si="6"/>
        <v>100G PSM4</v>
      </c>
      <c r="C183" s="158" t="str">
        <f t="shared" si="6"/>
        <v>500 m</v>
      </c>
      <c r="D183" s="159" t="str">
        <f t="shared" si="6"/>
        <v>QSFP28</v>
      </c>
      <c r="E183" s="439"/>
      <c r="F183" s="439"/>
      <c r="G183" s="439"/>
      <c r="H183" s="439"/>
      <c r="I183" s="439"/>
      <c r="J183" s="439"/>
      <c r="K183" s="439"/>
      <c r="L183" s="439"/>
      <c r="M183" s="439"/>
      <c r="N183" s="439"/>
      <c r="O183" s="439"/>
    </row>
    <row r="184" spans="2:15">
      <c r="B184" s="157" t="str">
        <f t="shared" si="6"/>
        <v>100G DR</v>
      </c>
      <c r="C184" s="158" t="str">
        <f t="shared" si="6"/>
        <v>500 m</v>
      </c>
      <c r="D184" s="159" t="str">
        <f t="shared" si="6"/>
        <v>QSFP28</v>
      </c>
      <c r="E184" s="439"/>
      <c r="F184" s="439"/>
      <c r="G184" s="439"/>
      <c r="H184" s="439"/>
      <c r="I184" s="439"/>
      <c r="J184" s="439"/>
      <c r="K184" s="439"/>
      <c r="L184" s="439"/>
      <c r="M184" s="439"/>
      <c r="N184" s="439"/>
      <c r="O184" s="439"/>
    </row>
    <row r="185" spans="2:15">
      <c r="B185" s="157" t="str">
        <f t="shared" ref="B185:D193" si="7">B49</f>
        <v>100G CWDM4-Subspec</v>
      </c>
      <c r="C185" s="158" t="str">
        <f t="shared" si="7"/>
        <v>500 m</v>
      </c>
      <c r="D185" s="159" t="str">
        <f t="shared" si="7"/>
        <v>QSFP28</v>
      </c>
      <c r="E185" s="439"/>
      <c r="F185" s="439"/>
      <c r="G185" s="439"/>
      <c r="H185" s="439"/>
      <c r="I185" s="439"/>
      <c r="J185" s="439"/>
      <c r="K185" s="439"/>
      <c r="L185" s="439"/>
      <c r="M185" s="439"/>
      <c r="N185" s="439"/>
      <c r="O185" s="439"/>
    </row>
    <row r="186" spans="2:15">
      <c r="B186" s="157" t="str">
        <f t="shared" si="7"/>
        <v>100G CWDM4</v>
      </c>
      <c r="C186" s="158" t="str">
        <f t="shared" si="7"/>
        <v>2 km</v>
      </c>
      <c r="D186" s="159" t="str">
        <f t="shared" si="7"/>
        <v>QSFP28</v>
      </c>
      <c r="E186" s="439"/>
      <c r="F186" s="439"/>
      <c r="G186" s="439"/>
      <c r="H186" s="439"/>
      <c r="I186" s="439"/>
      <c r="J186" s="439"/>
      <c r="K186" s="439"/>
      <c r="L186" s="439"/>
      <c r="M186" s="439"/>
      <c r="N186" s="439"/>
      <c r="O186" s="439"/>
    </row>
    <row r="187" spans="2:15">
      <c r="B187" s="157" t="str">
        <f t="shared" si="7"/>
        <v>100G FR</v>
      </c>
      <c r="C187" s="158" t="str">
        <f t="shared" si="7"/>
        <v>2 km</v>
      </c>
      <c r="D187" s="159" t="str">
        <f t="shared" si="7"/>
        <v>QSFP28</v>
      </c>
      <c r="E187" s="439"/>
      <c r="F187" s="439"/>
      <c r="G187" s="439"/>
      <c r="H187" s="439"/>
      <c r="I187" s="439"/>
      <c r="J187" s="439"/>
      <c r="K187" s="439"/>
      <c r="L187" s="439"/>
      <c r="M187" s="439"/>
      <c r="N187" s="439"/>
      <c r="O187" s="439"/>
    </row>
    <row r="188" spans="2:15">
      <c r="B188" s="157" t="str">
        <f t="shared" si="7"/>
        <v>100G</v>
      </c>
      <c r="C188" s="158" t="str">
        <f t="shared" si="7"/>
        <v>10 km</v>
      </c>
      <c r="D188" s="159" t="str">
        <f t="shared" si="7"/>
        <v>CFP</v>
      </c>
      <c r="E188" s="439"/>
      <c r="F188" s="439"/>
      <c r="G188" s="439"/>
      <c r="H188" s="439"/>
      <c r="I188" s="439"/>
      <c r="J188" s="439"/>
      <c r="K188" s="439"/>
      <c r="L188" s="439"/>
      <c r="M188" s="439"/>
      <c r="N188" s="439"/>
      <c r="O188" s="439"/>
    </row>
    <row r="189" spans="2:15">
      <c r="B189" s="157" t="str">
        <f t="shared" si="7"/>
        <v>100G</v>
      </c>
      <c r="C189" s="158" t="str">
        <f t="shared" si="7"/>
        <v>10 km</v>
      </c>
      <c r="D189" s="159" t="str">
        <f t="shared" si="7"/>
        <v>CFP2/4</v>
      </c>
      <c r="E189" s="439"/>
      <c r="F189" s="439"/>
      <c r="G189" s="439"/>
      <c r="H189" s="439"/>
      <c r="I189" s="439"/>
      <c r="J189" s="439"/>
      <c r="K189" s="439"/>
      <c r="L189" s="439"/>
      <c r="M189" s="439"/>
      <c r="N189" s="439"/>
      <c r="O189" s="439"/>
    </row>
    <row r="190" spans="2:15">
      <c r="B190" s="157" t="str">
        <f t="shared" si="7"/>
        <v>100G LR4</v>
      </c>
      <c r="C190" s="158" t="str">
        <f t="shared" si="7"/>
        <v>10 km</v>
      </c>
      <c r="D190" s="159" t="str">
        <f t="shared" si="7"/>
        <v>QSFP28</v>
      </c>
      <c r="E190" s="439"/>
      <c r="F190" s="439"/>
      <c r="G190" s="439"/>
      <c r="H190" s="439"/>
      <c r="I190" s="439"/>
      <c r="J190" s="439"/>
      <c r="K190" s="439"/>
      <c r="L190" s="439"/>
      <c r="M190" s="439"/>
      <c r="N190" s="439"/>
      <c r="O190" s="439"/>
    </row>
    <row r="191" spans="2:15">
      <c r="B191" s="157" t="str">
        <f t="shared" si="7"/>
        <v>100G 4WDM10</v>
      </c>
      <c r="C191" s="158" t="str">
        <f t="shared" si="7"/>
        <v>10 km</v>
      </c>
      <c r="D191" s="159" t="str">
        <f t="shared" si="7"/>
        <v>QSFP28</v>
      </c>
      <c r="E191" s="439"/>
      <c r="F191" s="439"/>
      <c r="G191" s="439"/>
      <c r="H191" s="439"/>
      <c r="I191" s="439"/>
      <c r="J191" s="439"/>
      <c r="K191" s="439"/>
      <c r="L191" s="439"/>
      <c r="M191" s="439"/>
      <c r="N191" s="439"/>
      <c r="O191" s="439"/>
    </row>
    <row r="192" spans="2:15">
      <c r="B192" s="157" t="str">
        <f t="shared" si="7"/>
        <v>100G 4WDM20</v>
      </c>
      <c r="C192" s="158" t="str">
        <f t="shared" si="7"/>
        <v>20 km</v>
      </c>
      <c r="D192" s="159" t="str">
        <f t="shared" si="7"/>
        <v>QSFP28</v>
      </c>
      <c r="E192" s="439"/>
      <c r="F192" s="439"/>
      <c r="G192" s="439"/>
      <c r="H192" s="439"/>
      <c r="I192" s="439"/>
      <c r="J192" s="439"/>
      <c r="K192" s="439"/>
      <c r="L192" s="439"/>
      <c r="M192" s="439"/>
      <c r="N192" s="439"/>
      <c r="O192" s="439"/>
    </row>
    <row r="193" spans="2:15">
      <c r="B193" s="157" t="str">
        <f t="shared" si="7"/>
        <v>100G ER4-Lite</v>
      </c>
      <c r="C193" s="158" t="str">
        <f t="shared" si="7"/>
        <v>30 km</v>
      </c>
      <c r="D193" s="159" t="str">
        <f t="shared" si="7"/>
        <v>QSFP28</v>
      </c>
      <c r="E193" s="439"/>
      <c r="F193" s="439"/>
      <c r="G193" s="439"/>
      <c r="H193" s="439"/>
      <c r="I193" s="439"/>
      <c r="J193" s="439"/>
      <c r="K193" s="439"/>
      <c r="L193" s="439"/>
      <c r="M193" s="439"/>
      <c r="N193" s="439"/>
      <c r="O193" s="439"/>
    </row>
    <row r="194" spans="2:15">
      <c r="B194" s="157" t="str">
        <f t="shared" ref="B194:D195" si="8">B58</f>
        <v>100G ER4</v>
      </c>
      <c r="C194" s="158" t="str">
        <f t="shared" si="8"/>
        <v>40 km</v>
      </c>
      <c r="D194" s="159" t="str">
        <f t="shared" si="8"/>
        <v>QSFP28</v>
      </c>
      <c r="E194" s="439"/>
      <c r="F194" s="439"/>
      <c r="G194" s="439"/>
      <c r="H194" s="439"/>
      <c r="I194" s="439"/>
      <c r="J194" s="439"/>
      <c r="K194" s="439"/>
      <c r="L194" s="439"/>
      <c r="M194" s="439"/>
      <c r="N194" s="439"/>
      <c r="O194" s="439"/>
    </row>
    <row r="195" spans="2:15">
      <c r="B195" s="157" t="str">
        <f t="shared" si="8"/>
        <v>100G ZR4</v>
      </c>
      <c r="C195" s="158" t="str">
        <f t="shared" si="8"/>
        <v>80 km</v>
      </c>
      <c r="D195" s="159" t="str">
        <f t="shared" si="8"/>
        <v>QSFP28</v>
      </c>
      <c r="E195" s="604"/>
      <c r="F195" s="440"/>
      <c r="G195" s="440"/>
      <c r="H195" s="440"/>
      <c r="I195" s="440"/>
      <c r="J195" s="440"/>
      <c r="K195" s="440"/>
      <c r="L195" s="440"/>
      <c r="M195" s="440"/>
      <c r="N195" s="440"/>
      <c r="O195" s="440"/>
    </row>
    <row r="196" spans="2:15">
      <c r="B196" s="154" t="str">
        <f t="shared" ref="B196:D203" si="9">B60</f>
        <v>200G</v>
      </c>
      <c r="C196" s="155" t="str">
        <f t="shared" si="9"/>
        <v>100 m</v>
      </c>
      <c r="D196" s="156" t="str">
        <f t="shared" si="9"/>
        <v>QSFP56</v>
      </c>
      <c r="E196" s="439"/>
      <c r="F196" s="439"/>
      <c r="G196" s="439"/>
      <c r="H196" s="439"/>
      <c r="I196" s="439"/>
      <c r="J196" s="439"/>
      <c r="K196" s="439"/>
      <c r="L196" s="439"/>
      <c r="M196" s="439"/>
      <c r="N196" s="439"/>
      <c r="O196" s="439"/>
    </row>
    <row r="197" spans="2:15">
      <c r="B197" s="157" t="str">
        <f t="shared" si="9"/>
        <v>2x200G</v>
      </c>
      <c r="C197" s="158" t="str">
        <f t="shared" si="9"/>
        <v>100 m</v>
      </c>
      <c r="D197" s="159" t="str">
        <f t="shared" si="9"/>
        <v>OSFP</v>
      </c>
      <c r="E197" s="439"/>
      <c r="F197" s="439"/>
      <c r="G197" s="439"/>
      <c r="H197" s="439"/>
      <c r="I197" s="439"/>
      <c r="J197" s="439"/>
      <c r="K197" s="439"/>
      <c r="L197" s="439"/>
      <c r="M197" s="439"/>
      <c r="N197" s="439"/>
      <c r="O197" s="439"/>
    </row>
    <row r="198" spans="2:15">
      <c r="B198" s="157" t="str">
        <f t="shared" si="9"/>
        <v>200G</v>
      </c>
      <c r="C198" s="158" t="str">
        <f t="shared" si="9"/>
        <v>2 km</v>
      </c>
      <c r="D198" s="159" t="str">
        <f t="shared" si="9"/>
        <v>QSFP56</v>
      </c>
      <c r="E198" s="439"/>
      <c r="F198" s="439"/>
      <c r="G198" s="439"/>
      <c r="H198" s="439"/>
      <c r="I198" s="439"/>
      <c r="J198" s="439"/>
      <c r="K198" s="439"/>
      <c r="L198" s="439"/>
      <c r="M198" s="439"/>
      <c r="N198" s="439"/>
      <c r="O198" s="439"/>
    </row>
    <row r="199" spans="2:15">
      <c r="B199" s="160" t="str">
        <f t="shared" si="9"/>
        <v>2x200G</v>
      </c>
      <c r="C199" s="161" t="str">
        <f t="shared" si="9"/>
        <v>2 km</v>
      </c>
      <c r="D199" s="162" t="str">
        <f t="shared" si="9"/>
        <v>OSFP</v>
      </c>
      <c r="E199" s="604"/>
      <c r="F199" s="440"/>
      <c r="G199" s="440"/>
      <c r="H199" s="440"/>
      <c r="I199" s="440"/>
      <c r="J199" s="440"/>
      <c r="K199" s="440"/>
      <c r="L199" s="440"/>
      <c r="M199" s="440"/>
      <c r="N199" s="440"/>
      <c r="O199" s="440"/>
    </row>
    <row r="200" spans="2:15">
      <c r="B200" s="154" t="str">
        <f t="shared" si="9"/>
        <v>400G</v>
      </c>
      <c r="C200" s="155" t="str">
        <f t="shared" si="9"/>
        <v>100 m</v>
      </c>
      <c r="D200" s="156" t="str">
        <f t="shared" si="9"/>
        <v>all</v>
      </c>
      <c r="E200" s="439"/>
      <c r="F200" s="439"/>
      <c r="G200" s="439"/>
      <c r="H200" s="439"/>
      <c r="I200" s="439"/>
      <c r="J200" s="439"/>
      <c r="K200" s="439"/>
      <c r="L200" s="439"/>
      <c r="M200" s="439"/>
      <c r="N200" s="439"/>
      <c r="O200" s="439"/>
    </row>
    <row r="201" spans="2:15">
      <c r="B201" s="157" t="str">
        <f t="shared" si="9"/>
        <v>400G</v>
      </c>
      <c r="C201" s="158" t="str">
        <f t="shared" si="9"/>
        <v>500 m</v>
      </c>
      <c r="D201" s="159" t="str">
        <f t="shared" si="9"/>
        <v>all</v>
      </c>
      <c r="E201" s="439"/>
      <c r="F201" s="439"/>
      <c r="G201" s="439"/>
      <c r="H201" s="439"/>
      <c r="I201" s="439"/>
      <c r="J201" s="439"/>
      <c r="K201" s="439"/>
      <c r="L201" s="439"/>
      <c r="M201" s="439"/>
      <c r="N201" s="439"/>
      <c r="O201" s="439"/>
    </row>
    <row r="202" spans="2:15">
      <c r="B202" s="157" t="str">
        <f t="shared" si="9"/>
        <v>400G</v>
      </c>
      <c r="C202" s="158" t="str">
        <f t="shared" si="9"/>
        <v>2 km</v>
      </c>
      <c r="D202" s="159" t="str">
        <f t="shared" si="9"/>
        <v>all</v>
      </c>
      <c r="E202" s="439"/>
      <c r="F202" s="439"/>
      <c r="G202" s="439"/>
      <c r="H202" s="439"/>
      <c r="I202" s="439"/>
      <c r="J202" s="439"/>
      <c r="K202" s="439"/>
      <c r="L202" s="439"/>
      <c r="M202" s="439"/>
      <c r="N202" s="439"/>
      <c r="O202" s="439"/>
    </row>
    <row r="203" spans="2:15">
      <c r="B203" s="160" t="str">
        <f t="shared" si="9"/>
        <v>400G</v>
      </c>
      <c r="C203" s="161" t="str">
        <f t="shared" si="9"/>
        <v>10 km</v>
      </c>
      <c r="D203" s="162" t="str">
        <f t="shared" si="9"/>
        <v>all</v>
      </c>
      <c r="E203" s="604"/>
      <c r="F203" s="440"/>
      <c r="G203" s="440"/>
      <c r="H203" s="440"/>
      <c r="I203" s="440"/>
      <c r="J203" s="440"/>
      <c r="K203" s="440"/>
      <c r="L203" s="440"/>
      <c r="M203" s="440"/>
      <c r="N203" s="440"/>
      <c r="O203" s="440"/>
    </row>
    <row r="204" spans="2:15">
      <c r="B204" s="154" t="str">
        <f t="shared" ref="B204:D206" si="10">B68</f>
        <v>2x400G SR8</v>
      </c>
      <c r="C204" s="155" t="str">
        <f t="shared" si="10"/>
        <v>50 m</v>
      </c>
      <c r="D204" s="156" t="str">
        <f t="shared" si="10"/>
        <v>OSFP, QSFP-DD</v>
      </c>
      <c r="E204" s="439"/>
      <c r="F204" s="439"/>
      <c r="G204" s="439"/>
      <c r="H204" s="439"/>
      <c r="I204" s="439"/>
      <c r="J204" s="439"/>
      <c r="K204" s="439"/>
      <c r="L204" s="439"/>
      <c r="M204" s="439"/>
      <c r="N204" s="439"/>
      <c r="O204" s="439"/>
    </row>
    <row r="205" spans="2:15">
      <c r="B205" s="157" t="str">
        <f t="shared" si="10"/>
        <v>800G DR4</v>
      </c>
      <c r="C205" s="158" t="str">
        <f t="shared" si="10"/>
        <v>500 m</v>
      </c>
      <c r="D205" s="159" t="str">
        <f t="shared" si="10"/>
        <v>OSFP, QSFP-DD</v>
      </c>
      <c r="E205" s="439"/>
      <c r="F205" s="439"/>
      <c r="G205" s="439"/>
      <c r="H205" s="439"/>
      <c r="I205" s="439"/>
      <c r="J205" s="439"/>
      <c r="K205" s="439"/>
      <c r="L205" s="439"/>
      <c r="M205" s="439"/>
      <c r="N205" s="439"/>
      <c r="O205" s="439"/>
    </row>
    <row r="206" spans="2:15">
      <c r="B206" s="157" t="str">
        <f t="shared" si="10"/>
        <v>2x400G FR8</v>
      </c>
      <c r="C206" s="158" t="str">
        <f t="shared" si="10"/>
        <v>2 km</v>
      </c>
      <c r="D206" s="159" t="str">
        <f t="shared" si="10"/>
        <v>OSFP, QSFP-DD</v>
      </c>
      <c r="E206" s="439"/>
      <c r="F206" s="439"/>
      <c r="G206" s="439"/>
      <c r="H206" s="439"/>
      <c r="I206" s="439"/>
      <c r="J206" s="439"/>
      <c r="K206" s="439"/>
      <c r="L206" s="439"/>
      <c r="M206" s="439"/>
      <c r="N206" s="439"/>
      <c r="O206" s="439"/>
    </row>
    <row r="207" spans="2:15">
      <c r="B207" s="160"/>
      <c r="C207" s="161"/>
      <c r="D207" s="162"/>
      <c r="E207" s="440"/>
      <c r="F207" s="440"/>
      <c r="G207" s="440"/>
      <c r="H207" s="440"/>
      <c r="I207" s="440"/>
      <c r="J207" s="440"/>
      <c r="K207" s="440"/>
      <c r="L207" s="440"/>
      <c r="M207" s="440"/>
      <c r="N207" s="440"/>
      <c r="O207" s="440"/>
    </row>
    <row r="208" spans="2:15">
      <c r="B208" s="407" t="s">
        <v>19</v>
      </c>
      <c r="C208" s="408"/>
      <c r="D208" s="409"/>
      <c r="E208" s="77">
        <f t="shared" ref="E208:M208" si="11">SUM(E145:E207)</f>
        <v>0</v>
      </c>
      <c r="F208" s="77">
        <f t="shared" si="11"/>
        <v>0</v>
      </c>
      <c r="G208" s="77">
        <f t="shared" si="11"/>
        <v>0</v>
      </c>
      <c r="H208" s="77">
        <f t="shared" si="11"/>
        <v>0</v>
      </c>
      <c r="I208" s="77">
        <f t="shared" si="11"/>
        <v>0</v>
      </c>
      <c r="J208" s="77">
        <f t="shared" si="11"/>
        <v>0</v>
      </c>
      <c r="K208" s="77">
        <f t="shared" si="11"/>
        <v>0</v>
      </c>
      <c r="L208" s="77">
        <f t="shared" si="11"/>
        <v>0</v>
      </c>
      <c r="M208" s="77">
        <f t="shared" si="11"/>
        <v>0</v>
      </c>
      <c r="N208" s="77">
        <f t="shared" ref="N208:O208" si="12">SUM(N145:N207)</f>
        <v>0</v>
      </c>
      <c r="O208" s="77">
        <f t="shared" si="12"/>
        <v>0</v>
      </c>
    </row>
    <row r="209" spans="3:4">
      <c r="C209" s="68"/>
      <c r="D209" s="68"/>
    </row>
    <row r="215" spans="3:4" s="404" customFormat="1"/>
    <row r="216" spans="3:4" s="404" customFormat="1"/>
    <row r="217" spans="3:4" s="404" customFormat="1"/>
    <row r="218" spans="3:4" s="404" customFormat="1"/>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vt:i4>
      </vt:variant>
    </vt:vector>
  </HeadingPairs>
  <TitlesOfParts>
    <vt:vector size="26" baseType="lpstr">
      <vt:lpstr>Introduction</vt:lpstr>
      <vt:lpstr>Methodology</vt:lpstr>
      <vt:lpstr>Segmentation</vt:lpstr>
      <vt:lpstr>Ethernet Summary</vt:lpstr>
      <vt:lpstr>Top 5 Cloud</vt:lpstr>
      <vt:lpstr>Ethernet Dashboard</vt:lpstr>
      <vt:lpstr>Ethernet Segments</vt:lpstr>
      <vt:lpstr>Ethernet Total</vt:lpstr>
      <vt:lpstr>Ethernet Cloud</vt:lpstr>
      <vt:lpstr>Ethernet Telecom</vt:lpstr>
      <vt:lpstr>Ethernet Enterprise</vt:lpstr>
      <vt:lpstr>WDM Cloud (DCI)</vt:lpstr>
      <vt:lpstr>AOC-EOMs</vt:lpstr>
      <vt:lpstr>Report Figures</vt:lpstr>
      <vt:lpstr>PriceDCE</vt:lpstr>
      <vt:lpstr>PriceDCM</vt:lpstr>
      <vt:lpstr>PriceTEL</vt:lpstr>
      <vt:lpstr>RevDCE</vt:lpstr>
      <vt:lpstr>RevDCM</vt:lpstr>
      <vt:lpstr>Revenue</vt:lpstr>
      <vt:lpstr>RevTEL</vt:lpstr>
      <vt:lpstr>VolDCE</vt:lpstr>
      <vt:lpstr>VolDCM</vt:lpstr>
      <vt:lpstr>VolDCS</vt:lpstr>
      <vt:lpstr>VolTEL</vt:lpstr>
      <vt:lpstr>Volume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LightCounting Forecasting</dc:title>
  <dc:creator>John Lively</dc:creator>
  <cp:lastModifiedBy>John Lively</cp:lastModifiedBy>
  <cp:lastPrinted>2014-02-18T16:48:58Z</cp:lastPrinted>
  <dcterms:created xsi:type="dcterms:W3CDTF">2009-02-04T20:40:14Z</dcterms:created>
  <dcterms:modified xsi:type="dcterms:W3CDTF">2021-07-20T16:51:17Z</dcterms:modified>
</cp:coreProperties>
</file>