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omments1.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codeName="ThisWorkbook" autoCompressPictures="0"/>
  <mc:AlternateContent xmlns:mc="http://schemas.openxmlformats.org/markup-compatibility/2006">
    <mc:Choice Requires="x15">
      <x15ac:absPath xmlns:x15ac="http://schemas.microsoft.com/office/spreadsheetml/2010/11/ac" url="C:\Users\Stelyana Baleva\LightCounting Dropbox\Stelyana Baleva\My PC (LAPTOP-JLAHF1NM)\Documents\Publishing\"/>
    </mc:Choice>
  </mc:AlternateContent>
  <xr:revisionPtr revIDLastSave="0" documentId="13_ncr:1_{FE3283E4-BA50-4F05-BA05-7E172C57C5EE}" xr6:coauthVersionLast="47" xr6:coauthVersionMax="47" xr10:uidLastSave="{00000000-0000-0000-0000-000000000000}"/>
  <bookViews>
    <workbookView xWindow="-108" yWindow="-108" windowWidth="30936" windowHeight="16776" tabRatio="760" xr2:uid="{00000000-000D-0000-FFFF-FFFF00000000}"/>
  </bookViews>
  <sheets>
    <sheet name="Introduction" sheetId="80" r:id="rId1"/>
    <sheet name="Financials" sheetId="73" r:id="rId2"/>
    <sheet name="China" sheetId="85" r:id="rId3"/>
    <sheet name="Industry Profitability" sheetId="75" r:id="rId4"/>
    <sheet name="Vendor diversification" sheetId="83" r:id="rId5"/>
    <sheet name="Top 10 lists" sheetId="87" r:id="rId6"/>
    <sheet name="Market Fragmentation" sheetId="82" r:id="rId7"/>
    <sheet name="Fragmentation by Segment" sheetId="84" r:id="rId8"/>
    <sheet name="Chapter 4 charts" sheetId="8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86" l="1"/>
  <c r="F62" i="86" l="1"/>
  <c r="AJ145" i="73"/>
  <c r="AJ143" i="73"/>
  <c r="AJ142" i="73"/>
  <c r="AJ141" i="73"/>
  <c r="AJ140" i="73"/>
  <c r="AJ138" i="73"/>
  <c r="AJ135" i="73"/>
  <c r="AJ131" i="73"/>
  <c r="AJ133" i="73"/>
  <c r="AJ149" i="73" s="1"/>
  <c r="AH63" i="73" l="1"/>
  <c r="AJ63" i="73"/>
  <c r="AI63" i="73"/>
  <c r="N63" i="73"/>
  <c r="Z63" i="73"/>
  <c r="AA63" i="73"/>
  <c r="AB63" i="73"/>
  <c r="AC63" i="73"/>
  <c r="AK63" i="73" s="1"/>
  <c r="AD63" i="73"/>
  <c r="AE63" i="73"/>
  <c r="AF63" i="73"/>
  <c r="AG63" i="73"/>
  <c r="V23" i="86" l="1"/>
  <c r="V24" i="86"/>
  <c r="V25" i="86"/>
  <c r="V22" i="86"/>
  <c r="H36" i="75" l="1"/>
  <c r="I42" i="86"/>
  <c r="I43" i="86"/>
  <c r="I44" i="86"/>
  <c r="L66" i="73" l="1"/>
  <c r="X126" i="73"/>
  <c r="X94" i="73"/>
  <c r="AJ94" i="73" s="1"/>
  <c r="X92" i="73"/>
  <c r="X66" i="73"/>
  <c r="AJ29" i="73"/>
  <c r="AJ31" i="73"/>
  <c r="AJ32" i="73"/>
  <c r="AJ33" i="73"/>
  <c r="AJ36" i="73"/>
  <c r="AJ38" i="73"/>
  <c r="AJ40" i="73"/>
  <c r="AJ41" i="73"/>
  <c r="AJ42" i="73"/>
  <c r="AJ43" i="73"/>
  <c r="AJ125" i="73"/>
  <c r="AJ123" i="73"/>
  <c r="AJ122" i="73"/>
  <c r="AJ121" i="73"/>
  <c r="AJ120" i="73"/>
  <c r="AJ118" i="73"/>
  <c r="AJ117" i="73"/>
  <c r="AJ115" i="73"/>
  <c r="AJ114" i="73"/>
  <c r="AJ112" i="73"/>
  <c r="AJ111" i="73"/>
  <c r="AJ109" i="73"/>
  <c r="AJ105" i="73"/>
  <c r="AJ103" i="73"/>
  <c r="AJ102" i="73"/>
  <c r="AJ91" i="73"/>
  <c r="AJ88" i="73"/>
  <c r="AJ87" i="73"/>
  <c r="AJ86" i="73"/>
  <c r="AJ85" i="73"/>
  <c r="AJ84" i="73"/>
  <c r="AJ83" i="73"/>
  <c r="AJ82" i="73"/>
  <c r="AJ79" i="73"/>
  <c r="AJ78" i="73"/>
  <c r="AJ77" i="73"/>
  <c r="AJ75" i="73"/>
  <c r="AJ73" i="73"/>
  <c r="AJ72" i="73"/>
  <c r="AJ65" i="73"/>
  <c r="AJ64" i="73"/>
  <c r="AJ62" i="73"/>
  <c r="AJ61" i="73"/>
  <c r="AJ60" i="73"/>
  <c r="AJ59" i="73"/>
  <c r="AJ58" i="73"/>
  <c r="AJ57" i="73"/>
  <c r="AJ56" i="73"/>
  <c r="AJ55" i="73"/>
  <c r="AJ54" i="73"/>
  <c r="AJ53" i="73"/>
  <c r="AJ52" i="73"/>
  <c r="AJ51" i="73"/>
  <c r="AJ50" i="73"/>
  <c r="AJ23" i="73"/>
  <c r="AJ127" i="73" l="1"/>
  <c r="AJ22" i="73" s="1"/>
  <c r="AJ67" i="73"/>
  <c r="AJ20" i="73" s="1"/>
  <c r="AJ93" i="73"/>
  <c r="AJ21" i="73" s="1"/>
  <c r="AJ30" i="73"/>
  <c r="AJ37" i="73"/>
  <c r="AJ28" i="73"/>
  <c r="L44" i="73"/>
  <c r="X44" i="73"/>
  <c r="AJ39" i="73"/>
  <c r="AJ34" i="73"/>
  <c r="X95" i="73"/>
  <c r="AJ95" i="73" s="1"/>
  <c r="AJ66" i="73"/>
  <c r="AJ44" i="73" l="1"/>
  <c r="AJ45" i="73"/>
  <c r="AJ19" i="73" s="1"/>
  <c r="C104" i="73" l="1"/>
  <c r="D104" i="73"/>
  <c r="O104" i="73"/>
  <c r="P104" i="73"/>
  <c r="P111" i="73"/>
  <c r="O111" i="73"/>
  <c r="H44" i="86" l="1"/>
  <c r="C42" i="86"/>
  <c r="D42" i="86"/>
  <c r="E42" i="86"/>
  <c r="F42" i="86"/>
  <c r="G42" i="86"/>
  <c r="H42" i="86"/>
  <c r="C43" i="86"/>
  <c r="D43" i="86"/>
  <c r="E43" i="86"/>
  <c r="F43" i="86"/>
  <c r="G43" i="86"/>
  <c r="H43" i="86"/>
  <c r="C44" i="86"/>
  <c r="D44" i="86"/>
  <c r="E44" i="86"/>
  <c r="F44" i="86"/>
  <c r="G44" i="86"/>
  <c r="AA86" i="73" l="1"/>
  <c r="AB86" i="73"/>
  <c r="AC86" i="73"/>
  <c r="AD86" i="73"/>
  <c r="AE86" i="73"/>
  <c r="AF86" i="73"/>
  <c r="AG86" i="73"/>
  <c r="AH86" i="73"/>
  <c r="AI86" i="73"/>
  <c r="AA83" i="73"/>
  <c r="AB83" i="73"/>
  <c r="AC83" i="73"/>
  <c r="AD83" i="73"/>
  <c r="AE83" i="73"/>
  <c r="AF83" i="73"/>
  <c r="AG83" i="73"/>
  <c r="AH83" i="73"/>
  <c r="AI83" i="73"/>
  <c r="N86" i="73"/>
  <c r="Z86" i="73"/>
  <c r="N83" i="73"/>
  <c r="Z83" i="73"/>
  <c r="AK86" i="73" l="1"/>
  <c r="AK83" i="73"/>
  <c r="N122" i="73" l="1"/>
  <c r="Z122" i="73" s="1"/>
  <c r="AA122" i="73"/>
  <c r="AB122" i="73"/>
  <c r="AC122" i="73"/>
  <c r="AD122" i="73"/>
  <c r="AE122" i="73"/>
  <c r="AF122" i="73"/>
  <c r="AG122" i="73"/>
  <c r="AH122" i="73"/>
  <c r="AI122" i="73"/>
  <c r="N123" i="73"/>
  <c r="Z123" i="73" s="1"/>
  <c r="AA123" i="73"/>
  <c r="AB123" i="73"/>
  <c r="AC123" i="73"/>
  <c r="AD123" i="73"/>
  <c r="AE123" i="73"/>
  <c r="AF123" i="73"/>
  <c r="AG123" i="73"/>
  <c r="AH123" i="73"/>
  <c r="AI123" i="73"/>
  <c r="AI118" i="73"/>
  <c r="AH118" i="73"/>
  <c r="AG118" i="73"/>
  <c r="AF118" i="73"/>
  <c r="AE118" i="73"/>
  <c r="AD118" i="73"/>
  <c r="AC118" i="73"/>
  <c r="AB118" i="73"/>
  <c r="AA118" i="73"/>
  <c r="N118" i="73"/>
  <c r="Z118" i="73" s="1"/>
  <c r="AI117" i="73"/>
  <c r="AH117" i="73"/>
  <c r="AG117" i="73"/>
  <c r="AF117" i="73"/>
  <c r="AE117" i="73"/>
  <c r="AD117" i="73"/>
  <c r="AC117" i="73"/>
  <c r="AB117" i="73"/>
  <c r="AA117" i="73"/>
  <c r="N117" i="73"/>
  <c r="Z117" i="73" s="1"/>
  <c r="AI102" i="73"/>
  <c r="AH102" i="73"/>
  <c r="AG102" i="73"/>
  <c r="AF102" i="73"/>
  <c r="AA102" i="73"/>
  <c r="AB102" i="73"/>
  <c r="AC102" i="73"/>
  <c r="AD102" i="73"/>
  <c r="AE102" i="73"/>
  <c r="N102" i="73"/>
  <c r="Z102" i="73" s="1"/>
  <c r="AK117" i="73" l="1"/>
  <c r="AK102" i="73"/>
  <c r="AK122" i="73"/>
  <c r="AK123" i="73"/>
  <c r="AK118" i="73"/>
  <c r="W126" i="73" l="1"/>
  <c r="X127" i="73" s="1"/>
  <c r="AJ148" i="73"/>
  <c r="J66" i="73"/>
  <c r="K66" i="73"/>
  <c r="X150" i="73" l="1"/>
  <c r="W66" i="73"/>
  <c r="X67" i="73" s="1"/>
  <c r="K94" i="73"/>
  <c r="K92" i="73" l="1"/>
  <c r="K95" i="73" s="1"/>
  <c r="L92" i="73"/>
  <c r="AJ92" i="73" s="1"/>
  <c r="W92" i="73"/>
  <c r="X93" i="73" s="1"/>
  <c r="W94" i="73" l="1"/>
  <c r="W95" i="73" s="1"/>
  <c r="AI95" i="73" s="1"/>
  <c r="AI131" i="73"/>
  <c r="AI132" i="73"/>
  <c r="AI133" i="73"/>
  <c r="AI135" i="73"/>
  <c r="AI138" i="73"/>
  <c r="AI140" i="73"/>
  <c r="AI141" i="73"/>
  <c r="AI142" i="73"/>
  <c r="AI143" i="73"/>
  <c r="AI145" i="73"/>
  <c r="AI146" i="73"/>
  <c r="AI148" i="73"/>
  <c r="AI125" i="73"/>
  <c r="AI121" i="73"/>
  <c r="AI114" i="73"/>
  <c r="AI109" i="73"/>
  <c r="AI120" i="73"/>
  <c r="AI115" i="73"/>
  <c r="AI111" i="73"/>
  <c r="AI112" i="73"/>
  <c r="AI113" i="73"/>
  <c r="AI108" i="73"/>
  <c r="AI105" i="73"/>
  <c r="AI103" i="73"/>
  <c r="AI72" i="73"/>
  <c r="AI73" i="73"/>
  <c r="AI75" i="73"/>
  <c r="AI77" i="73"/>
  <c r="AI78" i="73"/>
  <c r="AI79" i="73"/>
  <c r="AI82" i="73"/>
  <c r="AI84" i="73"/>
  <c r="AI85" i="73"/>
  <c r="AI87" i="73"/>
  <c r="AI88" i="73"/>
  <c r="AI91" i="73"/>
  <c r="AI92" i="73"/>
  <c r="AI50" i="73"/>
  <c r="AI51" i="73"/>
  <c r="AI52" i="73"/>
  <c r="AI53" i="73"/>
  <c r="AI54" i="73"/>
  <c r="AI55" i="73"/>
  <c r="AI56" i="73"/>
  <c r="AI57" i="73"/>
  <c r="AI58" i="73"/>
  <c r="AI59" i="73"/>
  <c r="AI60" i="73"/>
  <c r="AI61" i="73"/>
  <c r="AI62" i="73"/>
  <c r="AI64" i="73"/>
  <c r="AI65" i="73"/>
  <c r="AI66" i="73"/>
  <c r="AI93" i="73" l="1"/>
  <c r="AI21" i="73" s="1"/>
  <c r="AI127" i="73"/>
  <c r="AI22" i="73" s="1"/>
  <c r="AI149" i="73"/>
  <c r="AI23" i="73" s="1"/>
  <c r="AI67" i="73"/>
  <c r="AI20" i="73" s="1"/>
  <c r="AI94" i="73"/>
  <c r="AI130" i="73"/>
  <c r="AJ130" i="73"/>
  <c r="AI99" i="73"/>
  <c r="AJ99" i="73"/>
  <c r="AI71" i="73"/>
  <c r="AJ71" i="73"/>
  <c r="AI49" i="73"/>
  <c r="AJ49" i="73"/>
  <c r="AI18" i="73"/>
  <c r="AI27" i="73" s="1"/>
  <c r="AJ18" i="73"/>
  <c r="AJ27" i="73" s="1"/>
  <c r="L126" i="73"/>
  <c r="AJ126" i="73" s="1"/>
  <c r="AJ11" i="73" l="1"/>
  <c r="AJ10" i="73"/>
  <c r="AJ12" i="73"/>
  <c r="AJ14" i="73"/>
  <c r="AI14" i="73"/>
  <c r="AI11" i="73"/>
  <c r="AI12" i="73"/>
  <c r="P94" i="73"/>
  <c r="AG145" i="73" l="1"/>
  <c r="AH145" i="73"/>
  <c r="AD145" i="73"/>
  <c r="AE145" i="73"/>
  <c r="AF145" i="73"/>
  <c r="N145" i="73"/>
  <c r="Z145" i="73"/>
  <c r="AK145" i="73" l="1"/>
  <c r="W150" i="73"/>
  <c r="F92" i="73" l="1"/>
  <c r="V126" i="73" l="1"/>
  <c r="W127" i="73" s="1"/>
  <c r="V66" i="73" l="1"/>
  <c r="W67" i="73" s="1"/>
  <c r="AH109" i="73" l="1"/>
  <c r="AH114" i="73"/>
  <c r="AH121" i="73"/>
  <c r="J94" i="73" l="1"/>
  <c r="V92" i="73"/>
  <c r="W93" i="73" s="1"/>
  <c r="V94" i="73"/>
  <c r="J92" i="73"/>
  <c r="K96" i="73" s="1"/>
  <c r="AH146" i="73"/>
  <c r="AH138" i="73"/>
  <c r="AH140" i="73"/>
  <c r="AH141" i="73"/>
  <c r="AH142" i="73"/>
  <c r="AH143" i="73"/>
  <c r="AH131" i="73"/>
  <c r="AH132" i="73"/>
  <c r="AH133" i="73"/>
  <c r="AH135" i="73"/>
  <c r="AH125" i="73"/>
  <c r="AH120" i="73"/>
  <c r="AH115" i="73"/>
  <c r="AH111" i="73"/>
  <c r="AH112" i="73"/>
  <c r="AH113" i="73"/>
  <c r="AH108" i="73"/>
  <c r="AH105" i="73"/>
  <c r="AH103" i="73"/>
  <c r="AH72" i="73"/>
  <c r="AH73" i="73"/>
  <c r="AH75" i="73"/>
  <c r="AH77" i="73"/>
  <c r="AH78" i="73"/>
  <c r="AH79" i="73"/>
  <c r="AH82" i="73"/>
  <c r="AH84" i="73"/>
  <c r="AH85" i="73"/>
  <c r="AH87" i="73"/>
  <c r="AH88" i="73"/>
  <c r="AH91" i="73"/>
  <c r="AH50" i="73"/>
  <c r="AH51" i="73"/>
  <c r="AH52" i="73"/>
  <c r="AH53" i="73"/>
  <c r="AH54" i="73"/>
  <c r="AH55" i="73"/>
  <c r="AH56" i="73"/>
  <c r="AH57" i="73"/>
  <c r="AH58" i="73"/>
  <c r="AH59" i="73"/>
  <c r="AH60" i="73"/>
  <c r="AH61" i="73"/>
  <c r="AH62" i="73"/>
  <c r="AH64" i="73"/>
  <c r="AH65" i="73"/>
  <c r="AH66" i="73"/>
  <c r="Y94" i="73" l="1"/>
  <c r="AH149" i="73"/>
  <c r="AH67" i="73"/>
  <c r="AH127" i="73"/>
  <c r="AH93" i="73"/>
  <c r="AH92" i="73"/>
  <c r="J95" i="73"/>
  <c r="AH94" i="73"/>
  <c r="V95" i="73"/>
  <c r="AH148" i="73"/>
  <c r="AH95" i="73" l="1"/>
  <c r="AH20" i="73"/>
  <c r="AH21" i="73"/>
  <c r="AH22" i="73"/>
  <c r="AH23" i="73"/>
  <c r="AH11" i="73" l="1"/>
  <c r="AH12" i="73"/>
  <c r="AH14" i="73"/>
  <c r="P34" i="85" l="1"/>
  <c r="O34" i="85"/>
  <c r="U92" i="73" l="1"/>
  <c r="V93" i="73" s="1"/>
  <c r="V150" i="73" l="1"/>
  <c r="C126" i="73" l="1"/>
  <c r="D126" i="73"/>
  <c r="E126" i="73"/>
  <c r="F126" i="73"/>
  <c r="G126" i="73"/>
  <c r="H126" i="73"/>
  <c r="I126" i="73"/>
  <c r="J126" i="73"/>
  <c r="K126" i="73"/>
  <c r="O126" i="73"/>
  <c r="P126" i="73"/>
  <c r="Q126" i="73"/>
  <c r="R126" i="73"/>
  <c r="S126" i="73"/>
  <c r="T126" i="73"/>
  <c r="U126" i="73"/>
  <c r="V127" i="73" s="1"/>
  <c r="AA103" i="73"/>
  <c r="AB103" i="73"/>
  <c r="AC103" i="73"/>
  <c r="AD103" i="73"/>
  <c r="AE103" i="73"/>
  <c r="AF103" i="73"/>
  <c r="AG103" i="73"/>
  <c r="AA104" i="73"/>
  <c r="AB104" i="73"/>
  <c r="AC104" i="73"/>
  <c r="AD104" i="73"/>
  <c r="AA105" i="73"/>
  <c r="AB105" i="73"/>
  <c r="AC105" i="73"/>
  <c r="AD105" i="73"/>
  <c r="AE105" i="73"/>
  <c r="AF105" i="73"/>
  <c r="AG105" i="73"/>
  <c r="AA106" i="73"/>
  <c r="AB106" i="73"/>
  <c r="AC106" i="73"/>
  <c r="AD106" i="73"/>
  <c r="AE106" i="73"/>
  <c r="AF106" i="73"/>
  <c r="AA107" i="73"/>
  <c r="AB107" i="73"/>
  <c r="AC107" i="73"/>
  <c r="AA108" i="73"/>
  <c r="AB108" i="73"/>
  <c r="AC108" i="73"/>
  <c r="AD108" i="73"/>
  <c r="AE108" i="73"/>
  <c r="AF108" i="73"/>
  <c r="AG108" i="73"/>
  <c r="AA109" i="73"/>
  <c r="AB109" i="73"/>
  <c r="AC109" i="73"/>
  <c r="AD109" i="73"/>
  <c r="AE109" i="73"/>
  <c r="AF109" i="73"/>
  <c r="AG109" i="73"/>
  <c r="AA110" i="73"/>
  <c r="AB110" i="73"/>
  <c r="AC110" i="73"/>
  <c r="AD110" i="73"/>
  <c r="AE110" i="73"/>
  <c r="AA111" i="73"/>
  <c r="AB111" i="73"/>
  <c r="AC111" i="73"/>
  <c r="AD111" i="73"/>
  <c r="AE111" i="73"/>
  <c r="AF111" i="73"/>
  <c r="AG111" i="73"/>
  <c r="AA112" i="73"/>
  <c r="AB112" i="73"/>
  <c r="AC112" i="73"/>
  <c r="AD112" i="73"/>
  <c r="AE112" i="73"/>
  <c r="AF112" i="73"/>
  <c r="AG112" i="73"/>
  <c r="AA113" i="73"/>
  <c r="AB113" i="73"/>
  <c r="AC113" i="73"/>
  <c r="AD113" i="73"/>
  <c r="AE113" i="73"/>
  <c r="AF113" i="73"/>
  <c r="AG113" i="73"/>
  <c r="AA114" i="73"/>
  <c r="AB114" i="73"/>
  <c r="AC114" i="73"/>
  <c r="AD114" i="73"/>
  <c r="AE114" i="73"/>
  <c r="AF114" i="73"/>
  <c r="AG114" i="73"/>
  <c r="AA115" i="73"/>
  <c r="AB115" i="73"/>
  <c r="AC115" i="73"/>
  <c r="AD115" i="73"/>
  <c r="AE115" i="73"/>
  <c r="AF115" i="73"/>
  <c r="AG115" i="73"/>
  <c r="AA116" i="73"/>
  <c r="AB116" i="73"/>
  <c r="AC116" i="73"/>
  <c r="AD116" i="73"/>
  <c r="AE116" i="73"/>
  <c r="AF116" i="73"/>
  <c r="AA119" i="73"/>
  <c r="AB119" i="73"/>
  <c r="AC119" i="73"/>
  <c r="AD119" i="73"/>
  <c r="AA120" i="73"/>
  <c r="AB120" i="73"/>
  <c r="AC120" i="73"/>
  <c r="AD120" i="73"/>
  <c r="AE120" i="73"/>
  <c r="AF120" i="73"/>
  <c r="AG120" i="73"/>
  <c r="AA121" i="73"/>
  <c r="AB121" i="73"/>
  <c r="AC121" i="73"/>
  <c r="AD121" i="73"/>
  <c r="AE121" i="73"/>
  <c r="AF121" i="73"/>
  <c r="AG121" i="73"/>
  <c r="AA124" i="73"/>
  <c r="AB124" i="73"/>
  <c r="AC124" i="73"/>
  <c r="AA125" i="73"/>
  <c r="AB125" i="73"/>
  <c r="AC125" i="73"/>
  <c r="AD125" i="73"/>
  <c r="AE125" i="73"/>
  <c r="AF125" i="73"/>
  <c r="AG125" i="73"/>
  <c r="AA100" i="73"/>
  <c r="AB100" i="73"/>
  <c r="AC100" i="73"/>
  <c r="AD100" i="73"/>
  <c r="AA101" i="73"/>
  <c r="AB101" i="73"/>
  <c r="AC101" i="73"/>
  <c r="AD101" i="73"/>
  <c r="AE101" i="73"/>
  <c r="N100" i="73"/>
  <c r="Z100" i="73" s="1"/>
  <c r="N101" i="73"/>
  <c r="Z101" i="73" s="1"/>
  <c r="N103" i="73"/>
  <c r="Z103" i="73" s="1"/>
  <c r="N104" i="73"/>
  <c r="Z104" i="73" s="1"/>
  <c r="N105" i="73"/>
  <c r="Z105" i="73" s="1"/>
  <c r="N106" i="73"/>
  <c r="Z106" i="73" s="1"/>
  <c r="N107" i="73"/>
  <c r="Z107" i="73" s="1"/>
  <c r="N108" i="73"/>
  <c r="Z108" i="73" s="1"/>
  <c r="N109" i="73"/>
  <c r="Z109" i="73" s="1"/>
  <c r="N110" i="73"/>
  <c r="Z110" i="73" s="1"/>
  <c r="N111" i="73"/>
  <c r="Z111" i="73" s="1"/>
  <c r="N112" i="73"/>
  <c r="Z112" i="73" s="1"/>
  <c r="N113" i="73"/>
  <c r="Z113" i="73" s="1"/>
  <c r="N114" i="73"/>
  <c r="Z114" i="73" s="1"/>
  <c r="N115" i="73"/>
  <c r="Z115" i="73" s="1"/>
  <c r="N116" i="73"/>
  <c r="Z116" i="73" s="1"/>
  <c r="N119" i="73"/>
  <c r="Z119" i="73" s="1"/>
  <c r="N120" i="73"/>
  <c r="Z120" i="73" s="1"/>
  <c r="N121" i="73"/>
  <c r="Z121" i="73" s="1"/>
  <c r="N124" i="73"/>
  <c r="Z124" i="73" s="1"/>
  <c r="N125" i="73"/>
  <c r="Z125" i="73" s="1"/>
  <c r="AK114" i="73" l="1"/>
  <c r="AK113" i="73"/>
  <c r="AK112" i="73"/>
  <c r="AK109" i="73"/>
  <c r="AK105" i="73"/>
  <c r="AK111" i="73"/>
  <c r="AK108" i="73"/>
  <c r="AI126" i="73"/>
  <c r="K127" i="73"/>
  <c r="L127" i="73"/>
  <c r="AK125" i="73"/>
  <c r="AK121" i="73"/>
  <c r="AK120" i="73"/>
  <c r="AC126" i="73"/>
  <c r="AE126" i="73"/>
  <c r="AA126" i="73"/>
  <c r="J127" i="73"/>
  <c r="AH126" i="73"/>
  <c r="AD126" i="73"/>
  <c r="AC127" i="73"/>
  <c r="U127" i="73"/>
  <c r="AD127" i="73"/>
  <c r="AE127" i="73"/>
  <c r="AA127" i="73"/>
  <c r="AB127" i="73"/>
  <c r="I127" i="73"/>
  <c r="AF127" i="73"/>
  <c r="AF126" i="73"/>
  <c r="AB126" i="73"/>
  <c r="AG127" i="73"/>
  <c r="AG126" i="73"/>
  <c r="I66" i="73"/>
  <c r="AK126" i="73" l="1"/>
  <c r="AJ13" i="73"/>
  <c r="AI13" i="73"/>
  <c r="AH13" i="73"/>
  <c r="AJ15" i="73" l="1"/>
  <c r="U94" i="73"/>
  <c r="I92" i="73"/>
  <c r="J96" i="73" s="1"/>
  <c r="I94" i="73"/>
  <c r="I95" i="73" l="1"/>
  <c r="U44" i="73" l="1"/>
  <c r="U66" i="73"/>
  <c r="V67" i="73" s="1"/>
  <c r="AG131" i="73" l="1"/>
  <c r="AG132" i="73"/>
  <c r="AG133" i="73"/>
  <c r="AG135" i="73"/>
  <c r="AG138" i="73"/>
  <c r="AG139" i="73"/>
  <c r="AG140" i="73"/>
  <c r="AG141" i="73"/>
  <c r="AG142" i="73"/>
  <c r="AG143" i="73"/>
  <c r="AG146" i="73"/>
  <c r="AG148" i="73"/>
  <c r="AG72" i="73"/>
  <c r="AG73" i="73"/>
  <c r="AG75" i="73"/>
  <c r="AG77" i="73"/>
  <c r="AG78" i="73"/>
  <c r="AG79" i="73"/>
  <c r="AG82" i="73"/>
  <c r="AG84" i="73"/>
  <c r="AG85" i="73"/>
  <c r="AG87" i="73"/>
  <c r="AG88" i="73"/>
  <c r="AG91" i="73"/>
  <c r="AG94" i="73"/>
  <c r="AG50" i="73"/>
  <c r="AG51" i="73"/>
  <c r="AG52" i="73"/>
  <c r="AG53" i="73"/>
  <c r="AG54" i="73"/>
  <c r="AG55" i="73"/>
  <c r="AG56" i="73"/>
  <c r="AG57" i="73"/>
  <c r="AG58" i="73"/>
  <c r="AG59" i="73"/>
  <c r="AG60" i="73"/>
  <c r="AG61" i="73"/>
  <c r="AG62" i="73"/>
  <c r="AG64" i="73"/>
  <c r="AG65" i="73"/>
  <c r="AG66" i="73"/>
  <c r="AG45" i="73"/>
  <c r="N34" i="85"/>
  <c r="AG67" i="73" l="1"/>
  <c r="AG20" i="73" s="1"/>
  <c r="AG22" i="73"/>
  <c r="AG149" i="73"/>
  <c r="AG23" i="73" s="1"/>
  <c r="AG93" i="73"/>
  <c r="AG21" i="73" s="1"/>
  <c r="AG19" i="73"/>
  <c r="AG14" i="73" l="1"/>
  <c r="AG11" i="73"/>
  <c r="AG12" i="73"/>
  <c r="B3" i="84"/>
  <c r="B3" i="82"/>
  <c r="B3" i="83"/>
  <c r="B3" i="85"/>
  <c r="B3" i="75"/>
  <c r="B3" i="73"/>
  <c r="AD79" i="73"/>
  <c r="AE79" i="73"/>
  <c r="AF79" i="73"/>
  <c r="R92" i="73"/>
  <c r="N79" i="73"/>
  <c r="Z79" i="73"/>
  <c r="AA140" i="73"/>
  <c r="AB140" i="73"/>
  <c r="AC140" i="73"/>
  <c r="AD140" i="73"/>
  <c r="AE140" i="73"/>
  <c r="AF140" i="73"/>
  <c r="AD138" i="73"/>
  <c r="AE138" i="73"/>
  <c r="AF138" i="73"/>
  <c r="AC131" i="73"/>
  <c r="AD131" i="73"/>
  <c r="AE131" i="73"/>
  <c r="AF131" i="73"/>
  <c r="D148" i="73"/>
  <c r="D14" i="73" s="1"/>
  <c r="C148" i="73"/>
  <c r="C14" i="73" s="1"/>
  <c r="O148" i="73"/>
  <c r="O23" i="73" s="1"/>
  <c r="P148" i="73"/>
  <c r="P23" i="73" s="1"/>
  <c r="T150" i="73"/>
  <c r="U150" i="73"/>
  <c r="Z131" i="73"/>
  <c r="Z132" i="73"/>
  <c r="Z133" i="73"/>
  <c r="Z135" i="73"/>
  <c r="Z134" i="73"/>
  <c r="Z136" i="73"/>
  <c r="Z137" i="73"/>
  <c r="Z138" i="73"/>
  <c r="Z139" i="73"/>
  <c r="Z140" i="73"/>
  <c r="Z141" i="73"/>
  <c r="Z142" i="73"/>
  <c r="Z143" i="73"/>
  <c r="Z144" i="73"/>
  <c r="Z146" i="73"/>
  <c r="Z147" i="73"/>
  <c r="N135" i="73"/>
  <c r="N134" i="73"/>
  <c r="N136" i="73"/>
  <c r="N137" i="73"/>
  <c r="N138" i="73"/>
  <c r="N139" i="73"/>
  <c r="N140" i="73"/>
  <c r="N141" i="73"/>
  <c r="N142" i="73"/>
  <c r="N143" i="73"/>
  <c r="N144" i="73"/>
  <c r="N146" i="73"/>
  <c r="N147" i="73"/>
  <c r="N131" i="73"/>
  <c r="N132" i="73"/>
  <c r="N133" i="73"/>
  <c r="T149" i="73"/>
  <c r="H149" i="73"/>
  <c r="D33" i="85"/>
  <c r="L33" i="85"/>
  <c r="C33" i="85"/>
  <c r="P36" i="85" s="1"/>
  <c r="D68" i="84"/>
  <c r="H92" i="73"/>
  <c r="AF72" i="73"/>
  <c r="H66" i="73"/>
  <c r="S92" i="73"/>
  <c r="AA45" i="73"/>
  <c r="AA19" i="73" s="1"/>
  <c r="AB45" i="73"/>
  <c r="AB19" i="73" s="1"/>
  <c r="AC45" i="73"/>
  <c r="AC19" i="73" s="1"/>
  <c r="AD45" i="73"/>
  <c r="AD19" i="73" s="1"/>
  <c r="AE45" i="73"/>
  <c r="AF45" i="73"/>
  <c r="AF19" i="73" s="1"/>
  <c r="O44" i="73"/>
  <c r="P44" i="73"/>
  <c r="Q44" i="73"/>
  <c r="R44" i="73"/>
  <c r="S44" i="73"/>
  <c r="T44" i="73"/>
  <c r="T66" i="73"/>
  <c r="T92" i="73"/>
  <c r="T94" i="73"/>
  <c r="H94" i="73"/>
  <c r="N43" i="73"/>
  <c r="Z43" i="73"/>
  <c r="N42" i="73"/>
  <c r="Z42" i="73"/>
  <c r="N41" i="73"/>
  <c r="Z41" i="73"/>
  <c r="AF50" i="73"/>
  <c r="AF51" i="73"/>
  <c r="AF52" i="73"/>
  <c r="AF53" i="73"/>
  <c r="AF54" i="73"/>
  <c r="AF55" i="73"/>
  <c r="AF56" i="73"/>
  <c r="AF57" i="73"/>
  <c r="AF58" i="73"/>
  <c r="AF59" i="73"/>
  <c r="AF60" i="73"/>
  <c r="AF61" i="73"/>
  <c r="AF62" i="73"/>
  <c r="AF64" i="73"/>
  <c r="AF73" i="73"/>
  <c r="AF75" i="73"/>
  <c r="AF77" i="73"/>
  <c r="AF82" i="73"/>
  <c r="AF84" i="73"/>
  <c r="AF85" i="73"/>
  <c r="AF87" i="73"/>
  <c r="AF88" i="73"/>
  <c r="AF91" i="73"/>
  <c r="AF135" i="73"/>
  <c r="AF133" i="73"/>
  <c r="AF136" i="73"/>
  <c r="AF141" i="73"/>
  <c r="AF139" i="73"/>
  <c r="AF142" i="73"/>
  <c r="AF143" i="73"/>
  <c r="AF144" i="73"/>
  <c r="AF146" i="73"/>
  <c r="AF132" i="73"/>
  <c r="AF65" i="73"/>
  <c r="H113" i="84"/>
  <c r="AA141" i="73"/>
  <c r="AC141" i="73"/>
  <c r="AD141" i="73"/>
  <c r="AB141" i="73"/>
  <c r="AE141" i="73"/>
  <c r="Z10" i="73"/>
  <c r="Z11" i="73"/>
  <c r="Z12" i="73"/>
  <c r="Z13" i="73"/>
  <c r="Z14" i="73"/>
  <c r="AE50" i="73"/>
  <c r="AD50" i="73"/>
  <c r="F66" i="73"/>
  <c r="AA65" i="73"/>
  <c r="AB65" i="73"/>
  <c r="AC65" i="73"/>
  <c r="AD65" i="73"/>
  <c r="G127" i="73"/>
  <c r="AD87" i="73"/>
  <c r="AD89" i="73"/>
  <c r="AD90" i="73"/>
  <c r="AD91" i="73"/>
  <c r="AB91" i="73"/>
  <c r="AA90" i="73"/>
  <c r="AA91" i="73"/>
  <c r="O63" i="84"/>
  <c r="O45" i="84"/>
  <c r="O28" i="84"/>
  <c r="O7" i="84"/>
  <c r="E30" i="82"/>
  <c r="D30" i="82"/>
  <c r="AA135" i="73"/>
  <c r="AA133" i="73"/>
  <c r="AA134" i="73"/>
  <c r="AA136" i="73"/>
  <c r="AA137" i="73"/>
  <c r="AA139" i="73"/>
  <c r="AA142" i="73"/>
  <c r="AA143" i="73"/>
  <c r="AA144" i="73"/>
  <c r="AA146" i="73"/>
  <c r="AA147" i="73"/>
  <c r="AB132" i="73"/>
  <c r="AB135" i="73"/>
  <c r="AB133" i="73"/>
  <c r="AB134" i="73"/>
  <c r="AB136" i="73"/>
  <c r="AB137" i="73"/>
  <c r="AB139" i="73"/>
  <c r="AB142" i="73"/>
  <c r="AB143" i="73"/>
  <c r="AB144" i="73"/>
  <c r="AB146" i="73"/>
  <c r="AB147" i="73"/>
  <c r="AC135" i="73"/>
  <c r="AC133" i="73"/>
  <c r="AC134" i="73"/>
  <c r="AC136" i="73"/>
  <c r="AC137" i="73"/>
  <c r="AC139" i="73"/>
  <c r="AC142" i="73"/>
  <c r="AC143" i="73"/>
  <c r="AC144" i="73"/>
  <c r="AC146" i="73"/>
  <c r="AC147" i="73"/>
  <c r="AC132" i="73"/>
  <c r="AD135" i="73"/>
  <c r="AD133" i="73"/>
  <c r="AD134" i="73"/>
  <c r="AD136" i="73"/>
  <c r="AD132" i="73"/>
  <c r="AD139" i="73"/>
  <c r="AD142" i="73"/>
  <c r="AD143" i="73"/>
  <c r="AD144" i="73"/>
  <c r="AD146" i="73"/>
  <c r="AE135" i="73"/>
  <c r="AE133" i="73"/>
  <c r="AE134" i="73"/>
  <c r="AE136" i="73"/>
  <c r="AE132" i="73"/>
  <c r="AE139" i="73"/>
  <c r="AE142" i="73"/>
  <c r="AE143" i="73"/>
  <c r="AE144" i="73"/>
  <c r="AE146" i="73"/>
  <c r="AE51" i="73"/>
  <c r="AD51" i="73"/>
  <c r="AE52" i="73"/>
  <c r="AD52" i="73"/>
  <c r="AE53" i="73"/>
  <c r="AD53" i="73"/>
  <c r="AE54" i="73"/>
  <c r="AD54" i="73"/>
  <c r="AE55" i="73"/>
  <c r="AD55" i="73"/>
  <c r="AE56" i="73"/>
  <c r="AD56" i="73"/>
  <c r="AE57" i="73"/>
  <c r="AD57" i="73"/>
  <c r="AE58" i="73"/>
  <c r="AD58" i="73"/>
  <c r="AE59" i="73"/>
  <c r="AD59" i="73"/>
  <c r="AE60" i="73"/>
  <c r="AD60" i="73"/>
  <c r="AE61" i="73"/>
  <c r="AD61" i="73"/>
  <c r="AE62" i="73"/>
  <c r="AD62" i="73"/>
  <c r="AD64" i="73"/>
  <c r="C11" i="73"/>
  <c r="D11" i="73"/>
  <c r="C44" i="73"/>
  <c r="G44" i="73"/>
  <c r="AK103" i="73"/>
  <c r="P21" i="73"/>
  <c r="O21" i="73"/>
  <c r="P20" i="73"/>
  <c r="O20" i="73"/>
  <c r="P19" i="73"/>
  <c r="O19" i="73"/>
  <c r="O11" i="73"/>
  <c r="P11" i="73"/>
  <c r="O12" i="73"/>
  <c r="P12" i="73"/>
  <c r="O10" i="73"/>
  <c r="P10" i="73"/>
  <c r="AE72" i="73"/>
  <c r="AE73" i="73"/>
  <c r="AE75" i="73"/>
  <c r="AE76" i="73"/>
  <c r="AE77" i="73"/>
  <c r="AE78" i="73"/>
  <c r="AE82" i="73"/>
  <c r="AE84" i="73"/>
  <c r="AE85" i="73"/>
  <c r="AE87" i="73"/>
  <c r="AD72" i="73"/>
  <c r="AD73" i="73"/>
  <c r="AD74" i="73"/>
  <c r="AD75" i="73"/>
  <c r="AD76" i="73"/>
  <c r="AD77" i="73"/>
  <c r="AD78" i="73"/>
  <c r="AD80" i="73"/>
  <c r="AD82" i="73"/>
  <c r="AD84" i="73"/>
  <c r="AD85" i="73"/>
  <c r="AD88" i="73"/>
  <c r="AA72" i="73"/>
  <c r="AA73" i="73"/>
  <c r="AA74" i="73"/>
  <c r="AA77" i="73"/>
  <c r="AA82" i="73"/>
  <c r="AA84" i="73"/>
  <c r="AA85" i="73"/>
  <c r="AB72" i="73"/>
  <c r="AB73" i="73"/>
  <c r="AB74" i="73"/>
  <c r="AB77" i="73"/>
  <c r="AB82" i="73"/>
  <c r="AB84" i="73"/>
  <c r="AB85" i="73"/>
  <c r="AB90" i="73"/>
  <c r="AC72" i="73"/>
  <c r="AC73" i="73"/>
  <c r="AC74" i="73"/>
  <c r="AC77" i="73"/>
  <c r="AC82" i="73"/>
  <c r="AC84" i="73"/>
  <c r="AC85" i="73"/>
  <c r="AC87" i="73"/>
  <c r="AC88" i="73"/>
  <c r="AC91" i="73"/>
  <c r="AA64" i="73"/>
  <c r="AA50" i="73"/>
  <c r="AA51" i="73"/>
  <c r="AA52" i="73"/>
  <c r="AA53" i="73"/>
  <c r="AA54" i="73"/>
  <c r="AA55" i="73"/>
  <c r="AA56" i="73"/>
  <c r="AA57" i="73"/>
  <c r="AA58" i="73"/>
  <c r="AA59" i="73"/>
  <c r="AA60" i="73"/>
  <c r="AA61" i="73"/>
  <c r="AA62" i="73"/>
  <c r="AB64" i="73"/>
  <c r="AB50" i="73"/>
  <c r="AB51" i="73"/>
  <c r="AB52" i="73"/>
  <c r="AB53" i="73"/>
  <c r="AB54" i="73"/>
  <c r="AB55" i="73"/>
  <c r="AB56" i="73"/>
  <c r="AB57" i="73"/>
  <c r="AB58" i="73"/>
  <c r="AB59" i="73"/>
  <c r="AB60" i="73"/>
  <c r="AB61" i="73"/>
  <c r="AB62" i="73"/>
  <c r="AC64" i="73"/>
  <c r="AC50" i="73"/>
  <c r="AC51" i="73"/>
  <c r="AC52" i="73"/>
  <c r="AC53" i="73"/>
  <c r="AC54" i="73"/>
  <c r="AC55" i="73"/>
  <c r="AC56" i="73"/>
  <c r="AC57" i="73"/>
  <c r="AC58" i="73"/>
  <c r="AC59" i="73"/>
  <c r="AC60" i="73"/>
  <c r="AC61" i="73"/>
  <c r="AC62" i="73"/>
  <c r="AE19" i="73"/>
  <c r="R66" i="73"/>
  <c r="Q92" i="73"/>
  <c r="B49" i="73"/>
  <c r="N49" i="73" s="1"/>
  <c r="B130" i="73"/>
  <c r="Z130" i="73" s="1"/>
  <c r="N99" i="73"/>
  <c r="Z99" i="73"/>
  <c r="B71" i="73"/>
  <c r="N71" i="73" s="1"/>
  <c r="Z71" i="73" s="1"/>
  <c r="B27" i="73"/>
  <c r="N27" i="73" s="1"/>
  <c r="B23" i="73"/>
  <c r="N23" i="73" s="1"/>
  <c r="Z23" i="73" s="1"/>
  <c r="B22" i="73"/>
  <c r="B18" i="73"/>
  <c r="N18" i="73" s="1"/>
  <c r="Z18" i="73" s="1"/>
  <c r="N9" i="73"/>
  <c r="Z9" i="73" s="1"/>
  <c r="E66" i="73"/>
  <c r="N88" i="73"/>
  <c r="Z88" i="73"/>
  <c r="Z37" i="73"/>
  <c r="Z38" i="73"/>
  <c r="N38" i="73"/>
  <c r="N37" i="73"/>
  <c r="D23" i="73"/>
  <c r="B129" i="73"/>
  <c r="B98" i="73"/>
  <c r="B70" i="73"/>
  <c r="B26" i="73"/>
  <c r="B48" i="73" s="1"/>
  <c r="R94" i="73"/>
  <c r="R95" i="73" s="1"/>
  <c r="Q66" i="73"/>
  <c r="Z95" i="73"/>
  <c r="Z94" i="73"/>
  <c r="Q94" i="73"/>
  <c r="P92" i="73"/>
  <c r="O92" i="73"/>
  <c r="O94" i="73"/>
  <c r="Z50" i="73"/>
  <c r="Z51" i="73"/>
  <c r="Z52" i="73"/>
  <c r="Z53" i="73"/>
  <c r="Z54" i="73"/>
  <c r="Z55" i="73"/>
  <c r="Z56" i="73"/>
  <c r="Z57" i="73"/>
  <c r="Z58" i="73"/>
  <c r="Z59" i="73"/>
  <c r="Z60" i="73"/>
  <c r="Z61" i="73"/>
  <c r="Z62" i="73"/>
  <c r="Z64" i="73"/>
  <c r="Z65" i="73"/>
  <c r="N50" i="73"/>
  <c r="N51" i="73"/>
  <c r="N52" i="73"/>
  <c r="N53" i="73"/>
  <c r="N54" i="73"/>
  <c r="N55" i="73"/>
  <c r="N56" i="73"/>
  <c r="N57" i="73"/>
  <c r="N58" i="73"/>
  <c r="N59" i="73"/>
  <c r="N60" i="73"/>
  <c r="N61" i="73"/>
  <c r="N62" i="73"/>
  <c r="N64" i="73"/>
  <c r="N65" i="73"/>
  <c r="N10" i="73"/>
  <c r="N11" i="73"/>
  <c r="N13" i="73"/>
  <c r="N14" i="73"/>
  <c r="C20" i="73"/>
  <c r="D20" i="73"/>
  <c r="P66" i="73"/>
  <c r="O66" i="73"/>
  <c r="C66" i="73"/>
  <c r="D66" i="73"/>
  <c r="Z75" i="73"/>
  <c r="N75" i="73"/>
  <c r="N90" i="73"/>
  <c r="Z90" i="73"/>
  <c r="Z72" i="73"/>
  <c r="Z73" i="73"/>
  <c r="Z74" i="73"/>
  <c r="Z76" i="73"/>
  <c r="Z77" i="73"/>
  <c r="Z78" i="73"/>
  <c r="Z80" i="73"/>
  <c r="Z81" i="73"/>
  <c r="Z82" i="73"/>
  <c r="Z84" i="73"/>
  <c r="Z85" i="73"/>
  <c r="Z87" i="73"/>
  <c r="Z89" i="73"/>
  <c r="Z91" i="73"/>
  <c r="N72" i="73"/>
  <c r="N73" i="73"/>
  <c r="N74" i="73"/>
  <c r="N76" i="73"/>
  <c r="N77" i="73"/>
  <c r="N78" i="73"/>
  <c r="N80" i="73"/>
  <c r="N81" i="73"/>
  <c r="N82" i="73"/>
  <c r="N84" i="73"/>
  <c r="N85" i="73"/>
  <c r="N87" i="73"/>
  <c r="N89" i="73"/>
  <c r="N91" i="73"/>
  <c r="Z31" i="73"/>
  <c r="Z32" i="73"/>
  <c r="Z33" i="73"/>
  <c r="Z34" i="73"/>
  <c r="Z29" i="73"/>
  <c r="Z35" i="73"/>
  <c r="Z36" i="73"/>
  <c r="Z39" i="73"/>
  <c r="Z40" i="73"/>
  <c r="Z28" i="73"/>
  <c r="N28" i="73"/>
  <c r="N30" i="73"/>
  <c r="N31" i="73"/>
  <c r="N32" i="73"/>
  <c r="N33" i="73"/>
  <c r="N34" i="73"/>
  <c r="N29" i="73"/>
  <c r="N35" i="73"/>
  <c r="N36" i="73"/>
  <c r="N39" i="73"/>
  <c r="N40" i="73"/>
  <c r="N19" i="73"/>
  <c r="Z19" i="73" s="1"/>
  <c r="N20" i="73"/>
  <c r="Z20" i="73" s="1"/>
  <c r="N22" i="73"/>
  <c r="Z22" i="73" s="1"/>
  <c r="Z30" i="73"/>
  <c r="P27" i="73"/>
  <c r="N12" i="73"/>
  <c r="B21" i="73"/>
  <c r="N21" i="73" s="1"/>
  <c r="Z21" i="73" s="1"/>
  <c r="S66" i="73"/>
  <c r="S94" i="73"/>
  <c r="AE64" i="73"/>
  <c r="H127" i="73"/>
  <c r="AE91" i="73"/>
  <c r="G94" i="73"/>
  <c r="G66" i="73"/>
  <c r="AE65" i="73"/>
  <c r="AB148" i="73" l="1"/>
  <c r="D34" i="85"/>
  <c r="P14" i="73"/>
  <c r="H34" i="85"/>
  <c r="AC12" i="73"/>
  <c r="O14" i="73"/>
  <c r="AA14" i="73" s="1"/>
  <c r="D13" i="73"/>
  <c r="P150" i="73"/>
  <c r="Q95" i="73"/>
  <c r="Q150" i="73"/>
  <c r="AE44" i="73"/>
  <c r="AA44" i="73"/>
  <c r="U45" i="73"/>
  <c r="AE149" i="73"/>
  <c r="AE23" i="73" s="1"/>
  <c r="K34" i="85"/>
  <c r="D22" i="73"/>
  <c r="C23" i="73"/>
  <c r="S150" i="73"/>
  <c r="C22" i="73"/>
  <c r="AK72" i="73"/>
  <c r="AK84" i="73"/>
  <c r="AA148" i="73"/>
  <c r="AK77" i="73"/>
  <c r="AK133" i="73"/>
  <c r="AK87" i="73"/>
  <c r="AK142" i="73"/>
  <c r="AK131" i="73"/>
  <c r="AK73" i="73"/>
  <c r="AK85" i="73"/>
  <c r="AK60" i="73"/>
  <c r="AK82" i="73"/>
  <c r="AK141" i="73"/>
  <c r="AK75" i="73"/>
  <c r="AK143" i="73"/>
  <c r="AK132" i="73"/>
  <c r="AK138" i="73"/>
  <c r="AK79" i="73"/>
  <c r="AK62" i="73"/>
  <c r="AK135" i="73"/>
  <c r="AK65" i="73"/>
  <c r="AK91" i="73"/>
  <c r="AK61" i="73"/>
  <c r="AK64" i="73"/>
  <c r="AK140" i="73"/>
  <c r="AK56" i="73"/>
  <c r="AK52" i="73"/>
  <c r="AK59" i="73"/>
  <c r="AK55" i="73"/>
  <c r="AK51" i="73"/>
  <c r="AK58" i="73"/>
  <c r="AK54" i="73"/>
  <c r="AK50" i="73"/>
  <c r="AK57" i="73"/>
  <c r="AK53" i="73"/>
  <c r="N36" i="85"/>
  <c r="O36" i="85"/>
  <c r="C13" i="73"/>
  <c r="AA11" i="73"/>
  <c r="AF78" i="73"/>
  <c r="AK78" i="73" s="1"/>
  <c r="F34" i="85"/>
  <c r="AB149" i="73"/>
  <c r="AB23" i="73" s="1"/>
  <c r="AA149" i="73"/>
  <c r="AA23" i="73" s="1"/>
  <c r="R93" i="73"/>
  <c r="N130" i="73"/>
  <c r="AC66" i="73"/>
  <c r="G34" i="85"/>
  <c r="D44" i="73"/>
  <c r="Q67" i="73"/>
  <c r="AF11" i="73"/>
  <c r="O95" i="73"/>
  <c r="AE11" i="73"/>
  <c r="S67" i="73"/>
  <c r="AE66" i="73"/>
  <c r="AC10" i="73"/>
  <c r="P93" i="73"/>
  <c r="AD12" i="73"/>
  <c r="P67" i="73"/>
  <c r="Z49" i="73"/>
  <c r="Z27" i="73"/>
  <c r="AE94" i="73"/>
  <c r="AB11" i="73"/>
  <c r="AA66" i="73"/>
  <c r="AB66" i="73"/>
  <c r="AA88" i="73"/>
  <c r="AA93" i="73" s="1"/>
  <c r="AA21" i="73" s="1"/>
  <c r="AE88" i="73"/>
  <c r="AB88" i="73"/>
  <c r="AB93" i="73" s="1"/>
  <c r="AB21" i="73" s="1"/>
  <c r="Q93" i="73"/>
  <c r="D92" i="73"/>
  <c r="AB92" i="73" s="1"/>
  <c r="E94" i="73"/>
  <c r="AC94" i="73" s="1"/>
  <c r="I34" i="85"/>
  <c r="E34" i="85"/>
  <c r="F44" i="73"/>
  <c r="AF94" i="73"/>
  <c r="J34" i="85"/>
  <c r="I96" i="73"/>
  <c r="H95" i="73"/>
  <c r="AD11" i="73"/>
  <c r="AD149" i="73"/>
  <c r="AD23" i="73" s="1"/>
  <c r="R67" i="73"/>
  <c r="AE67" i="73"/>
  <c r="AE20" i="73" s="1"/>
  <c r="AD148" i="73"/>
  <c r="AE12" i="73"/>
  <c r="R45" i="73"/>
  <c r="S95" i="73"/>
  <c r="AF66" i="73"/>
  <c r="U67" i="73"/>
  <c r="T127" i="73"/>
  <c r="Q127" i="73"/>
  <c r="AB22" i="73"/>
  <c r="F127" i="73"/>
  <c r="AK115" i="73"/>
  <c r="I38" i="75" s="1"/>
  <c r="AC22" i="73"/>
  <c r="AA22" i="73"/>
  <c r="E92" i="73"/>
  <c r="G92" i="73"/>
  <c r="F94" i="73"/>
  <c r="AD94" i="73" s="1"/>
  <c r="AD93" i="73"/>
  <c r="AD21" i="73" s="1"/>
  <c r="AE89" i="73"/>
  <c r="D21" i="73"/>
  <c r="AC90" i="73"/>
  <c r="AC93" i="73" s="1"/>
  <c r="AC21" i="73" s="1"/>
  <c r="AC67" i="73"/>
  <c r="AC20" i="73" s="1"/>
  <c r="AF22" i="73"/>
  <c r="Q45" i="73"/>
  <c r="P45" i="73"/>
  <c r="AD14" i="73"/>
  <c r="AF150" i="73"/>
  <c r="AE148" i="73"/>
  <c r="U95" i="73"/>
  <c r="AG95" i="73" s="1"/>
  <c r="AF12" i="73"/>
  <c r="S93" i="73"/>
  <c r="AF92" i="73"/>
  <c r="T93" i="73"/>
  <c r="T95" i="73"/>
  <c r="M34" i="85"/>
  <c r="L34" i="85"/>
  <c r="AD22" i="73"/>
  <c r="AE22" i="73"/>
  <c r="D19" i="73"/>
  <c r="D10" i="73"/>
  <c r="S45" i="73"/>
  <c r="T45" i="73"/>
  <c r="T67" i="73"/>
  <c r="D12" i="73"/>
  <c r="C21" i="73"/>
  <c r="C92" i="73"/>
  <c r="C12" i="73"/>
  <c r="P95" i="73"/>
  <c r="AB67" i="73"/>
  <c r="AB20" i="73" s="1"/>
  <c r="AA67" i="73"/>
  <c r="AA20" i="73" s="1"/>
  <c r="E44" i="73"/>
  <c r="AC11" i="73"/>
  <c r="D94" i="73"/>
  <c r="AB94" i="73" s="1"/>
  <c r="AD66" i="73"/>
  <c r="R150" i="73"/>
  <c r="AC148" i="73"/>
  <c r="C94" i="73"/>
  <c r="AA94" i="73" s="1"/>
  <c r="C10" i="73"/>
  <c r="AF67" i="73"/>
  <c r="AF20" i="73" s="1"/>
  <c r="C19" i="73"/>
  <c r="P127" i="73"/>
  <c r="AC149" i="73"/>
  <c r="AC23" i="73" s="1"/>
  <c r="AF149" i="73"/>
  <c r="AF23" i="73" s="1"/>
  <c r="AF148" i="73"/>
  <c r="AB14" i="73"/>
  <c r="AD67" i="73"/>
  <c r="AD20" i="73" s="1"/>
  <c r="AD44" i="73" l="1"/>
  <c r="AB44" i="73"/>
  <c r="H38" i="75"/>
  <c r="H37" i="75"/>
  <c r="AC44" i="73"/>
  <c r="AA12" i="73"/>
  <c r="H34" i="75"/>
  <c r="AF14" i="73"/>
  <c r="AE14" i="73"/>
  <c r="AF93" i="73"/>
  <c r="AF21" i="73" s="1"/>
  <c r="AE93" i="73"/>
  <c r="AE21" i="73" s="1"/>
  <c r="J38" i="75"/>
  <c r="AB12" i="73"/>
  <c r="J37" i="75"/>
  <c r="I37" i="75"/>
  <c r="AK88" i="73"/>
  <c r="I35" i="75" s="1"/>
  <c r="AK148" i="73"/>
  <c r="E96" i="73"/>
  <c r="P22" i="73"/>
  <c r="P13" i="73"/>
  <c r="AC13" i="73"/>
  <c r="AF13" i="73"/>
  <c r="AG13" i="73"/>
  <c r="O22" i="73"/>
  <c r="O13" i="73"/>
  <c r="U93" i="73"/>
  <c r="AG92" i="73"/>
  <c r="AF95" i="73"/>
  <c r="J34" i="75"/>
  <c r="D95" i="73"/>
  <c r="AB95" i="73" s="1"/>
  <c r="AE92" i="73"/>
  <c r="H96" i="73"/>
  <c r="G96" i="73"/>
  <c r="G95" i="73"/>
  <c r="AE95" i="73" s="1"/>
  <c r="E95" i="73"/>
  <c r="AC95" i="73" s="1"/>
  <c r="AC92" i="73"/>
  <c r="F96" i="73"/>
  <c r="AD92" i="73"/>
  <c r="F95" i="73"/>
  <c r="AD95" i="73" s="1"/>
  <c r="AC14" i="73"/>
  <c r="AA92" i="73"/>
  <c r="C95" i="73"/>
  <c r="AA95" i="73" s="1"/>
  <c r="AB10" i="73"/>
  <c r="D15" i="73"/>
  <c r="I34" i="75"/>
  <c r="AA10" i="73"/>
  <c r="C15" i="73"/>
  <c r="AE10" i="73"/>
  <c r="AD10" i="73"/>
  <c r="R127" i="73"/>
  <c r="S127" i="73"/>
  <c r="H35" i="75" l="1"/>
  <c r="AC15" i="73"/>
  <c r="AB13" i="73"/>
  <c r="P15" i="73"/>
  <c r="AB15" i="73" s="1"/>
  <c r="AA13" i="73"/>
  <c r="O15" i="73"/>
  <c r="AA15" i="73" s="1"/>
  <c r="AD15" i="73" l="1"/>
  <c r="AD13" i="73"/>
  <c r="AE13" i="73"/>
  <c r="AE15" i="73"/>
  <c r="AH43" i="73" l="1"/>
  <c r="AH42" i="73" l="1"/>
  <c r="AI43" i="73" l="1"/>
  <c r="AK43" i="73" s="1"/>
  <c r="AI42" i="73" l="1"/>
  <c r="AK42" i="73" s="1"/>
  <c r="AH41" i="73" l="1"/>
  <c r="AI30" i="73"/>
  <c r="AI36" i="73"/>
  <c r="AI40" i="73"/>
  <c r="AI37" i="73"/>
  <c r="AH33" i="73" l="1"/>
  <c r="AI38" i="73"/>
  <c r="AH38" i="73"/>
  <c r="AH40" i="73"/>
  <c r="AK40" i="73" s="1"/>
  <c r="W44" i="73"/>
  <c r="AH34" i="73"/>
  <c r="AH37" i="73"/>
  <c r="AK37" i="73" s="1"/>
  <c r="AI32" i="73"/>
  <c r="AI33" i="73"/>
  <c r="AI34" i="73"/>
  <c r="AH31" i="73"/>
  <c r="AH39" i="73"/>
  <c r="AH32" i="73"/>
  <c r="AI39" i="73"/>
  <c r="AH29" i="73"/>
  <c r="AI29" i="73"/>
  <c r="AH30" i="73"/>
  <c r="AK30" i="73" s="1"/>
  <c r="AI41" i="73"/>
  <c r="AK41" i="73" s="1"/>
  <c r="X45" i="73" l="1"/>
  <c r="AK33" i="73"/>
  <c r="AK38" i="73"/>
  <c r="AK32" i="73"/>
  <c r="H44" i="73"/>
  <c r="AK29" i="73"/>
  <c r="AI28" i="73"/>
  <c r="I44" i="73"/>
  <c r="AK39" i="73"/>
  <c r="V44" i="73"/>
  <c r="AI31" i="73"/>
  <c r="AK31" i="73" s="1"/>
  <c r="AK34" i="73"/>
  <c r="AH36" i="73"/>
  <c r="AK36" i="73" s="1"/>
  <c r="AH28" i="73"/>
  <c r="J44" i="73"/>
  <c r="V45" i="73" l="1"/>
  <c r="AF44" i="73"/>
  <c r="AG44" i="73"/>
  <c r="K44" i="73"/>
  <c r="W45" i="73"/>
  <c r="AI45" i="73"/>
  <c r="AI19" i="73" s="1"/>
  <c r="AF15" i="73"/>
  <c r="AF10" i="73"/>
  <c r="AH44" i="73"/>
  <c r="AH10" i="73"/>
  <c r="AH15" i="73"/>
  <c r="AK28" i="73"/>
  <c r="AH45" i="73"/>
  <c r="AH19" i="73" s="1"/>
  <c r="H33" i="75" s="1"/>
  <c r="AG15" i="73"/>
  <c r="AG10" i="73"/>
  <c r="AI44" i="73" l="1"/>
  <c r="J33" i="75"/>
  <c r="I33" i="75"/>
  <c r="AI10" i="73"/>
  <c r="AI15"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U22" authorId="0" shapeId="0" xr:uid="{00000000-0006-0000-0800-000001000000}">
      <text>
        <r>
          <rPr>
            <b/>
            <sz val="9"/>
            <color indexed="81"/>
            <rFont val="Tahoma"/>
            <family val="2"/>
          </rPr>
          <t>John Lively:</t>
        </r>
        <r>
          <rPr>
            <sz val="9"/>
            <color indexed="81"/>
            <rFont val="Tahoma"/>
            <family val="2"/>
          </rPr>
          <t xml:space="preserve">
updated 5/10/2022 per Huawei annual report</t>
        </r>
      </text>
    </comment>
    <comment ref="U23" authorId="0" shapeId="0" xr:uid="{00000000-0006-0000-0800-000002000000}">
      <text>
        <r>
          <rPr>
            <b/>
            <sz val="9"/>
            <color indexed="81"/>
            <rFont val="Tahoma"/>
            <family val="2"/>
          </rPr>
          <t>John Lively:</t>
        </r>
        <r>
          <rPr>
            <sz val="9"/>
            <color indexed="81"/>
            <rFont val="Tahoma"/>
            <family val="2"/>
          </rPr>
          <t xml:space="preserve">
updated 5/10/2022 per Huawei annual report</t>
        </r>
      </text>
    </comment>
    <comment ref="U24" authorId="0" shapeId="0" xr:uid="{00000000-0006-0000-0800-000003000000}">
      <text>
        <r>
          <rPr>
            <b/>
            <sz val="9"/>
            <color indexed="81"/>
            <rFont val="Tahoma"/>
            <family val="2"/>
          </rPr>
          <t>John Lively:</t>
        </r>
        <r>
          <rPr>
            <sz val="9"/>
            <color indexed="81"/>
            <rFont val="Tahoma"/>
            <family val="2"/>
          </rPr>
          <t xml:space="preserve">
updated 5/10/2022
</t>
        </r>
      </text>
    </comment>
    <comment ref="U25" authorId="0" shapeId="0" xr:uid="{00000000-0006-0000-0800-000004000000}">
      <text>
        <r>
          <rPr>
            <b/>
            <sz val="9"/>
            <color indexed="81"/>
            <rFont val="Tahoma"/>
            <family val="2"/>
          </rPr>
          <t>John Lively:</t>
        </r>
        <r>
          <rPr>
            <sz val="9"/>
            <color indexed="81"/>
            <rFont val="Tahoma"/>
            <family val="2"/>
          </rPr>
          <t xml:space="preserve">
updated 5/10/2022
</t>
        </r>
      </text>
    </comment>
  </commentList>
</comments>
</file>

<file path=xl/sharedStrings.xml><?xml version="1.0" encoding="utf-8"?>
<sst xmlns="http://schemas.openxmlformats.org/spreadsheetml/2006/main" count="377" uniqueCount="230">
  <si>
    <t>NTT</t>
  </si>
  <si>
    <t>ZTE</t>
  </si>
  <si>
    <t>Top 3</t>
  </si>
  <si>
    <t>Top 4-6</t>
  </si>
  <si>
    <t>Top 7-10</t>
  </si>
  <si>
    <t>Finisar</t>
  </si>
  <si>
    <t>Intel</t>
  </si>
  <si>
    <t>CWDM / DWDM</t>
  </si>
  <si>
    <t>Avago</t>
  </si>
  <si>
    <t>FTTx</t>
  </si>
  <si>
    <t>Fibre Channel</t>
  </si>
  <si>
    <t>Oplink</t>
  </si>
  <si>
    <t>Average</t>
  </si>
  <si>
    <t>Brocade</t>
  </si>
  <si>
    <t>EMC</t>
  </si>
  <si>
    <t>Emulex</t>
  </si>
  <si>
    <t>Huawei</t>
  </si>
  <si>
    <t>Infinera</t>
  </si>
  <si>
    <t>Verizon</t>
  </si>
  <si>
    <t>AT&amp;T</t>
  </si>
  <si>
    <t>Deutsche Telekom</t>
  </si>
  <si>
    <t>AMCC</t>
  </si>
  <si>
    <t>Broadcom</t>
  </si>
  <si>
    <t>Vitesse</t>
  </si>
  <si>
    <t>Ebay</t>
  </si>
  <si>
    <t>Market Segments</t>
  </si>
  <si>
    <t>Source Photonics</t>
  </si>
  <si>
    <t>Alcatel-Lucent</t>
  </si>
  <si>
    <t>Cisco Systems</t>
  </si>
  <si>
    <t>China Telecom</t>
  </si>
  <si>
    <t>Comcast</t>
  </si>
  <si>
    <t>Marvell Technology</t>
  </si>
  <si>
    <t>PMC Sierra</t>
  </si>
  <si>
    <t>NeoPhotonics</t>
  </si>
  <si>
    <t>Ethernet</t>
  </si>
  <si>
    <t>Total Market</t>
  </si>
  <si>
    <t>Wireless Infrastructure</t>
  </si>
  <si>
    <t>Revenue</t>
  </si>
  <si>
    <t>Change</t>
  </si>
  <si>
    <t>Maxim IC</t>
  </si>
  <si>
    <t>Texas Instruments</t>
  </si>
  <si>
    <t>WDM</t>
  </si>
  <si>
    <t>Ericsson</t>
  </si>
  <si>
    <t>China Mobile</t>
  </si>
  <si>
    <t>Linear Technology</t>
  </si>
  <si>
    <t>Semtech</t>
  </si>
  <si>
    <t>Net Margin</t>
  </si>
  <si>
    <t>Baidu</t>
  </si>
  <si>
    <t>Amazon</t>
  </si>
  <si>
    <t>HiSense</t>
  </si>
  <si>
    <t>Linkedin</t>
  </si>
  <si>
    <t>Altera</t>
  </si>
  <si>
    <t>Xilinx</t>
  </si>
  <si>
    <t>Analog Devices</t>
  </si>
  <si>
    <t>STMicroelectronics</t>
  </si>
  <si>
    <t>Juniper</t>
  </si>
  <si>
    <t>Qlogic</t>
  </si>
  <si>
    <t>Applied Opto-electronics</t>
  </si>
  <si>
    <t>Accelink Technologies</t>
  </si>
  <si>
    <t>Alliance Fiber Optic Products</t>
  </si>
  <si>
    <t>CoAdna Holdings, Inc.</t>
  </si>
  <si>
    <t>Weighted average net margin</t>
  </si>
  <si>
    <t>Simple average (equal weights)</t>
  </si>
  <si>
    <t>Weighted Average</t>
  </si>
  <si>
    <t>The Rest</t>
  </si>
  <si>
    <t>Net profits - Group total</t>
  </si>
  <si>
    <t>Net profits - Group Average</t>
  </si>
  <si>
    <t>Revenues - Group Average</t>
  </si>
  <si>
    <t>Revenues - Group Total</t>
  </si>
  <si>
    <t>Twitter</t>
  </si>
  <si>
    <t>Apple</t>
  </si>
  <si>
    <t>Tencent</t>
  </si>
  <si>
    <t>Microsoft</t>
  </si>
  <si>
    <t>Alibaba</t>
  </si>
  <si>
    <t>Adtran</t>
  </si>
  <si>
    <t>Revenues - total</t>
  </si>
  <si>
    <t>Net margin (%)</t>
  </si>
  <si>
    <t>Transmode</t>
  </si>
  <si>
    <t xml:space="preserve">Nokia Networks not included because they do not report NPAT, or net income. They only report operating profit. </t>
  </si>
  <si>
    <t>Arista</t>
  </si>
  <si>
    <t>Total</t>
  </si>
  <si>
    <t>Margin</t>
  </si>
  <si>
    <t>% margin</t>
  </si>
  <si>
    <t>Oclaro (includes Opnext)</t>
  </si>
  <si>
    <t>O-Net</t>
  </si>
  <si>
    <t>weighted</t>
  </si>
  <si>
    <t>unweighted</t>
  </si>
  <si>
    <t>British Telecom</t>
  </si>
  <si>
    <t>China Unicom</t>
  </si>
  <si>
    <t>KDDI</t>
  </si>
  <si>
    <t>Softbank</t>
  </si>
  <si>
    <t>Telecom Italia</t>
  </si>
  <si>
    <t>Telefonica</t>
  </si>
  <si>
    <t>Vodafone</t>
  </si>
  <si>
    <t>Simple average</t>
  </si>
  <si>
    <t xml:space="preserve">High </t>
  </si>
  <si>
    <t>Low</t>
  </si>
  <si>
    <t>Avg</t>
  </si>
  <si>
    <t>Telecom</t>
  </si>
  <si>
    <t>Datacom</t>
  </si>
  <si>
    <r>
      <rPr>
        <sz val="10"/>
        <rFont val="Arial"/>
        <family val="2"/>
      </rPr>
      <t xml:space="preserve">The </t>
    </r>
    <r>
      <rPr>
        <sz val="10"/>
        <rFont val="Arial"/>
        <family val="2"/>
      </rPr>
      <t>Rest</t>
    </r>
  </si>
  <si>
    <t>Abstract</t>
  </si>
  <si>
    <t xml:space="preserve">  </t>
  </si>
  <si>
    <t>LightCounting State of the Industry Report database</t>
  </si>
  <si>
    <t>The annual revenue of optical components and module makers has grown in each of the last five years, while the average net margin of those same companies has see-sawed back and forth between profit and loss. This report provides a holistic analysis of the global communications industry, and the factors affecting profitability at each level of the value chain. It examines the profitability and long-term strategies of traditional telecom service providers, as well as the newer internet content providers, and their respective equipment and component suppliers. The success of Chinese equipment and component suppliers is evaluated and a number of Chinese component vendors are profiled.</t>
  </si>
  <si>
    <t>Many of the leading component vendors shared confidential sales data with LightCounting to support this study.</t>
  </si>
  <si>
    <t xml:space="preserve">This spreadsheet contains financial and other data contained in LightCounting's State of the Industry Report. </t>
  </si>
  <si>
    <t xml:space="preserve">   &gt;20% market share in the segment</t>
  </si>
  <si>
    <t>Alphabet</t>
  </si>
  <si>
    <t>Oracle</t>
  </si>
  <si>
    <t>PayPal</t>
  </si>
  <si>
    <t>Nokia</t>
  </si>
  <si>
    <t>Microsemi</t>
  </si>
  <si>
    <t xml:space="preserve">   &gt;8% market share in the segment</t>
  </si>
  <si>
    <t xml:space="preserve">  &gt;2% market share in the segment</t>
  </si>
  <si>
    <t>Internet Content &amp; Commerce</t>
  </si>
  <si>
    <t>Lumentum</t>
  </si>
  <si>
    <t>Accelink</t>
  </si>
  <si>
    <t>Innolight</t>
  </si>
  <si>
    <t>Cisco</t>
  </si>
  <si>
    <t>Hisense</t>
  </si>
  <si>
    <t>Telecom Service Providers</t>
  </si>
  <si>
    <t>Segment</t>
  </si>
  <si>
    <t>Acacia Communications</t>
  </si>
  <si>
    <t>Chart labels</t>
  </si>
  <si>
    <t>Optical components</t>
  </si>
  <si>
    <t>Cavium</t>
  </si>
  <si>
    <t>Contract Mfgr</t>
  </si>
  <si>
    <t>Semiconductors</t>
  </si>
  <si>
    <t>(millions)</t>
  </si>
  <si>
    <t>(billions)</t>
  </si>
  <si>
    <t>Dell</t>
  </si>
  <si>
    <t>Microchip</t>
  </si>
  <si>
    <t>Molex</t>
  </si>
  <si>
    <t>Network Equipment</t>
  </si>
  <si>
    <t>private</t>
  </si>
  <si>
    <t>ICPs</t>
  </si>
  <si>
    <t>CSPs</t>
  </si>
  <si>
    <t>Emcore</t>
  </si>
  <si>
    <t>Eoptolink</t>
  </si>
  <si>
    <t>Gigalight</t>
  </si>
  <si>
    <t>HG Genuine</t>
  </si>
  <si>
    <t>Hi-Optel</t>
  </si>
  <si>
    <t>Semiconductor ICs</t>
  </si>
  <si>
    <t>JD.com</t>
  </si>
  <si>
    <t>Netease</t>
  </si>
  <si>
    <t>VIPshop</t>
  </si>
  <si>
    <t/>
  </si>
  <si>
    <t>Revenues (Sales are total company, not just hardware because we calculate net margin % from it)</t>
  </si>
  <si>
    <t>Calculated from other tables</t>
  </si>
  <si>
    <t>Corning</t>
  </si>
  <si>
    <t>Net margin weighted average</t>
  </si>
  <si>
    <t>growth since 2008 ==&gt;</t>
  </si>
  <si>
    <t>Marvell</t>
  </si>
  <si>
    <t>divested</t>
  </si>
  <si>
    <t xml:space="preserve">Low Speed Ethernet (10GbE and below) </t>
  </si>
  <si>
    <t xml:space="preserve">High Speed Ethernet (25GbE and above) </t>
  </si>
  <si>
    <t>Fig B-1</t>
  </si>
  <si>
    <t>Figures found in Appendix B</t>
  </si>
  <si>
    <t>Fig. B-2</t>
  </si>
  <si>
    <t>Fig. B-3</t>
  </si>
  <si>
    <t>Fig. B-4</t>
  </si>
  <si>
    <t>Fig B-5 (pie chart)</t>
  </si>
  <si>
    <t>Fig B-6 (pie chart)</t>
  </si>
  <si>
    <t>Lumentum +Oclaro</t>
  </si>
  <si>
    <t>``</t>
  </si>
  <si>
    <t>Fig. 3-2</t>
  </si>
  <si>
    <t>II-VI</t>
  </si>
  <si>
    <t>All segments combined</t>
  </si>
  <si>
    <t xml:space="preserve">ADVA </t>
  </si>
  <si>
    <t xml:space="preserve">Freescale </t>
  </si>
  <si>
    <t>Inphi</t>
  </si>
  <si>
    <t>Macom</t>
  </si>
  <si>
    <t>Maxlinear</t>
  </si>
  <si>
    <t>NXP Semiconductors</t>
  </si>
  <si>
    <t>Qualcomm</t>
  </si>
  <si>
    <t>Microsemi/Microchip</t>
  </si>
  <si>
    <t>Microsemi/Micorchip</t>
  </si>
  <si>
    <t>This report also takes a deeper look at the Ethernet, Fibre Channel, WDM, FTTx, Wireless, and Optical Interconnect market segments within the optical components industry, providing market shares of leading vendors sorted into the several categories (top 3, top 4–6, top 7–10, and other vendors), illustrating the fragmentation of these market segments. Data on the diversification of the top 10 leading suppliers of optical transceivers presented in this report suggest that most component suppliers remain highly specialized.</t>
  </si>
  <si>
    <t>H3C</t>
  </si>
  <si>
    <t>Inspur</t>
  </si>
  <si>
    <t>Ciena</t>
  </si>
  <si>
    <t>OE Solutions</t>
  </si>
  <si>
    <t>Revenues - total company</t>
  </si>
  <si>
    <t>Last ten years aggregate profit margins by segment</t>
  </si>
  <si>
    <t>II-VI (Finisar)</t>
  </si>
  <si>
    <t>Broadcom (Avago)</t>
  </si>
  <si>
    <t>HGG</t>
  </si>
  <si>
    <t>Company</t>
  </si>
  <si>
    <t xml:space="preserve">Xiamen San-U </t>
  </si>
  <si>
    <t>AMD</t>
  </si>
  <si>
    <t>Nvidia</t>
  </si>
  <si>
    <t>Huawei networks</t>
  </si>
  <si>
    <t>Annual growth rate</t>
  </si>
  <si>
    <t>Cisco (Acacia)</t>
  </si>
  <si>
    <t>Huawei (HiSilicon)</t>
  </si>
  <si>
    <t>For Appendix C</t>
  </si>
  <si>
    <t>Top 2</t>
  </si>
  <si>
    <t>Top 3-5</t>
  </si>
  <si>
    <t>Figure E-2: Sales-weighted Average Profitability across the Industry Supply Chain</t>
  </si>
  <si>
    <t>Meta</t>
  </si>
  <si>
    <t>Diversification of the top 12 transceiver vendors in 2021</t>
  </si>
  <si>
    <t>2012-2021</t>
  </si>
  <si>
    <t>2011-2020</t>
  </si>
  <si>
    <t xml:space="preserve"> </t>
  </si>
  <si>
    <t>T-Mobile</t>
  </si>
  <si>
    <t>Orange</t>
  </si>
  <si>
    <t>delisted, financials not available</t>
  </si>
  <si>
    <t>Net profit (GAAP)</t>
  </si>
  <si>
    <t>Revenue ($B)</t>
  </si>
  <si>
    <t>Samsung</t>
  </si>
  <si>
    <t>The Ethernet transceiver vendor market share: 2010 to 2021</t>
  </si>
  <si>
    <t>The Fibre Channel transceiver market: 2010 to 2021</t>
  </si>
  <si>
    <t>The WDM transceiver market share: 2010 to 2021</t>
  </si>
  <si>
    <t>The FTTx transceiver market share: 2010 to 2021</t>
  </si>
  <si>
    <t>The Wirelss transceiver market share: 2014-2021</t>
  </si>
  <si>
    <t>The Optical Interconnect market share: 2015-2021</t>
  </si>
  <si>
    <t>The State of the Optical Communications Industry: 2022, by Vladimir Kozlov, John Lively, Roy Rubenstein, Tom William, Zhou Xie, and Rimlee Deb Roy -- May 2022</t>
  </si>
  <si>
    <t>Charts found in Chapter 4 of the report</t>
  </si>
  <si>
    <t>May 2022 -- sample -- for illustrative purposes only</t>
  </si>
  <si>
    <t>Ranking of Top 10 Transceiver Suppliers</t>
  </si>
  <si>
    <t>Opnext</t>
  </si>
  <si>
    <t>Sumitomo</t>
  </si>
  <si>
    <t>Acacia</t>
  </si>
  <si>
    <t>FOIT (Avago)</t>
  </si>
  <si>
    <t>Fujitsu</t>
  </si>
  <si>
    <t>Oclaro</t>
  </si>
  <si>
    <t>JDSU</t>
  </si>
  <si>
    <t>WTD</t>
  </si>
  <si>
    <t>May 2022 -- Published 26_May_2022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</si>
</sst>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0%;[Red]\(0%\)"/>
    <numFmt numFmtId="168" formatCode="0.0%;[Red]\(0.0%\)"/>
    <numFmt numFmtId="169" formatCode="\$#,##0"/>
    <numFmt numFmtId="170" formatCode="&quot;$&quot;#,##0.0_);[Red]\(&quot;$&quot;#,##0.0\)"/>
    <numFmt numFmtId="171" formatCode="\$#,##0_);[Red]&quot;($&quot;#,##0\)"/>
    <numFmt numFmtId="172" formatCode="_(\$* #,##0_);_(\$* \(#,##0\);_(\$* \-??_);_(@_)"/>
    <numFmt numFmtId="173" formatCode="_(* #,##0_);_(* \(#,##0\);_(* &quot;-&quot;??_);_(@_)"/>
  </numFmts>
  <fonts count="48" x14ac:knownFonts="1">
    <font>
      <sz val="10"/>
      <name val="Arial"/>
    </font>
    <font>
      <sz val="11"/>
      <color theme="1"/>
      <name val="Calibri"/>
      <family val="2"/>
      <scheme val="minor"/>
    </font>
    <font>
      <sz val="10"/>
      <name val="Arial"/>
      <family val="2"/>
    </font>
    <font>
      <b/>
      <sz val="10"/>
      <name val="Arial"/>
      <family val="2"/>
    </font>
    <font>
      <sz val="12"/>
      <name val="Times New Roman"/>
      <family val="1"/>
    </font>
    <font>
      <sz val="9"/>
      <name val="Arial"/>
      <family val="2"/>
    </font>
    <font>
      <sz val="10"/>
      <color indexed="8"/>
      <name val="Arial"/>
      <family val="2"/>
    </font>
    <font>
      <sz val="11"/>
      <color indexed="8"/>
      <name val="Calibri"/>
      <family val="2"/>
    </font>
    <font>
      <sz val="10"/>
      <color theme="1"/>
      <name val="Arial"/>
      <family val="2"/>
    </font>
    <font>
      <sz val="10"/>
      <color rgb="FFFF0000"/>
      <name val="Arial"/>
      <family val="2"/>
    </font>
    <font>
      <b/>
      <sz val="14"/>
      <color rgb="FFFF0000"/>
      <name val="Arial"/>
      <family val="2"/>
    </font>
    <font>
      <b/>
      <sz val="10"/>
      <color indexed="8"/>
      <name val="Arial"/>
      <family val="2"/>
    </font>
    <font>
      <sz val="9"/>
      <color indexed="81"/>
      <name val="Tahoma"/>
      <family val="2"/>
    </font>
    <font>
      <b/>
      <sz val="9"/>
      <color indexed="81"/>
      <name val="Tahoma"/>
      <family val="2"/>
    </font>
    <font>
      <b/>
      <sz val="11"/>
      <color theme="1"/>
      <name val="Calibri"/>
      <family val="2"/>
      <scheme val="minor"/>
    </font>
    <font>
      <sz val="12"/>
      <name val="Arial"/>
      <family val="2"/>
    </font>
    <font>
      <u/>
      <sz val="10"/>
      <color theme="10"/>
      <name val="Arial"/>
      <family val="2"/>
    </font>
    <font>
      <u/>
      <sz val="10"/>
      <color theme="11"/>
      <name val="Arial"/>
      <family val="2"/>
    </font>
    <font>
      <b/>
      <sz val="14"/>
      <color theme="1"/>
      <name val="Arial"/>
      <family val="2"/>
    </font>
    <font>
      <b/>
      <sz val="14"/>
      <color theme="3"/>
      <name val="Arial"/>
      <family val="2"/>
    </font>
    <font>
      <sz val="10"/>
      <color theme="1"/>
      <name val="Calibri"/>
      <family val="2"/>
      <scheme val="minor"/>
    </font>
    <font>
      <sz val="12"/>
      <color theme="1"/>
      <name val="Calibri"/>
      <family val="2"/>
      <scheme val="minor"/>
    </font>
    <font>
      <sz val="9"/>
      <color theme="1"/>
      <name val="Arial"/>
      <family val="2"/>
    </font>
    <font>
      <b/>
      <sz val="11"/>
      <color theme="1"/>
      <name val="Arial"/>
      <family val="2"/>
    </font>
    <font>
      <sz val="9"/>
      <name val="Calibri"/>
      <family val="2"/>
      <scheme val="minor"/>
    </font>
    <font>
      <b/>
      <sz val="10"/>
      <name val="Calibri"/>
      <family val="2"/>
      <scheme val="minor"/>
    </font>
    <font>
      <sz val="10"/>
      <name val="Calibri"/>
      <family val="2"/>
      <scheme val="minor"/>
    </font>
    <font>
      <b/>
      <sz val="10"/>
      <name val="Arial"/>
      <family val="2"/>
      <charset val="1"/>
    </font>
    <font>
      <b/>
      <sz val="12"/>
      <color rgb="FFFF0000"/>
      <name val="Arial"/>
      <family val="2"/>
    </font>
    <font>
      <sz val="11"/>
      <name val="Calibri"/>
      <family val="2"/>
      <charset val="1"/>
    </font>
    <font>
      <sz val="10"/>
      <name val="Arial"/>
      <family val="2"/>
    </font>
    <font>
      <b/>
      <sz val="10"/>
      <color rgb="FF000000"/>
      <name val="Calibri"/>
      <family val="2"/>
      <scheme val="minor"/>
    </font>
    <font>
      <sz val="10"/>
      <color rgb="FF000000"/>
      <name val="Calibri"/>
      <family val="2"/>
      <scheme val="minor"/>
    </font>
    <font>
      <b/>
      <sz val="14"/>
      <name val="Calibri"/>
      <family val="2"/>
      <scheme val="minor"/>
    </font>
    <font>
      <b/>
      <sz val="12"/>
      <name val="Calibri"/>
      <family val="2"/>
      <scheme val="minor"/>
    </font>
    <font>
      <sz val="10"/>
      <color rgb="FF1F497D"/>
      <name val="Calibri"/>
      <family val="2"/>
      <scheme val="minor"/>
    </font>
    <font>
      <b/>
      <sz val="12"/>
      <name val="Arial"/>
      <family val="2"/>
    </font>
    <font>
      <b/>
      <sz val="11"/>
      <name val="Calibri"/>
      <family val="2"/>
      <scheme val="minor"/>
    </font>
    <font>
      <b/>
      <sz val="11"/>
      <color rgb="FF000000"/>
      <name val="Calibri"/>
      <family val="2"/>
      <scheme val="minor"/>
    </font>
    <font>
      <b/>
      <sz val="12"/>
      <color indexed="8"/>
      <name val="Arial"/>
      <family val="2"/>
    </font>
    <font>
      <b/>
      <sz val="12"/>
      <color theme="1"/>
      <name val="Arial"/>
      <family val="2"/>
    </font>
    <font>
      <sz val="10"/>
      <color indexed="8"/>
      <name val="Calibri"/>
      <family val="2"/>
      <scheme val="minor"/>
    </font>
    <font>
      <sz val="10"/>
      <color rgb="FF00B050"/>
      <name val="Arial"/>
      <family val="2"/>
    </font>
    <font>
      <b/>
      <sz val="12"/>
      <color rgb="FF343C46"/>
      <name val="Arial"/>
      <family val="2"/>
    </font>
    <font>
      <b/>
      <sz val="10"/>
      <color theme="1"/>
      <name val="Arial"/>
      <family val="2"/>
    </font>
    <font>
      <sz val="10"/>
      <color theme="0"/>
      <name val="Arial"/>
      <family val="2"/>
    </font>
    <font>
      <b/>
      <sz val="14"/>
      <color theme="0"/>
      <name val="Arial"/>
      <family val="2"/>
    </font>
    <font>
      <b/>
      <sz val="10"/>
      <color theme="0"/>
      <name val="Arial"/>
      <family val="2"/>
    </font>
  </fonts>
  <fills count="1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14999847407452621"/>
        <bgColor rgb="FFEBF1DE"/>
      </patternFill>
    </fill>
    <fill>
      <patternFill patternType="solid">
        <fgColor rgb="FFFFFF00"/>
        <bgColor rgb="FFFFFF66"/>
      </patternFill>
    </fill>
    <fill>
      <patternFill patternType="solid">
        <fgColor theme="8" tint="0.59999389629810485"/>
        <bgColor indexed="64"/>
      </patternFill>
    </fill>
    <fill>
      <patternFill patternType="solid">
        <fgColor rgb="FFFFFFFF"/>
        <bgColor rgb="FFFFFFCC"/>
      </patternFill>
    </fill>
    <fill>
      <patternFill patternType="solid">
        <fgColor theme="0" tint="-0.14999847407452621"/>
        <bgColor rgb="FFDDDDDD"/>
      </patternFill>
    </fill>
    <fill>
      <patternFill patternType="solid">
        <fgColor theme="0" tint="-0.249977111117893"/>
        <bgColor indexed="64"/>
      </patternFill>
    </fill>
    <fill>
      <patternFill patternType="solid">
        <fgColor theme="1" tint="0.34998626667073579"/>
        <bgColor indexed="64"/>
      </patternFill>
    </fill>
  </fills>
  <borders count="3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auto="1"/>
      </left>
      <right/>
      <top style="thin">
        <color auto="1"/>
      </top>
      <bottom/>
      <diagonal/>
    </border>
    <border>
      <left style="thick">
        <color auto="1"/>
      </left>
      <right/>
      <top/>
      <bottom/>
      <diagonal/>
    </border>
  </borders>
  <cellStyleXfs count="398">
    <xf numFmtId="0" fontId="0" fillId="0" borderId="0"/>
    <xf numFmtId="43" fontId="7"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5" fillId="0" borderId="0">
      <alignment wrapText="1"/>
    </xf>
    <xf numFmtId="0" fontId="4" fillId="0" borderId="0"/>
    <xf numFmtId="0" fontId="4" fillId="0" borderId="0"/>
    <xf numFmtId="0" fontId="4" fillId="0" borderId="0"/>
    <xf numFmtId="0" fontId="4" fillId="0" borderId="0"/>
    <xf numFmtId="9" fontId="2" fillId="0" borderId="0" applyFont="0" applyFill="0" applyBorder="0" applyAlignment="0" applyProtection="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6" fillId="0" borderId="0" applyFont="0" applyFill="0" applyBorder="0" applyAlignment="0" applyProtection="0"/>
    <xf numFmtId="9" fontId="2" fillId="0" borderId="0" applyFont="0" applyFill="0" applyBorder="0" applyAlignment="0" applyProtection="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0" borderId="0"/>
    <xf numFmtId="43" fontId="30" fillId="0" borderId="0" applyFont="0" applyFill="0" applyBorder="0" applyAlignment="0" applyProtection="0"/>
    <xf numFmtId="0" fontId="17" fillId="0" borderId="0" applyNumberFormat="0" applyFill="0" applyBorder="0" applyAlignment="0" applyProtection="0"/>
  </cellStyleXfs>
  <cellXfs count="294">
    <xf numFmtId="0" fontId="0" fillId="0" borderId="0" xfId="0"/>
    <xf numFmtId="0" fontId="3" fillId="0" borderId="2" xfId="7" applyFont="1" applyFill="1" applyBorder="1"/>
    <xf numFmtId="0" fontId="3" fillId="0" borderId="2" xfId="7" applyFont="1" applyBorder="1"/>
    <xf numFmtId="9" fontId="0" fillId="0" borderId="0" xfId="9" applyFont="1"/>
    <xf numFmtId="9" fontId="0" fillId="0" borderId="2" xfId="9" applyFont="1" applyBorder="1"/>
    <xf numFmtId="0" fontId="2" fillId="0" borderId="0" xfId="0" applyFont="1"/>
    <xf numFmtId="0" fontId="2" fillId="4" borderId="2" xfId="8" applyFont="1" applyFill="1" applyBorder="1"/>
    <xf numFmtId="9" fontId="0" fillId="0" borderId="2" xfId="9" applyFont="1" applyFill="1" applyBorder="1"/>
    <xf numFmtId="0" fontId="0" fillId="10" borderId="2" xfId="5" applyFont="1" applyFill="1" applyBorder="1" applyAlignment="1">
      <alignment horizontal="left"/>
    </xf>
    <xf numFmtId="0" fontId="0" fillId="0" borderId="2" xfId="5" applyFont="1" applyFill="1" applyBorder="1"/>
    <xf numFmtId="0" fontId="2" fillId="10" borderId="2" xfId="5" applyFont="1" applyFill="1" applyBorder="1" applyAlignment="1">
      <alignment horizontal="left"/>
    </xf>
    <xf numFmtId="0" fontId="0" fillId="0" borderId="2" xfId="6" applyFont="1" applyFill="1" applyBorder="1" applyAlignment="1">
      <alignment horizontal="left"/>
    </xf>
    <xf numFmtId="9" fontId="0" fillId="0" borderId="0" xfId="9" applyFont="1" applyBorder="1"/>
    <xf numFmtId="0" fontId="2" fillId="0" borderId="0" xfId="0" applyFont="1" applyAlignment="1">
      <alignment horizontal="right"/>
    </xf>
    <xf numFmtId="0" fontId="0" fillId="0" borderId="0" xfId="0" applyAlignment="1">
      <alignment horizontal="right"/>
    </xf>
    <xf numFmtId="6" fontId="0" fillId="0" borderId="0" xfId="0" applyNumberFormat="1"/>
    <xf numFmtId="9" fontId="0" fillId="0" borderId="7" xfId="9" applyFont="1" applyBorder="1"/>
    <xf numFmtId="0" fontId="2" fillId="0" borderId="13" xfId="0" applyFont="1" applyBorder="1"/>
    <xf numFmtId="0" fontId="0" fillId="0" borderId="18" xfId="0" applyBorder="1"/>
    <xf numFmtId="9" fontId="0" fillId="0" borderId="1" xfId="9" applyFont="1" applyBorder="1"/>
    <xf numFmtId="9" fontId="0" fillId="0" borderId="20" xfId="9" applyFont="1" applyBorder="1"/>
    <xf numFmtId="9" fontId="0" fillId="0" borderId="19" xfId="9" applyFont="1" applyBorder="1"/>
    <xf numFmtId="0" fontId="2" fillId="0" borderId="0" xfId="0" applyFont="1" applyBorder="1" applyAlignment="1">
      <alignment horizontal="right"/>
    </xf>
    <xf numFmtId="0" fontId="2" fillId="0" borderId="2" xfId="6" applyFont="1" applyFill="1" applyBorder="1" applyAlignment="1">
      <alignment horizontal="left"/>
    </xf>
    <xf numFmtId="9" fontId="2" fillId="0" borderId="2" xfId="9" applyFont="1" applyBorder="1"/>
    <xf numFmtId="9" fontId="2" fillId="0" borderId="2" xfId="9" applyFont="1" applyFill="1" applyBorder="1"/>
    <xf numFmtId="0" fontId="2" fillId="0" borderId="2" xfId="5" applyFont="1" applyFill="1" applyBorder="1"/>
    <xf numFmtId="165" fontId="0" fillId="0" borderId="2" xfId="9" applyNumberFormat="1" applyFont="1" applyBorder="1"/>
    <xf numFmtId="165" fontId="0" fillId="0" borderId="2" xfId="9" applyNumberFormat="1" applyFont="1" applyBorder="1" applyAlignment="1">
      <alignment horizontal="right"/>
    </xf>
    <xf numFmtId="0" fontId="8" fillId="8" borderId="0" xfId="10" applyFill="1"/>
    <xf numFmtId="0" fontId="8" fillId="0" borderId="0" xfId="10"/>
    <xf numFmtId="0" fontId="18" fillId="8" borderId="0" xfId="10" applyFont="1" applyFill="1"/>
    <xf numFmtId="17" fontId="19" fillId="8" borderId="0" xfId="10" quotePrefix="1" applyNumberFormat="1" applyFont="1" applyFill="1" applyAlignment="1">
      <alignment horizontal="left"/>
    </xf>
    <xf numFmtId="0" fontId="15" fillId="8" borderId="0" xfId="10" applyFont="1" applyFill="1" applyAlignment="1">
      <alignment horizontal="left" vertical="center" wrapText="1"/>
    </xf>
    <xf numFmtId="0" fontId="9" fillId="0" borderId="0" xfId="10" applyFont="1" applyAlignment="1"/>
    <xf numFmtId="0" fontId="15" fillId="8" borderId="0" xfId="10" applyFont="1" applyFill="1" applyAlignment="1">
      <alignment vertical="center" wrapText="1"/>
    </xf>
    <xf numFmtId="0" fontId="22" fillId="8" borderId="0" xfId="10" applyFont="1" applyFill="1"/>
    <xf numFmtId="0" fontId="22" fillId="0" borderId="0" xfId="10" applyFont="1"/>
    <xf numFmtId="0" fontId="23" fillId="8" borderId="0" xfId="10" applyFont="1" applyFill="1"/>
    <xf numFmtId="0" fontId="24" fillId="0" borderId="0" xfId="0" applyFont="1"/>
    <xf numFmtId="165" fontId="2" fillId="0" borderId="2" xfId="9" applyNumberFormat="1" applyFont="1" applyBorder="1"/>
    <xf numFmtId="0" fontId="26" fillId="0" borderId="2" xfId="0" applyFont="1" applyFill="1" applyBorder="1" applyAlignment="1"/>
    <xf numFmtId="0" fontId="2" fillId="0" borderId="19" xfId="0" applyFont="1" applyBorder="1" applyAlignment="1">
      <alignment horizontal="right"/>
    </xf>
    <xf numFmtId="8" fontId="0" fillId="0" borderId="0" xfId="0" applyNumberFormat="1"/>
    <xf numFmtId="0" fontId="27" fillId="13" borderId="2" xfId="0" applyFont="1" applyFill="1" applyBorder="1" applyAlignment="1">
      <alignment horizontal="center"/>
    </xf>
    <xf numFmtId="9" fontId="2" fillId="0" borderId="2" xfId="9" applyBorder="1"/>
    <xf numFmtId="0" fontId="9" fillId="0" borderId="0" xfId="395" applyFont="1"/>
    <xf numFmtId="0" fontId="2" fillId="0" borderId="0" xfId="395"/>
    <xf numFmtId="0" fontId="4" fillId="0" borderId="0" xfId="395" applyFont="1" applyAlignment="1">
      <alignment horizontal="left" wrapText="1"/>
    </xf>
    <xf numFmtId="0" fontId="4" fillId="0" borderId="0" xfId="395" applyFont="1" applyAlignment="1">
      <alignment wrapText="1"/>
    </xf>
    <xf numFmtId="0" fontId="10" fillId="0" borderId="0" xfId="395" applyFont="1"/>
    <xf numFmtId="0" fontId="2" fillId="0" borderId="2" xfId="395" applyBorder="1"/>
    <xf numFmtId="0" fontId="2" fillId="6" borderId="2" xfId="395" applyFill="1" applyBorder="1"/>
    <xf numFmtId="0" fontId="2" fillId="6" borderId="2" xfId="395" applyFont="1" applyFill="1" applyBorder="1" applyAlignment="1">
      <alignment horizontal="right"/>
    </xf>
    <xf numFmtId="9" fontId="2" fillId="0" borderId="2" xfId="395" applyNumberFormat="1" applyBorder="1"/>
    <xf numFmtId="9" fontId="2" fillId="0" borderId="2" xfId="395" applyNumberFormat="1" applyFill="1" applyBorder="1"/>
    <xf numFmtId="165" fontId="2" fillId="0" borderId="2" xfId="395" applyNumberFormat="1" applyBorder="1" applyAlignment="1">
      <alignment horizontal="right"/>
    </xf>
    <xf numFmtId="0" fontId="4" fillId="0" borderId="0" xfId="395" applyFont="1"/>
    <xf numFmtId="0" fontId="28" fillId="0" borderId="0" xfId="395" applyFont="1"/>
    <xf numFmtId="0" fontId="14" fillId="0" borderId="2" xfId="395" applyFont="1" applyFill="1" applyBorder="1"/>
    <xf numFmtId="0" fontId="14" fillId="7" borderId="2" xfId="395" applyFont="1" applyFill="1" applyBorder="1"/>
    <xf numFmtId="0" fontId="14" fillId="0" borderId="9" xfId="395" applyFont="1" applyFill="1" applyBorder="1"/>
    <xf numFmtId="0" fontId="14" fillId="0" borderId="11" xfId="395" applyFont="1" applyFill="1" applyBorder="1"/>
    <xf numFmtId="0" fontId="14" fillId="0" borderId="12" xfId="395" applyFont="1" applyFill="1" applyBorder="1"/>
    <xf numFmtId="0" fontId="2" fillId="0" borderId="0" xfId="395" applyFont="1"/>
    <xf numFmtId="0" fontId="2" fillId="0" borderId="0" xfId="395" applyBorder="1"/>
    <xf numFmtId="0" fontId="14" fillId="0" borderId="0" xfId="395" applyFont="1" applyFill="1" applyBorder="1"/>
    <xf numFmtId="0" fontId="2" fillId="10" borderId="2" xfId="395" applyFill="1" applyBorder="1"/>
    <xf numFmtId="0" fontId="26" fillId="0" borderId="2" xfId="0" applyFont="1" applyFill="1" applyBorder="1" applyAlignment="1">
      <alignment horizontal="center"/>
    </xf>
    <xf numFmtId="0" fontId="0" fillId="0" borderId="0" xfId="0" applyFont="1"/>
    <xf numFmtId="0" fontId="27" fillId="0" borderId="2" xfId="0" applyFont="1" applyBorder="1"/>
    <xf numFmtId="0" fontId="29" fillId="0" borderId="2" xfId="0" applyFont="1" applyBorder="1" applyAlignment="1">
      <alignment vertical="center"/>
    </xf>
    <xf numFmtId="171" fontId="0" fillId="0" borderId="2" xfId="0" applyNumberFormat="1" applyBorder="1"/>
    <xf numFmtId="172" fontId="2" fillId="0" borderId="2" xfId="3" applyNumberFormat="1" applyBorder="1"/>
    <xf numFmtId="172" fontId="3" fillId="0" borderId="2" xfId="3" applyNumberFormat="1" applyFont="1" applyBorder="1"/>
    <xf numFmtId="6" fontId="29" fillId="0" borderId="2" xfId="0" applyNumberFormat="1" applyFont="1" applyBorder="1" applyAlignment="1">
      <alignment vertical="center"/>
    </xf>
    <xf numFmtId="172" fontId="26" fillId="0" borderId="2" xfId="3" applyNumberFormat="1" applyFont="1" applyBorder="1" applyAlignment="1">
      <alignment horizontal="center"/>
    </xf>
    <xf numFmtId="9" fontId="9" fillId="0" borderId="19" xfId="9" applyFont="1" applyBorder="1"/>
    <xf numFmtId="6" fontId="26" fillId="11" borderId="2" xfId="0" applyNumberFormat="1" applyFont="1" applyFill="1" applyBorder="1" applyAlignment="1">
      <alignment horizontal="center"/>
    </xf>
    <xf numFmtId="6" fontId="26" fillId="11" borderId="2" xfId="0" applyNumberFormat="1" applyFont="1" applyFill="1" applyBorder="1" applyAlignment="1">
      <alignment horizontal="right" indent="1"/>
    </xf>
    <xf numFmtId="166" fontId="26" fillId="11" borderId="2" xfId="3" applyNumberFormat="1" applyFont="1" applyFill="1" applyBorder="1" applyAlignment="1">
      <alignment horizontal="center"/>
    </xf>
    <xf numFmtId="6" fontId="26" fillId="11" borderId="2" xfId="3" applyNumberFormat="1" applyFont="1" applyFill="1" applyBorder="1" applyAlignment="1">
      <alignment horizontal="center"/>
    </xf>
    <xf numFmtId="0" fontId="26" fillId="0" borderId="0" xfId="0" applyFont="1" applyFill="1"/>
    <xf numFmtId="0" fontId="26" fillId="0" borderId="0" xfId="0" applyFont="1"/>
    <xf numFmtId="0" fontId="26" fillId="0" borderId="2" xfId="0" applyFont="1" applyBorder="1"/>
    <xf numFmtId="166" fontId="26" fillId="11" borderId="2" xfId="0" applyNumberFormat="1" applyFont="1" applyFill="1" applyBorder="1" applyAlignment="1">
      <alignment horizontal="center"/>
    </xf>
    <xf numFmtId="6" fontId="26" fillId="11" borderId="16" xfId="0" applyNumberFormat="1" applyFont="1" applyFill="1" applyBorder="1" applyAlignment="1"/>
    <xf numFmtId="6" fontId="26" fillId="11" borderId="23" xfId="0" applyNumberFormat="1" applyFont="1" applyFill="1" applyBorder="1" applyAlignment="1"/>
    <xf numFmtId="0" fontId="31" fillId="0" borderId="2" xfId="0" applyFont="1" applyFill="1" applyBorder="1" applyAlignment="1"/>
    <xf numFmtId="0" fontId="25" fillId="6" borderId="2" xfId="0" applyFont="1" applyFill="1" applyBorder="1" applyAlignment="1">
      <alignment horizontal="center"/>
    </xf>
    <xf numFmtId="0" fontId="32" fillId="0" borderId="2" xfId="0" applyFont="1" applyFill="1" applyBorder="1" applyAlignment="1"/>
    <xf numFmtId="6" fontId="26" fillId="0" borderId="2" xfId="3" applyNumberFormat="1" applyFont="1" applyFill="1" applyBorder="1" applyAlignment="1">
      <alignment horizontal="right" indent="1"/>
    </xf>
    <xf numFmtId="0" fontId="26" fillId="0" borderId="2" xfId="0" applyFont="1" applyFill="1" applyBorder="1"/>
    <xf numFmtId="6" fontId="26" fillId="0" borderId="2" xfId="0" applyNumberFormat="1" applyFont="1" applyFill="1" applyBorder="1" applyAlignment="1">
      <alignment horizontal="right" indent="1"/>
    </xf>
    <xf numFmtId="6" fontId="26" fillId="11" borderId="2" xfId="3" applyNumberFormat="1" applyFont="1" applyFill="1" applyBorder="1" applyAlignment="1">
      <alignment horizontal="right" indent="1"/>
    </xf>
    <xf numFmtId="6" fontId="26" fillId="0" borderId="2" xfId="3" applyNumberFormat="1" applyFont="1" applyFill="1" applyBorder="1" applyAlignment="1">
      <alignment horizontal="right"/>
    </xf>
    <xf numFmtId="0" fontId="33" fillId="0" borderId="0" xfId="0" applyFont="1"/>
    <xf numFmtId="0" fontId="34" fillId="0" borderId="7" xfId="0" applyFont="1" applyBorder="1" applyAlignment="1"/>
    <xf numFmtId="0" fontId="25" fillId="0" borderId="7" xfId="0" applyFont="1" applyFill="1" applyBorder="1" applyAlignment="1">
      <alignment horizontal="center"/>
    </xf>
    <xf numFmtId="0" fontId="26" fillId="0" borderId="7" xfId="0" applyFont="1" applyFill="1" applyBorder="1" applyAlignment="1">
      <alignment horizontal="center"/>
    </xf>
    <xf numFmtId="0" fontId="25" fillId="0" borderId="0" xfId="0" applyFont="1" applyFill="1" applyBorder="1" applyAlignment="1">
      <alignment horizontal="center"/>
    </xf>
    <xf numFmtId="0" fontId="25" fillId="6" borderId="2" xfId="0" applyFont="1" applyFill="1" applyBorder="1"/>
    <xf numFmtId="6" fontId="26" fillId="0" borderId="2" xfId="3" applyNumberFormat="1" applyFont="1" applyFill="1" applyBorder="1" applyAlignment="1">
      <alignment horizontal="center"/>
    </xf>
    <xf numFmtId="6" fontId="26" fillId="0" borderId="0" xfId="3" applyNumberFormat="1" applyFont="1" applyFill="1" applyBorder="1" applyAlignment="1">
      <alignment horizontal="center"/>
    </xf>
    <xf numFmtId="167" fontId="26" fillId="0" borderId="2" xfId="9" applyNumberFormat="1" applyFont="1" applyFill="1" applyBorder="1" applyAlignment="1">
      <alignment horizontal="center"/>
    </xf>
    <xf numFmtId="170" fontId="26" fillId="0" borderId="2" xfId="3" applyNumberFormat="1" applyFont="1" applyFill="1" applyBorder="1" applyAlignment="1">
      <alignment horizontal="center"/>
    </xf>
    <xf numFmtId="0" fontId="26" fillId="0" borderId="0" xfId="0" applyFont="1" applyFill="1" applyBorder="1"/>
    <xf numFmtId="167" fontId="26" fillId="0" borderId="0" xfId="9" applyNumberFormat="1" applyFont="1" applyFill="1" applyBorder="1" applyAlignment="1">
      <alignment horizontal="center"/>
    </xf>
    <xf numFmtId="165" fontId="26" fillId="0" borderId="0" xfId="9" applyNumberFormat="1" applyFont="1" applyFill="1" applyBorder="1" applyAlignment="1">
      <alignment horizontal="center"/>
    </xf>
    <xf numFmtId="6" fontId="26" fillId="0" borderId="13" xfId="3" applyNumberFormat="1" applyFont="1" applyFill="1" applyBorder="1" applyAlignment="1">
      <alignment horizontal="center"/>
    </xf>
    <xf numFmtId="0" fontId="25" fillId="0" borderId="2" xfId="0" applyFont="1" applyFill="1" applyBorder="1" applyAlignment="1"/>
    <xf numFmtId="0" fontId="25" fillId="6" borderId="16" xfId="0" applyFont="1" applyFill="1" applyBorder="1" applyAlignment="1">
      <alignment horizontal="center"/>
    </xf>
    <xf numFmtId="0" fontId="26" fillId="0" borderId="8" xfId="0" applyFont="1" applyBorder="1" applyAlignment="1">
      <alignment horizontal="center"/>
    </xf>
    <xf numFmtId="166" fontId="26" fillId="0" borderId="2" xfId="0" applyNumberFormat="1" applyFont="1" applyFill="1" applyBorder="1"/>
    <xf numFmtId="6" fontId="26" fillId="11" borderId="2" xfId="3" applyNumberFormat="1" applyFont="1" applyFill="1" applyBorder="1" applyAlignment="1">
      <alignment horizontal="right"/>
    </xf>
    <xf numFmtId="167" fontId="26" fillId="0" borderId="2" xfId="9" applyNumberFormat="1" applyFont="1" applyFill="1" applyBorder="1" applyAlignment="1">
      <alignment horizontal="right"/>
    </xf>
    <xf numFmtId="167" fontId="26" fillId="0" borderId="16" xfId="9" applyNumberFormat="1" applyFont="1" applyFill="1" applyBorder="1" applyAlignment="1">
      <alignment horizontal="right"/>
    </xf>
    <xf numFmtId="167" fontId="26" fillId="0" borderId="8" xfId="0" applyNumberFormat="1" applyFont="1" applyFill="1" applyBorder="1"/>
    <xf numFmtId="166" fontId="26" fillId="0" borderId="2" xfId="0" applyNumberFormat="1" applyFont="1" applyBorder="1"/>
    <xf numFmtId="0" fontId="26" fillId="11" borderId="2" xfId="0" applyFont="1" applyFill="1" applyBorder="1"/>
    <xf numFmtId="0" fontId="26" fillId="11" borderId="16" xfId="0" applyFont="1" applyFill="1" applyBorder="1"/>
    <xf numFmtId="167" fontId="26" fillId="11" borderId="8" xfId="0" applyNumberFormat="1" applyFont="1" applyFill="1" applyBorder="1"/>
    <xf numFmtId="166" fontId="26" fillId="11" borderId="2" xfId="0" applyNumberFormat="1" applyFont="1" applyFill="1" applyBorder="1"/>
    <xf numFmtId="9" fontId="26" fillId="0" borderId="2" xfId="3" applyNumberFormat="1" applyFont="1" applyFill="1" applyBorder="1" applyAlignment="1">
      <alignment horizontal="right"/>
    </xf>
    <xf numFmtId="0" fontId="25" fillId="0" borderId="0" xfId="0" applyFont="1"/>
    <xf numFmtId="0" fontId="25" fillId="0" borderId="2" xfId="0" applyFont="1" applyFill="1" applyBorder="1"/>
    <xf numFmtId="167" fontId="25" fillId="0" borderId="2" xfId="9" applyNumberFormat="1" applyFont="1" applyFill="1" applyBorder="1" applyAlignment="1">
      <alignment horizontal="right"/>
    </xf>
    <xf numFmtId="9" fontId="26" fillId="0" borderId="0" xfId="9" applyFont="1" applyBorder="1"/>
    <xf numFmtId="0" fontId="25" fillId="0" borderId="2" xfId="0" applyFont="1" applyBorder="1"/>
    <xf numFmtId="9" fontId="25" fillId="0" borderId="2" xfId="9" applyFont="1" applyBorder="1" applyAlignment="1">
      <alignment horizontal="right"/>
    </xf>
    <xf numFmtId="0" fontId="26" fillId="9" borderId="0" xfId="0" applyFont="1" applyFill="1"/>
    <xf numFmtId="0" fontId="25" fillId="0" borderId="2" xfId="0" applyFont="1" applyBorder="1" applyAlignment="1"/>
    <xf numFmtId="0" fontId="26" fillId="0" borderId="24" xfId="0" applyFont="1" applyBorder="1" applyAlignment="1">
      <alignment horizontal="center"/>
    </xf>
    <xf numFmtId="5" fontId="26" fillId="0" borderId="2" xfId="3" applyNumberFormat="1" applyFont="1" applyBorder="1"/>
    <xf numFmtId="167" fontId="26" fillId="0" borderId="2" xfId="9" applyNumberFormat="1" applyFont="1" applyBorder="1" applyAlignment="1">
      <alignment horizontal="right"/>
    </xf>
    <xf numFmtId="167" fontId="26" fillId="0" borderId="24" xfId="0" applyNumberFormat="1" applyFont="1" applyFill="1" applyBorder="1"/>
    <xf numFmtId="167" fontId="26" fillId="0" borderId="16" xfId="9" applyNumberFormat="1" applyFont="1" applyBorder="1" applyAlignment="1">
      <alignment horizontal="right"/>
    </xf>
    <xf numFmtId="167" fontId="25" fillId="0" borderId="2" xfId="9" applyNumberFormat="1" applyFont="1" applyBorder="1" applyAlignment="1">
      <alignment horizontal="right"/>
    </xf>
    <xf numFmtId="167" fontId="25" fillId="0" borderId="16" xfId="9" applyNumberFormat="1" applyFont="1" applyBorder="1" applyAlignment="1">
      <alignment horizontal="right"/>
    </xf>
    <xf numFmtId="9" fontId="25" fillId="0" borderId="16" xfId="9" applyFont="1" applyBorder="1" applyAlignment="1">
      <alignment horizontal="right"/>
    </xf>
    <xf numFmtId="0" fontId="26" fillId="0" borderId="0" xfId="0" applyFont="1" applyFill="1" applyBorder="1" applyAlignment="1">
      <alignment horizontal="center"/>
    </xf>
    <xf numFmtId="6" fontId="26" fillId="0" borderId="2" xfId="0" applyNumberFormat="1" applyFont="1" applyFill="1" applyBorder="1"/>
    <xf numFmtId="166" fontId="26" fillId="11" borderId="16" xfId="0" applyNumberFormat="1" applyFont="1" applyFill="1" applyBorder="1" applyAlignment="1">
      <alignment horizontal="center"/>
    </xf>
    <xf numFmtId="167" fontId="26" fillId="11" borderId="24" xfId="0" applyNumberFormat="1" applyFont="1" applyFill="1" applyBorder="1"/>
    <xf numFmtId="6" fontId="26" fillId="0" borderId="2" xfId="0" applyNumberFormat="1" applyFont="1" applyFill="1" applyBorder="1" applyAlignment="1">
      <alignment horizontal="center"/>
    </xf>
    <xf numFmtId="6" fontId="26" fillId="11" borderId="16" xfId="0" applyNumberFormat="1" applyFont="1" applyFill="1" applyBorder="1" applyAlignment="1">
      <alignment horizontal="center"/>
    </xf>
    <xf numFmtId="6" fontId="26" fillId="11" borderId="2" xfId="0" applyNumberFormat="1" applyFont="1" applyFill="1" applyBorder="1" applyAlignment="1"/>
    <xf numFmtId="6" fontId="26" fillId="0" borderId="2" xfId="0" applyNumberFormat="1" applyFont="1" applyFill="1" applyBorder="1" applyAlignment="1">
      <alignment horizontal="right"/>
    </xf>
    <xf numFmtId="166" fontId="26" fillId="0" borderId="15" xfId="0" applyNumberFormat="1" applyFont="1" applyFill="1" applyBorder="1"/>
    <xf numFmtId="166" fontId="26" fillId="0" borderId="2" xfId="3" applyNumberFormat="1" applyFont="1" applyFill="1" applyBorder="1"/>
    <xf numFmtId="168" fontId="25" fillId="0" borderId="2" xfId="9" applyNumberFormat="1" applyFont="1" applyFill="1" applyBorder="1" applyAlignment="1">
      <alignment horizontal="right"/>
    </xf>
    <xf numFmtId="168" fontId="25" fillId="0" borderId="16" xfId="9" applyNumberFormat="1" applyFont="1" applyFill="1" applyBorder="1" applyAlignment="1">
      <alignment horizontal="right"/>
    </xf>
    <xf numFmtId="0" fontId="26" fillId="0" borderId="15" xfId="0" applyFont="1" applyFill="1" applyBorder="1"/>
    <xf numFmtId="0" fontId="26" fillId="0" borderId="0" xfId="0" applyFont="1" applyBorder="1" applyAlignment="1">
      <alignment horizontal="right"/>
    </xf>
    <xf numFmtId="6" fontId="26" fillId="0" borderId="0" xfId="9" applyNumberFormat="1" applyFont="1" applyBorder="1"/>
    <xf numFmtId="0" fontId="26" fillId="0" borderId="0" xfId="0" applyFont="1" applyAlignment="1">
      <alignment horizontal="right"/>
    </xf>
    <xf numFmtId="168" fontId="26" fillId="0" borderId="2" xfId="9" applyNumberFormat="1" applyFont="1" applyFill="1" applyBorder="1" applyAlignment="1">
      <alignment horizontal="right"/>
    </xf>
    <xf numFmtId="168" fontId="26" fillId="0" borderId="16" xfId="9" applyNumberFormat="1" applyFont="1" applyFill="1" applyBorder="1" applyAlignment="1">
      <alignment horizontal="right"/>
    </xf>
    <xf numFmtId="0" fontId="26" fillId="0" borderId="0" xfId="0" applyFont="1" applyFill="1" applyBorder="1" applyAlignment="1">
      <alignment horizontal="right"/>
    </xf>
    <xf numFmtId="0" fontId="26" fillId="0" borderId="0" xfId="0" applyFont="1" applyBorder="1"/>
    <xf numFmtId="9" fontId="26" fillId="0" borderId="0" xfId="9" applyFont="1" applyAlignment="1">
      <alignment horizontal="right"/>
    </xf>
    <xf numFmtId="6" fontId="26" fillId="0" borderId="16" xfId="0" applyNumberFormat="1" applyFont="1" applyFill="1" applyBorder="1" applyAlignment="1">
      <alignment horizontal="right" indent="1"/>
    </xf>
    <xf numFmtId="6" fontId="26" fillId="0" borderId="0" xfId="0" applyNumberFormat="1" applyFont="1" applyFill="1"/>
    <xf numFmtId="167" fontId="26" fillId="0" borderId="2" xfId="9" applyNumberFormat="1" applyFont="1" applyBorder="1" applyAlignment="1">
      <alignment horizontal="right" indent="1"/>
    </xf>
    <xf numFmtId="168" fontId="26" fillId="0" borderId="2" xfId="9" applyNumberFormat="1" applyFont="1" applyBorder="1" applyAlignment="1">
      <alignment horizontal="right" indent="1"/>
    </xf>
    <xf numFmtId="169" fontId="35" fillId="12" borderId="2" xfId="0" applyNumberFormat="1" applyFont="1" applyFill="1" applyBorder="1" applyAlignment="1">
      <alignment horizontal="right" indent="1"/>
    </xf>
    <xf numFmtId="169" fontId="35" fillId="12" borderId="16" xfId="0" applyNumberFormat="1" applyFont="1" applyFill="1" applyBorder="1" applyAlignment="1">
      <alignment horizontal="right" indent="1"/>
    </xf>
    <xf numFmtId="166" fontId="26" fillId="0" borderId="2" xfId="0" applyNumberFormat="1" applyFont="1" applyFill="1" applyBorder="1" applyAlignment="1">
      <alignment horizontal="right" indent="1"/>
    </xf>
    <xf numFmtId="166" fontId="26" fillId="0" borderId="2" xfId="0" applyNumberFormat="1" applyFont="1" applyBorder="1" applyAlignment="1">
      <alignment horizontal="right" indent="1"/>
    </xf>
    <xf numFmtId="169" fontId="26" fillId="12" borderId="2" xfId="0" applyNumberFormat="1" applyFont="1" applyFill="1" applyBorder="1" applyAlignment="1">
      <alignment horizontal="center"/>
    </xf>
    <xf numFmtId="167" fontId="25" fillId="0" borderId="2" xfId="9" applyNumberFormat="1" applyFont="1" applyFill="1" applyBorder="1" applyAlignment="1"/>
    <xf numFmtId="167" fontId="25" fillId="0" borderId="24" xfId="9" applyNumberFormat="1" applyFont="1" applyFill="1" applyBorder="1" applyAlignment="1"/>
    <xf numFmtId="0" fontId="25" fillId="0" borderId="0" xfId="0" applyFont="1" applyBorder="1"/>
    <xf numFmtId="9" fontId="25" fillId="0" borderId="0" xfId="9" applyFont="1" applyBorder="1" applyAlignment="1">
      <alignment horizontal="right"/>
    </xf>
    <xf numFmtId="9" fontId="2" fillId="0" borderId="0" xfId="9" quotePrefix="1" applyFont="1" applyAlignment="1">
      <alignment horizontal="right"/>
    </xf>
    <xf numFmtId="164" fontId="26" fillId="0" borderId="0" xfId="3" applyNumberFormat="1" applyFont="1"/>
    <xf numFmtId="166" fontId="26" fillId="11" borderId="2" xfId="3" applyNumberFormat="1" applyFont="1" applyFill="1" applyBorder="1"/>
    <xf numFmtId="9" fontId="8" fillId="0" borderId="2" xfId="9" applyFont="1" applyBorder="1"/>
    <xf numFmtId="0" fontId="36" fillId="0" borderId="0" xfId="395" applyFont="1"/>
    <xf numFmtId="6" fontId="26" fillId="0" borderId="0" xfId="0" applyNumberFormat="1" applyFont="1"/>
    <xf numFmtId="9" fontId="25" fillId="14" borderId="16" xfId="9" applyFont="1" applyFill="1" applyBorder="1" applyAlignment="1">
      <alignment horizontal="right"/>
    </xf>
    <xf numFmtId="0" fontId="26" fillId="14" borderId="22" xfId="0" applyFont="1" applyFill="1" applyBorder="1" applyAlignment="1">
      <alignment horizontal="right"/>
    </xf>
    <xf numFmtId="9" fontId="26" fillId="14" borderId="23" xfId="9" applyFont="1" applyFill="1" applyBorder="1"/>
    <xf numFmtId="9" fontId="26" fillId="14" borderId="16" xfId="9" applyFont="1" applyFill="1" applyBorder="1"/>
    <xf numFmtId="6" fontId="26" fillId="14" borderId="23" xfId="0" applyNumberFormat="1" applyFont="1" applyFill="1" applyBorder="1"/>
    <xf numFmtId="6" fontId="26" fillId="14" borderId="16" xfId="0" applyNumberFormat="1" applyFont="1" applyFill="1" applyBorder="1"/>
    <xf numFmtId="9" fontId="26" fillId="0" borderId="0" xfId="9" applyFont="1"/>
    <xf numFmtId="173" fontId="0" fillId="0" borderId="2" xfId="396" applyNumberFormat="1" applyFont="1" applyBorder="1" applyAlignment="1">
      <alignment horizontal="center"/>
    </xf>
    <xf numFmtId="0" fontId="2" fillId="0" borderId="0" xfId="0" applyFont="1" applyAlignment="1">
      <alignment horizontal="center"/>
    </xf>
    <xf numFmtId="0" fontId="8" fillId="0" borderId="0" xfId="10" applyFill="1"/>
    <xf numFmtId="0" fontId="18" fillId="0" borderId="0" xfId="10" applyFont="1" applyFill="1"/>
    <xf numFmtId="17" fontId="19" fillId="0" borderId="0" xfId="10" quotePrefix="1" applyNumberFormat="1" applyFont="1" applyFill="1" applyAlignment="1">
      <alignment horizontal="left"/>
    </xf>
    <xf numFmtId="0" fontId="37" fillId="0" borderId="2" xfId="0" applyFont="1" applyFill="1" applyBorder="1" applyAlignment="1"/>
    <xf numFmtId="0" fontId="38" fillId="0" borderId="2" xfId="0" applyFont="1" applyFill="1" applyBorder="1" applyAlignment="1"/>
    <xf numFmtId="0" fontId="37" fillId="0" borderId="2" xfId="0" applyFont="1" applyFill="1" applyBorder="1"/>
    <xf numFmtId="172" fontId="2" fillId="0" borderId="2" xfId="3" applyNumberFormat="1" applyFont="1" applyBorder="1"/>
    <xf numFmtId="0" fontId="15" fillId="0" borderId="0" xfId="395" applyFont="1" applyBorder="1"/>
    <xf numFmtId="9" fontId="26" fillId="0" borderId="2" xfId="9" applyFont="1" applyFill="1" applyBorder="1"/>
    <xf numFmtId="9" fontId="26" fillId="0" borderId="2" xfId="9" applyFont="1" applyBorder="1"/>
    <xf numFmtId="9" fontId="26" fillId="11" borderId="2" xfId="9" applyFont="1" applyFill="1" applyBorder="1"/>
    <xf numFmtId="6" fontId="26" fillId="11" borderId="2" xfId="0" applyNumberFormat="1" applyFont="1" applyFill="1" applyBorder="1"/>
    <xf numFmtId="171" fontId="26" fillId="11" borderId="2" xfId="64" applyNumberFormat="1" applyFont="1" applyFill="1" applyBorder="1" applyAlignment="1" applyProtection="1">
      <alignment horizontal="center"/>
    </xf>
    <xf numFmtId="169" fontId="26" fillId="0" borderId="2" xfId="64" applyNumberFormat="1" applyFont="1" applyBorder="1" applyAlignment="1" applyProtection="1">
      <alignment horizontal="center"/>
    </xf>
    <xf numFmtId="172" fontId="41" fillId="0" borderId="2" xfId="64" applyNumberFormat="1" applyFont="1" applyBorder="1" applyAlignment="1" applyProtection="1">
      <alignment horizontal="center"/>
    </xf>
    <xf numFmtId="172" fontId="41" fillId="0" borderId="2" xfId="64" applyNumberFormat="1" applyFont="1" applyFill="1" applyBorder="1" applyAlignment="1" applyProtection="1">
      <alignment horizontal="center"/>
    </xf>
    <xf numFmtId="171" fontId="26" fillId="0" borderId="2" xfId="64" applyNumberFormat="1" applyFont="1" applyBorder="1" applyAlignment="1" applyProtection="1">
      <alignment horizontal="center"/>
    </xf>
    <xf numFmtId="171" fontId="26" fillId="0" borderId="2" xfId="64" applyNumberFormat="1" applyFont="1" applyFill="1" applyBorder="1" applyAlignment="1" applyProtection="1">
      <alignment horizontal="center"/>
    </xf>
    <xf numFmtId="169" fontId="26" fillId="0" borderId="2" xfId="64" applyNumberFormat="1" applyFont="1" applyFill="1" applyBorder="1" applyAlignment="1" applyProtection="1">
      <alignment horizontal="center"/>
    </xf>
    <xf numFmtId="171" fontId="26" fillId="0" borderId="2" xfId="0" applyNumberFormat="1" applyFont="1" applyBorder="1" applyAlignment="1">
      <alignment horizontal="center"/>
    </xf>
    <xf numFmtId="171" fontId="26" fillId="15" borderId="2" xfId="64" applyNumberFormat="1" applyFont="1" applyFill="1" applyBorder="1" applyAlignment="1" applyProtection="1">
      <alignment horizontal="center"/>
    </xf>
    <xf numFmtId="167" fontId="26" fillId="11" borderId="2" xfId="9" applyNumberFormat="1" applyFont="1" applyFill="1" applyBorder="1" applyAlignment="1">
      <alignment horizontal="right" indent="1"/>
    </xf>
    <xf numFmtId="169" fontId="26" fillId="0" borderId="2" xfId="0" applyNumberFormat="1" applyFont="1" applyFill="1" applyBorder="1" applyAlignment="1">
      <alignment horizontal="right" indent="1"/>
    </xf>
    <xf numFmtId="166" fontId="26" fillId="11" borderId="2" xfId="0" applyNumberFormat="1" applyFont="1" applyFill="1" applyBorder="1" applyAlignment="1">
      <alignment horizontal="right" indent="1"/>
    </xf>
    <xf numFmtId="166" fontId="26" fillId="0" borderId="2" xfId="3" applyNumberFormat="1" applyFont="1" applyBorder="1" applyAlignment="1">
      <alignment horizontal="center"/>
    </xf>
    <xf numFmtId="166" fontId="26" fillId="0" borderId="2" xfId="3" applyNumberFormat="1" applyFont="1" applyFill="1" applyBorder="1" applyAlignment="1">
      <alignment horizontal="center"/>
    </xf>
    <xf numFmtId="0" fontId="9" fillId="0" borderId="0" xfId="0" quotePrefix="1" applyFont="1"/>
    <xf numFmtId="172" fontId="2" fillId="0" borderId="2" xfId="3" applyNumberFormat="1" applyFill="1" applyBorder="1"/>
    <xf numFmtId="0" fontId="11" fillId="5" borderId="2" xfId="395" applyFont="1" applyFill="1" applyBorder="1"/>
    <xf numFmtId="0" fontId="11" fillId="3" borderId="2" xfId="395" applyFont="1" applyFill="1" applyBorder="1"/>
    <xf numFmtId="0" fontId="40" fillId="0" borderId="3" xfId="395" applyFont="1" applyBorder="1" applyAlignment="1">
      <alignment horizontal="center" vertical="center"/>
    </xf>
    <xf numFmtId="0" fontId="39" fillId="2" borderId="8" xfId="395" applyFont="1" applyFill="1" applyBorder="1" applyAlignment="1">
      <alignment wrapText="1"/>
    </xf>
    <xf numFmtId="0" fontId="39" fillId="2" borderId="8" xfId="395" applyFont="1" applyFill="1" applyBorder="1"/>
    <xf numFmtId="0" fontId="39" fillId="2" borderId="10" xfId="395" applyFont="1" applyFill="1" applyBorder="1"/>
    <xf numFmtId="168" fontId="25" fillId="0" borderId="2" xfId="9" applyNumberFormat="1" applyFont="1" applyFill="1" applyBorder="1" applyAlignment="1"/>
    <xf numFmtId="0" fontId="29" fillId="0" borderId="2" xfId="0" applyFont="1" applyBorder="1" applyAlignment="1">
      <alignment horizontal="left" vertical="center" wrapText="1"/>
    </xf>
    <xf numFmtId="169" fontId="26" fillId="12" borderId="2" xfId="0" applyNumberFormat="1" applyFont="1" applyFill="1" applyBorder="1" applyAlignment="1">
      <alignment horizontal="center"/>
    </xf>
    <xf numFmtId="165" fontId="26" fillId="0" borderId="0" xfId="9" applyNumberFormat="1" applyFont="1"/>
    <xf numFmtId="171" fontId="26" fillId="0" borderId="16" xfId="64" applyNumberFormat="1" applyFont="1" applyBorder="1" applyAlignment="1" applyProtection="1">
      <alignment horizontal="center"/>
    </xf>
    <xf numFmtId="171" fontId="26" fillId="0" borderId="22" xfId="64" applyNumberFormat="1" applyFont="1" applyFill="1" applyBorder="1" applyAlignment="1" applyProtection="1">
      <alignment horizontal="center"/>
    </xf>
    <xf numFmtId="171" fontId="26" fillId="0" borderId="22" xfId="64" applyNumberFormat="1" applyFont="1" applyBorder="1" applyAlignment="1" applyProtection="1">
      <alignment horizontal="center"/>
    </xf>
    <xf numFmtId="171" fontId="26" fillId="0" borderId="23" xfId="64" applyNumberFormat="1" applyFont="1" applyFill="1" applyBorder="1" applyAlignment="1" applyProtection="1">
      <alignment horizontal="center"/>
    </xf>
    <xf numFmtId="0" fontId="26" fillId="0" borderId="7" xfId="0" applyFont="1" applyBorder="1"/>
    <xf numFmtId="0" fontId="0" fillId="0" borderId="0" xfId="0" applyAlignment="1">
      <alignment horizontal="center"/>
    </xf>
    <xf numFmtId="169" fontId="26" fillId="12" borderId="2" xfId="0" applyNumberFormat="1" applyFont="1" applyFill="1" applyBorder="1" applyAlignment="1">
      <alignment horizontal="center"/>
    </xf>
    <xf numFmtId="0" fontId="36" fillId="0" borderId="0" xfId="0" applyFont="1"/>
    <xf numFmtId="9" fontId="2" fillId="0" borderId="1" xfId="9" applyFont="1" applyFill="1" applyBorder="1"/>
    <xf numFmtId="9" fontId="9" fillId="0" borderId="21" xfId="9" applyFont="1" applyBorder="1"/>
    <xf numFmtId="9" fontId="0" fillId="0" borderId="2" xfId="9" applyFont="1" applyBorder="1" applyAlignment="1" applyProtection="1"/>
    <xf numFmtId="0" fontId="29" fillId="0" borderId="2" xfId="0" applyFont="1" applyFill="1" applyBorder="1" applyAlignment="1">
      <alignment vertical="center"/>
    </xf>
    <xf numFmtId="9" fontId="0" fillId="0" borderId="23" xfId="9" applyFont="1" applyBorder="1" applyAlignment="1" applyProtection="1"/>
    <xf numFmtId="166" fontId="26" fillId="0" borderId="14" xfId="0" applyNumberFormat="1" applyFont="1" applyFill="1" applyBorder="1"/>
    <xf numFmtId="6" fontId="26" fillId="0" borderId="14" xfId="0" applyNumberFormat="1" applyFont="1" applyFill="1" applyBorder="1" applyAlignment="1">
      <alignment horizontal="right"/>
    </xf>
    <xf numFmtId="172" fontId="2" fillId="0" borderId="0" xfId="3" applyNumberFormat="1" applyBorder="1" applyProtection="1"/>
    <xf numFmtId="0" fontId="15" fillId="8" borderId="0" xfId="10" applyFont="1" applyFill="1" applyAlignment="1"/>
    <xf numFmtId="0" fontId="28" fillId="0" borderId="25" xfId="395" applyFont="1" applyBorder="1"/>
    <xf numFmtId="0" fontId="2" fillId="0" borderId="26" xfId="395" applyBorder="1"/>
    <xf numFmtId="0" fontId="8" fillId="0" borderId="26" xfId="10" applyFill="1" applyBorder="1"/>
    <xf numFmtId="0" fontId="8" fillId="0" borderId="27" xfId="10" applyFill="1" applyBorder="1"/>
    <xf numFmtId="9" fontId="0" fillId="0" borderId="2" xfId="9" applyNumberFormat="1" applyFont="1" applyBorder="1"/>
    <xf numFmtId="0" fontId="42" fillId="0" borderId="0" xfId="395" applyFont="1" applyFill="1"/>
    <xf numFmtId="0" fontId="43" fillId="0" borderId="0" xfId="0" applyFont="1"/>
    <xf numFmtId="169" fontId="26" fillId="12" borderId="16" xfId="0" applyNumberFormat="1" applyFont="1" applyFill="1" applyBorder="1" applyAlignment="1">
      <alignment horizontal="center"/>
    </xf>
    <xf numFmtId="169" fontId="26" fillId="12" borderId="16" xfId="0" applyNumberFormat="1" applyFont="1" applyFill="1" applyBorder="1" applyAlignment="1"/>
    <xf numFmtId="171" fontId="26" fillId="11" borderId="16" xfId="64" applyNumberFormat="1" applyFont="1" applyFill="1" applyBorder="1" applyAlignment="1" applyProtection="1">
      <alignment horizontal="left"/>
    </xf>
    <xf numFmtId="0" fontId="26" fillId="0" borderId="28" xfId="0" applyFont="1" applyBorder="1"/>
    <xf numFmtId="0" fontId="26" fillId="0" borderId="29" xfId="0" applyFont="1" applyBorder="1"/>
    <xf numFmtId="169" fontId="26" fillId="0" borderId="6" xfId="64" applyNumberFormat="1" applyFont="1" applyBorder="1" applyAlignment="1" applyProtection="1">
      <alignment horizontal="center"/>
    </xf>
    <xf numFmtId="6" fontId="0" fillId="0" borderId="0" xfId="0" applyNumberFormat="1" applyFill="1"/>
    <xf numFmtId="0" fontId="2" fillId="0" borderId="17" xfId="0" applyFont="1" applyBorder="1" applyAlignment="1">
      <alignment horizontal="right"/>
    </xf>
    <xf numFmtId="0" fontId="2" fillId="0" borderId="1" xfId="0" applyFont="1" applyBorder="1" applyAlignment="1">
      <alignment horizontal="right"/>
    </xf>
    <xf numFmtId="6" fontId="26" fillId="0" borderId="2" xfId="0" applyNumberFormat="1" applyFont="1" applyFill="1" applyBorder="1" applyAlignment="1"/>
    <xf numFmtId="166" fontId="26" fillId="11" borderId="2" xfId="0" applyNumberFormat="1" applyFont="1" applyFill="1" applyBorder="1" applyAlignment="1"/>
    <xf numFmtId="164" fontId="26" fillId="0" borderId="2" xfId="0" applyNumberFormat="1" applyFont="1" applyFill="1" applyBorder="1"/>
    <xf numFmtId="171" fontId="26" fillId="0" borderId="2" xfId="3" applyNumberFormat="1" applyFont="1" applyBorder="1"/>
    <xf numFmtId="169" fontId="35" fillId="12" borderId="2" xfId="0" applyNumberFormat="1" applyFont="1" applyFill="1" applyBorder="1" applyAlignment="1"/>
    <xf numFmtId="172" fontId="2" fillId="0" borderId="2" xfId="3" applyNumberFormat="1" applyFont="1" applyFill="1" applyBorder="1"/>
    <xf numFmtId="6" fontId="26" fillId="17" borderId="2" xfId="0" applyNumberFormat="1" applyFont="1" applyFill="1" applyBorder="1" applyAlignment="1">
      <alignment horizontal="right" indent="1"/>
    </xf>
    <xf numFmtId="166" fontId="26" fillId="11" borderId="2" xfId="3" applyNumberFormat="1" applyFont="1" applyFill="1" applyBorder="1" applyAlignment="1">
      <alignment horizontal="left" indent="1"/>
    </xf>
    <xf numFmtId="0" fontId="23" fillId="0" borderId="0" xfId="395" applyFont="1" applyFill="1" applyBorder="1" applyAlignment="1">
      <alignment horizontal="center" wrapText="1"/>
    </xf>
    <xf numFmtId="171" fontId="26" fillId="11" borderId="16" xfId="64" applyNumberFormat="1" applyFont="1" applyFill="1" applyBorder="1" applyAlignment="1" applyProtection="1">
      <alignment horizontal="left"/>
    </xf>
    <xf numFmtId="0" fontId="44" fillId="0" borderId="4" xfId="395" applyFont="1" applyBorder="1" applyAlignment="1">
      <alignment horizontal="center" wrapText="1"/>
    </xf>
    <xf numFmtId="0" fontId="44" fillId="0" borderId="4" xfId="395" applyFont="1" applyBorder="1" applyAlignment="1">
      <alignment horizontal="center"/>
    </xf>
    <xf numFmtId="0" fontId="44" fillId="0" borderId="4" xfId="395" applyFont="1" applyFill="1" applyBorder="1" applyAlignment="1">
      <alignment horizontal="center" wrapText="1"/>
    </xf>
    <xf numFmtId="0" fontId="44" fillId="0" borderId="5" xfId="395" applyFont="1" applyBorder="1" applyAlignment="1">
      <alignment horizontal="center" wrapText="1"/>
    </xf>
    <xf numFmtId="0" fontId="45" fillId="18" borderId="0" xfId="395" applyFont="1" applyFill="1"/>
    <xf numFmtId="0" fontId="46" fillId="18" borderId="0" xfId="395" applyFont="1" applyFill="1" applyAlignment="1">
      <alignment horizontal="center"/>
    </xf>
    <xf numFmtId="0" fontId="47" fillId="18" borderId="0" xfId="395" applyFont="1" applyFill="1"/>
    <xf numFmtId="0" fontId="2" fillId="0" borderId="2" xfId="395" applyBorder="1" applyAlignment="1">
      <alignment horizontal="center"/>
    </xf>
    <xf numFmtId="0" fontId="15" fillId="8" borderId="0" xfId="10" applyFont="1" applyFill="1" applyAlignment="1">
      <alignment horizontal="left" vertical="center" wrapText="1"/>
    </xf>
    <xf numFmtId="171" fontId="26" fillId="11" borderId="16" xfId="64" applyNumberFormat="1" applyFont="1" applyFill="1" applyBorder="1" applyAlignment="1" applyProtection="1">
      <alignment horizontal="center"/>
    </xf>
    <xf numFmtId="0" fontId="26" fillId="11" borderId="23" xfId="0" applyFont="1" applyFill="1" applyBorder="1" applyAlignment="1">
      <alignment horizontal="center"/>
    </xf>
    <xf numFmtId="0" fontId="26" fillId="11" borderId="22" xfId="0" applyFont="1" applyFill="1" applyBorder="1" applyAlignment="1">
      <alignment horizontal="center"/>
    </xf>
    <xf numFmtId="171" fontId="26" fillId="16" borderId="16" xfId="64" applyNumberFormat="1" applyFont="1" applyFill="1" applyBorder="1" applyAlignment="1" applyProtection="1">
      <alignment horizontal="center" wrapText="1"/>
    </xf>
    <xf numFmtId="0" fontId="26" fillId="11" borderId="22" xfId="0" applyFont="1" applyFill="1" applyBorder="1" applyAlignment="1">
      <alignment horizontal="center" wrapText="1"/>
    </xf>
    <xf numFmtId="0" fontId="26" fillId="11" borderId="23" xfId="0" applyFont="1" applyFill="1" applyBorder="1" applyAlignment="1">
      <alignment horizontal="center" wrapText="1"/>
    </xf>
    <xf numFmtId="169" fontId="26" fillId="11" borderId="16" xfId="64" applyNumberFormat="1" applyFont="1" applyFill="1" applyBorder="1" applyAlignment="1" applyProtection="1">
      <alignment horizontal="center" wrapText="1"/>
    </xf>
    <xf numFmtId="169" fontId="26" fillId="16" borderId="16" xfId="64" applyNumberFormat="1" applyFont="1" applyFill="1" applyBorder="1" applyAlignment="1" applyProtection="1">
      <alignment horizontal="center" wrapText="1"/>
    </xf>
    <xf numFmtId="6" fontId="26" fillId="11" borderId="16" xfId="0" applyNumberFormat="1" applyFont="1" applyFill="1" applyBorder="1" applyAlignment="1">
      <alignment horizontal="center"/>
    </xf>
    <xf numFmtId="6" fontId="26" fillId="11" borderId="23" xfId="0" applyNumberFormat="1" applyFont="1" applyFill="1" applyBorder="1" applyAlignment="1">
      <alignment horizontal="center"/>
    </xf>
    <xf numFmtId="6" fontId="26" fillId="11" borderId="22" xfId="0" applyNumberFormat="1" applyFont="1" applyFill="1" applyBorder="1" applyAlignment="1">
      <alignment horizontal="center"/>
    </xf>
    <xf numFmtId="169" fontId="26" fillId="16" borderId="16" xfId="64" applyNumberFormat="1" applyFont="1" applyFill="1" applyBorder="1" applyAlignment="1" applyProtection="1">
      <alignment horizontal="center"/>
    </xf>
    <xf numFmtId="169" fontId="26" fillId="12" borderId="16" xfId="0" applyNumberFormat="1" applyFont="1" applyFill="1" applyBorder="1" applyAlignment="1">
      <alignment horizontal="center"/>
    </xf>
    <xf numFmtId="169" fontId="26" fillId="12" borderId="22" xfId="0" applyNumberFormat="1" applyFont="1" applyFill="1" applyBorder="1" applyAlignment="1">
      <alignment horizontal="center"/>
    </xf>
    <xf numFmtId="0" fontId="2" fillId="0" borderId="2" xfId="395" applyBorder="1" applyAlignment="1">
      <alignment horizontal="center" wrapText="1"/>
    </xf>
  </cellXfs>
  <cellStyles count="398">
    <cellStyle name=" 1" xfId="11" xr:uid="{00000000-0005-0000-0000-000000000000}"/>
    <cellStyle name="Comma" xfId="396" builtinId="3"/>
    <cellStyle name="Comma 2" xfId="1" xr:uid="{00000000-0005-0000-0000-000002000000}"/>
    <cellStyle name="Comma 2 2" xfId="55" xr:uid="{00000000-0005-0000-0000-000003000000}"/>
    <cellStyle name="Comma 3" xfId="2" xr:uid="{00000000-0005-0000-0000-000004000000}"/>
    <cellStyle name="Comma 3 2" xfId="56" xr:uid="{00000000-0005-0000-0000-000005000000}"/>
    <cellStyle name="Comma 4" xfId="57" xr:uid="{00000000-0005-0000-0000-000006000000}"/>
    <cellStyle name="Comma 5" xfId="58" xr:uid="{00000000-0005-0000-0000-000007000000}"/>
    <cellStyle name="Comma 5 2" xfId="59" xr:uid="{00000000-0005-0000-0000-000008000000}"/>
    <cellStyle name="Comma 5 2 2" xfId="60" xr:uid="{00000000-0005-0000-0000-000009000000}"/>
    <cellStyle name="Comma 5 3" xfId="61" xr:uid="{00000000-0005-0000-0000-00000A000000}"/>
    <cellStyle name="Comma 6" xfId="62" xr:uid="{00000000-0005-0000-0000-00000B000000}"/>
    <cellStyle name="Comma 7" xfId="63" xr:uid="{00000000-0005-0000-0000-00000C000000}"/>
    <cellStyle name="Currency" xfId="3" builtinId="4"/>
    <cellStyle name="Currency 2" xfId="64" xr:uid="{00000000-0005-0000-0000-00000E000000}"/>
    <cellStyle name="Currency 2 10" xfId="65" xr:uid="{00000000-0005-0000-0000-00000F000000}"/>
    <cellStyle name="Currency 2 100" xfId="66" xr:uid="{00000000-0005-0000-0000-000010000000}"/>
    <cellStyle name="Currency 2 101" xfId="67" xr:uid="{00000000-0005-0000-0000-000011000000}"/>
    <cellStyle name="Currency 2 102" xfId="68" xr:uid="{00000000-0005-0000-0000-000012000000}"/>
    <cellStyle name="Currency 2 103" xfId="69" xr:uid="{00000000-0005-0000-0000-000013000000}"/>
    <cellStyle name="Currency 2 104" xfId="70" xr:uid="{00000000-0005-0000-0000-000014000000}"/>
    <cellStyle name="Currency 2 105" xfId="71" xr:uid="{00000000-0005-0000-0000-000015000000}"/>
    <cellStyle name="Currency 2 106" xfId="72" xr:uid="{00000000-0005-0000-0000-000016000000}"/>
    <cellStyle name="Currency 2 107" xfId="73" xr:uid="{00000000-0005-0000-0000-000017000000}"/>
    <cellStyle name="Currency 2 108" xfId="74" xr:uid="{00000000-0005-0000-0000-000018000000}"/>
    <cellStyle name="Currency 2 109" xfId="75" xr:uid="{00000000-0005-0000-0000-000019000000}"/>
    <cellStyle name="Currency 2 11" xfId="76" xr:uid="{00000000-0005-0000-0000-00001A000000}"/>
    <cellStyle name="Currency 2 110" xfId="77" xr:uid="{00000000-0005-0000-0000-00001B000000}"/>
    <cellStyle name="Currency 2 111" xfId="78" xr:uid="{00000000-0005-0000-0000-00001C000000}"/>
    <cellStyle name="Currency 2 112" xfId="79" xr:uid="{00000000-0005-0000-0000-00001D000000}"/>
    <cellStyle name="Currency 2 113" xfId="80" xr:uid="{00000000-0005-0000-0000-00001E000000}"/>
    <cellStyle name="Currency 2 114" xfId="81" xr:uid="{00000000-0005-0000-0000-00001F000000}"/>
    <cellStyle name="Currency 2 115" xfId="82" xr:uid="{00000000-0005-0000-0000-000020000000}"/>
    <cellStyle name="Currency 2 116" xfId="83" xr:uid="{00000000-0005-0000-0000-000021000000}"/>
    <cellStyle name="Currency 2 117" xfId="84" xr:uid="{00000000-0005-0000-0000-000022000000}"/>
    <cellStyle name="Currency 2 118" xfId="85" xr:uid="{00000000-0005-0000-0000-000023000000}"/>
    <cellStyle name="Currency 2 119" xfId="86" xr:uid="{00000000-0005-0000-0000-000024000000}"/>
    <cellStyle name="Currency 2 12" xfId="87" xr:uid="{00000000-0005-0000-0000-000025000000}"/>
    <cellStyle name="Currency 2 120" xfId="88" xr:uid="{00000000-0005-0000-0000-000026000000}"/>
    <cellStyle name="Currency 2 121" xfId="89" xr:uid="{00000000-0005-0000-0000-000027000000}"/>
    <cellStyle name="Currency 2 122" xfId="90" xr:uid="{00000000-0005-0000-0000-000028000000}"/>
    <cellStyle name="Currency 2 123" xfId="91" xr:uid="{00000000-0005-0000-0000-000029000000}"/>
    <cellStyle name="Currency 2 124" xfId="92" xr:uid="{00000000-0005-0000-0000-00002A000000}"/>
    <cellStyle name="Currency 2 125" xfId="93" xr:uid="{00000000-0005-0000-0000-00002B000000}"/>
    <cellStyle name="Currency 2 126" xfId="94" xr:uid="{00000000-0005-0000-0000-00002C000000}"/>
    <cellStyle name="Currency 2 127" xfId="95" xr:uid="{00000000-0005-0000-0000-00002D000000}"/>
    <cellStyle name="Currency 2 128" xfId="96" xr:uid="{00000000-0005-0000-0000-00002E000000}"/>
    <cellStyle name="Currency 2 129" xfId="97" xr:uid="{00000000-0005-0000-0000-00002F000000}"/>
    <cellStyle name="Currency 2 13" xfId="98" xr:uid="{00000000-0005-0000-0000-000030000000}"/>
    <cellStyle name="Currency 2 130" xfId="99" xr:uid="{00000000-0005-0000-0000-000031000000}"/>
    <cellStyle name="Currency 2 131" xfId="100" xr:uid="{00000000-0005-0000-0000-000032000000}"/>
    <cellStyle name="Currency 2 132" xfId="101" xr:uid="{00000000-0005-0000-0000-000033000000}"/>
    <cellStyle name="Currency 2 133" xfId="102" xr:uid="{00000000-0005-0000-0000-000034000000}"/>
    <cellStyle name="Currency 2 134" xfId="103" xr:uid="{00000000-0005-0000-0000-000035000000}"/>
    <cellStyle name="Currency 2 135" xfId="104" xr:uid="{00000000-0005-0000-0000-000036000000}"/>
    <cellStyle name="Currency 2 136" xfId="105" xr:uid="{00000000-0005-0000-0000-000037000000}"/>
    <cellStyle name="Currency 2 137" xfId="106" xr:uid="{00000000-0005-0000-0000-000038000000}"/>
    <cellStyle name="Currency 2 138" xfId="107" xr:uid="{00000000-0005-0000-0000-000039000000}"/>
    <cellStyle name="Currency 2 139" xfId="108" xr:uid="{00000000-0005-0000-0000-00003A000000}"/>
    <cellStyle name="Currency 2 14" xfId="109" xr:uid="{00000000-0005-0000-0000-00003B000000}"/>
    <cellStyle name="Currency 2 140" xfId="110" xr:uid="{00000000-0005-0000-0000-00003C000000}"/>
    <cellStyle name="Currency 2 141" xfId="111" xr:uid="{00000000-0005-0000-0000-00003D000000}"/>
    <cellStyle name="Currency 2 142" xfId="112" xr:uid="{00000000-0005-0000-0000-00003E000000}"/>
    <cellStyle name="Currency 2 143" xfId="113" xr:uid="{00000000-0005-0000-0000-00003F000000}"/>
    <cellStyle name="Currency 2 144" xfId="114" xr:uid="{00000000-0005-0000-0000-000040000000}"/>
    <cellStyle name="Currency 2 145" xfId="115" xr:uid="{00000000-0005-0000-0000-000041000000}"/>
    <cellStyle name="Currency 2 146" xfId="116" xr:uid="{00000000-0005-0000-0000-000042000000}"/>
    <cellStyle name="Currency 2 147" xfId="117" xr:uid="{00000000-0005-0000-0000-000043000000}"/>
    <cellStyle name="Currency 2 148" xfId="118" xr:uid="{00000000-0005-0000-0000-000044000000}"/>
    <cellStyle name="Currency 2 149" xfId="119" xr:uid="{00000000-0005-0000-0000-000045000000}"/>
    <cellStyle name="Currency 2 15" xfId="120" xr:uid="{00000000-0005-0000-0000-000046000000}"/>
    <cellStyle name="Currency 2 150" xfId="121" xr:uid="{00000000-0005-0000-0000-000047000000}"/>
    <cellStyle name="Currency 2 151" xfId="122" xr:uid="{00000000-0005-0000-0000-000048000000}"/>
    <cellStyle name="Currency 2 152" xfId="123" xr:uid="{00000000-0005-0000-0000-000049000000}"/>
    <cellStyle name="Currency 2 153" xfId="124" xr:uid="{00000000-0005-0000-0000-00004A000000}"/>
    <cellStyle name="Currency 2 154" xfId="125" xr:uid="{00000000-0005-0000-0000-00004B000000}"/>
    <cellStyle name="Currency 2 155" xfId="126" xr:uid="{00000000-0005-0000-0000-00004C000000}"/>
    <cellStyle name="Currency 2 156" xfId="127" xr:uid="{00000000-0005-0000-0000-00004D000000}"/>
    <cellStyle name="Currency 2 157" xfId="128" xr:uid="{00000000-0005-0000-0000-00004E000000}"/>
    <cellStyle name="Currency 2 158" xfId="129" xr:uid="{00000000-0005-0000-0000-00004F000000}"/>
    <cellStyle name="Currency 2 159" xfId="130" xr:uid="{00000000-0005-0000-0000-000050000000}"/>
    <cellStyle name="Currency 2 16" xfId="131" xr:uid="{00000000-0005-0000-0000-000051000000}"/>
    <cellStyle name="Currency 2 160" xfId="132" xr:uid="{00000000-0005-0000-0000-000052000000}"/>
    <cellStyle name="Currency 2 161" xfId="133" xr:uid="{00000000-0005-0000-0000-000053000000}"/>
    <cellStyle name="Currency 2 162" xfId="134" xr:uid="{00000000-0005-0000-0000-000054000000}"/>
    <cellStyle name="Currency 2 163" xfId="135" xr:uid="{00000000-0005-0000-0000-000055000000}"/>
    <cellStyle name="Currency 2 164" xfId="136" xr:uid="{00000000-0005-0000-0000-000056000000}"/>
    <cellStyle name="Currency 2 165" xfId="137" xr:uid="{00000000-0005-0000-0000-000057000000}"/>
    <cellStyle name="Currency 2 166" xfId="138" xr:uid="{00000000-0005-0000-0000-000058000000}"/>
    <cellStyle name="Currency 2 167" xfId="139" xr:uid="{00000000-0005-0000-0000-000059000000}"/>
    <cellStyle name="Currency 2 168" xfId="140" xr:uid="{00000000-0005-0000-0000-00005A000000}"/>
    <cellStyle name="Currency 2 169" xfId="141" xr:uid="{00000000-0005-0000-0000-00005B000000}"/>
    <cellStyle name="Currency 2 17" xfId="142" xr:uid="{00000000-0005-0000-0000-00005C000000}"/>
    <cellStyle name="Currency 2 170" xfId="143" xr:uid="{00000000-0005-0000-0000-00005D000000}"/>
    <cellStyle name="Currency 2 171" xfId="144" xr:uid="{00000000-0005-0000-0000-00005E000000}"/>
    <cellStyle name="Currency 2 172" xfId="145" xr:uid="{00000000-0005-0000-0000-00005F000000}"/>
    <cellStyle name="Currency 2 173" xfId="146" xr:uid="{00000000-0005-0000-0000-000060000000}"/>
    <cellStyle name="Currency 2 174" xfId="147" xr:uid="{00000000-0005-0000-0000-000061000000}"/>
    <cellStyle name="Currency 2 175" xfId="148" xr:uid="{00000000-0005-0000-0000-000062000000}"/>
    <cellStyle name="Currency 2 176" xfId="149" xr:uid="{00000000-0005-0000-0000-000063000000}"/>
    <cellStyle name="Currency 2 177" xfId="150" xr:uid="{00000000-0005-0000-0000-000064000000}"/>
    <cellStyle name="Currency 2 178" xfId="151" xr:uid="{00000000-0005-0000-0000-000065000000}"/>
    <cellStyle name="Currency 2 179" xfId="152" xr:uid="{00000000-0005-0000-0000-000066000000}"/>
    <cellStyle name="Currency 2 18" xfId="153" xr:uid="{00000000-0005-0000-0000-000067000000}"/>
    <cellStyle name="Currency 2 180" xfId="154" xr:uid="{00000000-0005-0000-0000-000068000000}"/>
    <cellStyle name="Currency 2 181" xfId="155" xr:uid="{00000000-0005-0000-0000-000069000000}"/>
    <cellStyle name="Currency 2 182" xfId="156" xr:uid="{00000000-0005-0000-0000-00006A000000}"/>
    <cellStyle name="Currency 2 183" xfId="157" xr:uid="{00000000-0005-0000-0000-00006B000000}"/>
    <cellStyle name="Currency 2 184" xfId="158" xr:uid="{00000000-0005-0000-0000-00006C000000}"/>
    <cellStyle name="Currency 2 185" xfId="159" xr:uid="{00000000-0005-0000-0000-00006D000000}"/>
    <cellStyle name="Currency 2 186" xfId="160" xr:uid="{00000000-0005-0000-0000-00006E000000}"/>
    <cellStyle name="Currency 2 187" xfId="161" xr:uid="{00000000-0005-0000-0000-00006F000000}"/>
    <cellStyle name="Currency 2 188" xfId="162" xr:uid="{00000000-0005-0000-0000-000070000000}"/>
    <cellStyle name="Currency 2 189" xfId="163" xr:uid="{00000000-0005-0000-0000-000071000000}"/>
    <cellStyle name="Currency 2 19" xfId="164" xr:uid="{00000000-0005-0000-0000-000072000000}"/>
    <cellStyle name="Currency 2 190" xfId="165" xr:uid="{00000000-0005-0000-0000-000073000000}"/>
    <cellStyle name="Currency 2 191" xfId="166" xr:uid="{00000000-0005-0000-0000-000074000000}"/>
    <cellStyle name="Currency 2 192" xfId="167" xr:uid="{00000000-0005-0000-0000-000075000000}"/>
    <cellStyle name="Currency 2 193" xfId="168" xr:uid="{00000000-0005-0000-0000-000076000000}"/>
    <cellStyle name="Currency 2 194" xfId="169" xr:uid="{00000000-0005-0000-0000-000077000000}"/>
    <cellStyle name="Currency 2 195" xfId="170" xr:uid="{00000000-0005-0000-0000-000078000000}"/>
    <cellStyle name="Currency 2 196" xfId="171" xr:uid="{00000000-0005-0000-0000-000079000000}"/>
    <cellStyle name="Currency 2 197" xfId="172" xr:uid="{00000000-0005-0000-0000-00007A000000}"/>
    <cellStyle name="Currency 2 198" xfId="173" xr:uid="{00000000-0005-0000-0000-00007B000000}"/>
    <cellStyle name="Currency 2 199" xfId="174" xr:uid="{00000000-0005-0000-0000-00007C000000}"/>
    <cellStyle name="Currency 2 2" xfId="175" xr:uid="{00000000-0005-0000-0000-00007D000000}"/>
    <cellStyle name="Currency 2 20" xfId="176" xr:uid="{00000000-0005-0000-0000-00007E000000}"/>
    <cellStyle name="Currency 2 200" xfId="177" xr:uid="{00000000-0005-0000-0000-00007F000000}"/>
    <cellStyle name="Currency 2 201" xfId="178" xr:uid="{00000000-0005-0000-0000-000080000000}"/>
    <cellStyle name="Currency 2 202" xfId="179" xr:uid="{00000000-0005-0000-0000-000081000000}"/>
    <cellStyle name="Currency 2 203" xfId="180" xr:uid="{00000000-0005-0000-0000-000082000000}"/>
    <cellStyle name="Currency 2 204" xfId="181" xr:uid="{00000000-0005-0000-0000-000083000000}"/>
    <cellStyle name="Currency 2 205" xfId="182" xr:uid="{00000000-0005-0000-0000-000084000000}"/>
    <cellStyle name="Currency 2 206" xfId="183" xr:uid="{00000000-0005-0000-0000-000085000000}"/>
    <cellStyle name="Currency 2 207" xfId="184" xr:uid="{00000000-0005-0000-0000-000086000000}"/>
    <cellStyle name="Currency 2 208" xfId="185" xr:uid="{00000000-0005-0000-0000-000087000000}"/>
    <cellStyle name="Currency 2 209" xfId="186" xr:uid="{00000000-0005-0000-0000-000088000000}"/>
    <cellStyle name="Currency 2 21" xfId="187" xr:uid="{00000000-0005-0000-0000-000089000000}"/>
    <cellStyle name="Currency 2 210" xfId="188" xr:uid="{00000000-0005-0000-0000-00008A000000}"/>
    <cellStyle name="Currency 2 211" xfId="189" xr:uid="{00000000-0005-0000-0000-00008B000000}"/>
    <cellStyle name="Currency 2 212" xfId="190" xr:uid="{00000000-0005-0000-0000-00008C000000}"/>
    <cellStyle name="Currency 2 213" xfId="191" xr:uid="{00000000-0005-0000-0000-00008D000000}"/>
    <cellStyle name="Currency 2 214" xfId="192" xr:uid="{00000000-0005-0000-0000-00008E000000}"/>
    <cellStyle name="Currency 2 215" xfId="193" xr:uid="{00000000-0005-0000-0000-00008F000000}"/>
    <cellStyle name="Currency 2 216" xfId="194" xr:uid="{00000000-0005-0000-0000-000090000000}"/>
    <cellStyle name="Currency 2 217" xfId="195" xr:uid="{00000000-0005-0000-0000-000091000000}"/>
    <cellStyle name="Currency 2 218" xfId="196" xr:uid="{00000000-0005-0000-0000-000092000000}"/>
    <cellStyle name="Currency 2 219" xfId="197" xr:uid="{00000000-0005-0000-0000-000093000000}"/>
    <cellStyle name="Currency 2 22" xfId="198" xr:uid="{00000000-0005-0000-0000-000094000000}"/>
    <cellStyle name="Currency 2 220" xfId="199" xr:uid="{00000000-0005-0000-0000-000095000000}"/>
    <cellStyle name="Currency 2 221" xfId="200" xr:uid="{00000000-0005-0000-0000-000096000000}"/>
    <cellStyle name="Currency 2 222" xfId="201" xr:uid="{00000000-0005-0000-0000-000097000000}"/>
    <cellStyle name="Currency 2 223" xfId="202" xr:uid="{00000000-0005-0000-0000-000098000000}"/>
    <cellStyle name="Currency 2 224" xfId="203" xr:uid="{00000000-0005-0000-0000-000099000000}"/>
    <cellStyle name="Currency 2 225" xfId="204" xr:uid="{00000000-0005-0000-0000-00009A000000}"/>
    <cellStyle name="Currency 2 226" xfId="205" xr:uid="{00000000-0005-0000-0000-00009B000000}"/>
    <cellStyle name="Currency 2 227" xfId="206" xr:uid="{00000000-0005-0000-0000-00009C000000}"/>
    <cellStyle name="Currency 2 228" xfId="207" xr:uid="{00000000-0005-0000-0000-00009D000000}"/>
    <cellStyle name="Currency 2 229" xfId="208" xr:uid="{00000000-0005-0000-0000-00009E000000}"/>
    <cellStyle name="Currency 2 23" xfId="209" xr:uid="{00000000-0005-0000-0000-00009F000000}"/>
    <cellStyle name="Currency 2 230" xfId="210" xr:uid="{00000000-0005-0000-0000-0000A0000000}"/>
    <cellStyle name="Currency 2 231" xfId="211" xr:uid="{00000000-0005-0000-0000-0000A1000000}"/>
    <cellStyle name="Currency 2 232" xfId="212" xr:uid="{00000000-0005-0000-0000-0000A2000000}"/>
    <cellStyle name="Currency 2 233" xfId="213" xr:uid="{00000000-0005-0000-0000-0000A3000000}"/>
    <cellStyle name="Currency 2 234" xfId="214" xr:uid="{00000000-0005-0000-0000-0000A4000000}"/>
    <cellStyle name="Currency 2 235" xfId="215" xr:uid="{00000000-0005-0000-0000-0000A5000000}"/>
    <cellStyle name="Currency 2 236" xfId="216" xr:uid="{00000000-0005-0000-0000-0000A6000000}"/>
    <cellStyle name="Currency 2 237" xfId="217" xr:uid="{00000000-0005-0000-0000-0000A7000000}"/>
    <cellStyle name="Currency 2 238" xfId="218" xr:uid="{00000000-0005-0000-0000-0000A8000000}"/>
    <cellStyle name="Currency 2 239" xfId="219" xr:uid="{00000000-0005-0000-0000-0000A9000000}"/>
    <cellStyle name="Currency 2 24" xfId="220" xr:uid="{00000000-0005-0000-0000-0000AA000000}"/>
    <cellStyle name="Currency 2 240" xfId="221" xr:uid="{00000000-0005-0000-0000-0000AB000000}"/>
    <cellStyle name="Currency 2 241" xfId="222" xr:uid="{00000000-0005-0000-0000-0000AC000000}"/>
    <cellStyle name="Currency 2 242" xfId="223" xr:uid="{00000000-0005-0000-0000-0000AD000000}"/>
    <cellStyle name="Currency 2 243" xfId="224" xr:uid="{00000000-0005-0000-0000-0000AE000000}"/>
    <cellStyle name="Currency 2 244" xfId="225" xr:uid="{00000000-0005-0000-0000-0000AF000000}"/>
    <cellStyle name="Currency 2 245" xfId="226" xr:uid="{00000000-0005-0000-0000-0000B0000000}"/>
    <cellStyle name="Currency 2 246" xfId="227" xr:uid="{00000000-0005-0000-0000-0000B1000000}"/>
    <cellStyle name="Currency 2 247" xfId="228" xr:uid="{00000000-0005-0000-0000-0000B2000000}"/>
    <cellStyle name="Currency 2 248" xfId="229" xr:uid="{00000000-0005-0000-0000-0000B3000000}"/>
    <cellStyle name="Currency 2 249" xfId="230" xr:uid="{00000000-0005-0000-0000-0000B4000000}"/>
    <cellStyle name="Currency 2 25" xfId="231" xr:uid="{00000000-0005-0000-0000-0000B5000000}"/>
    <cellStyle name="Currency 2 250" xfId="232" xr:uid="{00000000-0005-0000-0000-0000B6000000}"/>
    <cellStyle name="Currency 2 251" xfId="233" xr:uid="{00000000-0005-0000-0000-0000B7000000}"/>
    <cellStyle name="Currency 2 252" xfId="234" xr:uid="{00000000-0005-0000-0000-0000B8000000}"/>
    <cellStyle name="Currency 2 253" xfId="235" xr:uid="{00000000-0005-0000-0000-0000B9000000}"/>
    <cellStyle name="Currency 2 254" xfId="236" xr:uid="{00000000-0005-0000-0000-0000BA000000}"/>
    <cellStyle name="Currency 2 26" xfId="237" xr:uid="{00000000-0005-0000-0000-0000BB000000}"/>
    <cellStyle name="Currency 2 27" xfId="238" xr:uid="{00000000-0005-0000-0000-0000BC000000}"/>
    <cellStyle name="Currency 2 28" xfId="239" xr:uid="{00000000-0005-0000-0000-0000BD000000}"/>
    <cellStyle name="Currency 2 29" xfId="240" xr:uid="{00000000-0005-0000-0000-0000BE000000}"/>
    <cellStyle name="Currency 2 3" xfId="241" xr:uid="{00000000-0005-0000-0000-0000BF000000}"/>
    <cellStyle name="Currency 2 30" xfId="242" xr:uid="{00000000-0005-0000-0000-0000C0000000}"/>
    <cellStyle name="Currency 2 31" xfId="243" xr:uid="{00000000-0005-0000-0000-0000C1000000}"/>
    <cellStyle name="Currency 2 32" xfId="244" xr:uid="{00000000-0005-0000-0000-0000C2000000}"/>
    <cellStyle name="Currency 2 33" xfId="245" xr:uid="{00000000-0005-0000-0000-0000C3000000}"/>
    <cellStyle name="Currency 2 34" xfId="246" xr:uid="{00000000-0005-0000-0000-0000C4000000}"/>
    <cellStyle name="Currency 2 35" xfId="247" xr:uid="{00000000-0005-0000-0000-0000C5000000}"/>
    <cellStyle name="Currency 2 36" xfId="248" xr:uid="{00000000-0005-0000-0000-0000C6000000}"/>
    <cellStyle name="Currency 2 37" xfId="249" xr:uid="{00000000-0005-0000-0000-0000C7000000}"/>
    <cellStyle name="Currency 2 38" xfId="250" xr:uid="{00000000-0005-0000-0000-0000C8000000}"/>
    <cellStyle name="Currency 2 39" xfId="251" xr:uid="{00000000-0005-0000-0000-0000C9000000}"/>
    <cellStyle name="Currency 2 4" xfId="252" xr:uid="{00000000-0005-0000-0000-0000CA000000}"/>
    <cellStyle name="Currency 2 40" xfId="253" xr:uid="{00000000-0005-0000-0000-0000CB000000}"/>
    <cellStyle name="Currency 2 41" xfId="254" xr:uid="{00000000-0005-0000-0000-0000CC000000}"/>
    <cellStyle name="Currency 2 42" xfId="255" xr:uid="{00000000-0005-0000-0000-0000CD000000}"/>
    <cellStyle name="Currency 2 43" xfId="256" xr:uid="{00000000-0005-0000-0000-0000CE000000}"/>
    <cellStyle name="Currency 2 44" xfId="257" xr:uid="{00000000-0005-0000-0000-0000CF000000}"/>
    <cellStyle name="Currency 2 45" xfId="258" xr:uid="{00000000-0005-0000-0000-0000D0000000}"/>
    <cellStyle name="Currency 2 46" xfId="259" xr:uid="{00000000-0005-0000-0000-0000D1000000}"/>
    <cellStyle name="Currency 2 47" xfId="260" xr:uid="{00000000-0005-0000-0000-0000D2000000}"/>
    <cellStyle name="Currency 2 48" xfId="261" xr:uid="{00000000-0005-0000-0000-0000D3000000}"/>
    <cellStyle name="Currency 2 49" xfId="262" xr:uid="{00000000-0005-0000-0000-0000D4000000}"/>
    <cellStyle name="Currency 2 5" xfId="263" xr:uid="{00000000-0005-0000-0000-0000D5000000}"/>
    <cellStyle name="Currency 2 50" xfId="264" xr:uid="{00000000-0005-0000-0000-0000D6000000}"/>
    <cellStyle name="Currency 2 51" xfId="265" xr:uid="{00000000-0005-0000-0000-0000D7000000}"/>
    <cellStyle name="Currency 2 52" xfId="266" xr:uid="{00000000-0005-0000-0000-0000D8000000}"/>
    <cellStyle name="Currency 2 53" xfId="267" xr:uid="{00000000-0005-0000-0000-0000D9000000}"/>
    <cellStyle name="Currency 2 54" xfId="268" xr:uid="{00000000-0005-0000-0000-0000DA000000}"/>
    <cellStyle name="Currency 2 55" xfId="269" xr:uid="{00000000-0005-0000-0000-0000DB000000}"/>
    <cellStyle name="Currency 2 56" xfId="270" xr:uid="{00000000-0005-0000-0000-0000DC000000}"/>
    <cellStyle name="Currency 2 57" xfId="271" xr:uid="{00000000-0005-0000-0000-0000DD000000}"/>
    <cellStyle name="Currency 2 58" xfId="272" xr:uid="{00000000-0005-0000-0000-0000DE000000}"/>
    <cellStyle name="Currency 2 59" xfId="273" xr:uid="{00000000-0005-0000-0000-0000DF000000}"/>
    <cellStyle name="Currency 2 6" xfId="274" xr:uid="{00000000-0005-0000-0000-0000E0000000}"/>
    <cellStyle name="Currency 2 60" xfId="275" xr:uid="{00000000-0005-0000-0000-0000E1000000}"/>
    <cellStyle name="Currency 2 61" xfId="276" xr:uid="{00000000-0005-0000-0000-0000E2000000}"/>
    <cellStyle name="Currency 2 62" xfId="277" xr:uid="{00000000-0005-0000-0000-0000E3000000}"/>
    <cellStyle name="Currency 2 63" xfId="278" xr:uid="{00000000-0005-0000-0000-0000E4000000}"/>
    <cellStyle name="Currency 2 64" xfId="279" xr:uid="{00000000-0005-0000-0000-0000E5000000}"/>
    <cellStyle name="Currency 2 65" xfId="280" xr:uid="{00000000-0005-0000-0000-0000E6000000}"/>
    <cellStyle name="Currency 2 66" xfId="281" xr:uid="{00000000-0005-0000-0000-0000E7000000}"/>
    <cellStyle name="Currency 2 67" xfId="282" xr:uid="{00000000-0005-0000-0000-0000E8000000}"/>
    <cellStyle name="Currency 2 68" xfId="283" xr:uid="{00000000-0005-0000-0000-0000E9000000}"/>
    <cellStyle name="Currency 2 69" xfId="284" xr:uid="{00000000-0005-0000-0000-0000EA000000}"/>
    <cellStyle name="Currency 2 7" xfId="285" xr:uid="{00000000-0005-0000-0000-0000EB000000}"/>
    <cellStyle name="Currency 2 70" xfId="286" xr:uid="{00000000-0005-0000-0000-0000EC000000}"/>
    <cellStyle name="Currency 2 71" xfId="287" xr:uid="{00000000-0005-0000-0000-0000ED000000}"/>
    <cellStyle name="Currency 2 72" xfId="288" xr:uid="{00000000-0005-0000-0000-0000EE000000}"/>
    <cellStyle name="Currency 2 73" xfId="289" xr:uid="{00000000-0005-0000-0000-0000EF000000}"/>
    <cellStyle name="Currency 2 74" xfId="290" xr:uid="{00000000-0005-0000-0000-0000F0000000}"/>
    <cellStyle name="Currency 2 75" xfId="291" xr:uid="{00000000-0005-0000-0000-0000F1000000}"/>
    <cellStyle name="Currency 2 76" xfId="292" xr:uid="{00000000-0005-0000-0000-0000F2000000}"/>
    <cellStyle name="Currency 2 77" xfId="293" xr:uid="{00000000-0005-0000-0000-0000F3000000}"/>
    <cellStyle name="Currency 2 78" xfId="294" xr:uid="{00000000-0005-0000-0000-0000F4000000}"/>
    <cellStyle name="Currency 2 79" xfId="295" xr:uid="{00000000-0005-0000-0000-0000F5000000}"/>
    <cellStyle name="Currency 2 8" xfId="296" xr:uid="{00000000-0005-0000-0000-0000F6000000}"/>
    <cellStyle name="Currency 2 80" xfId="297" xr:uid="{00000000-0005-0000-0000-0000F7000000}"/>
    <cellStyle name="Currency 2 81" xfId="298" xr:uid="{00000000-0005-0000-0000-0000F8000000}"/>
    <cellStyle name="Currency 2 82" xfId="299" xr:uid="{00000000-0005-0000-0000-0000F9000000}"/>
    <cellStyle name="Currency 2 83" xfId="300" xr:uid="{00000000-0005-0000-0000-0000FA000000}"/>
    <cellStyle name="Currency 2 84" xfId="301" xr:uid="{00000000-0005-0000-0000-0000FB000000}"/>
    <cellStyle name="Currency 2 85" xfId="302" xr:uid="{00000000-0005-0000-0000-0000FC000000}"/>
    <cellStyle name="Currency 2 86" xfId="303" xr:uid="{00000000-0005-0000-0000-0000FD000000}"/>
    <cellStyle name="Currency 2 87" xfId="304" xr:uid="{00000000-0005-0000-0000-0000FE000000}"/>
    <cellStyle name="Currency 2 88" xfId="305" xr:uid="{00000000-0005-0000-0000-0000FF000000}"/>
    <cellStyle name="Currency 2 89" xfId="306" xr:uid="{00000000-0005-0000-0000-000000010000}"/>
    <cellStyle name="Currency 2 9" xfId="307" xr:uid="{00000000-0005-0000-0000-000001010000}"/>
    <cellStyle name="Currency 2 90" xfId="308" xr:uid="{00000000-0005-0000-0000-000002010000}"/>
    <cellStyle name="Currency 2 91" xfId="309" xr:uid="{00000000-0005-0000-0000-000003010000}"/>
    <cellStyle name="Currency 2 92" xfId="310" xr:uid="{00000000-0005-0000-0000-000004010000}"/>
    <cellStyle name="Currency 2 93" xfId="311" xr:uid="{00000000-0005-0000-0000-000005010000}"/>
    <cellStyle name="Currency 2 94" xfId="312" xr:uid="{00000000-0005-0000-0000-000006010000}"/>
    <cellStyle name="Currency 2 95" xfId="313" xr:uid="{00000000-0005-0000-0000-000007010000}"/>
    <cellStyle name="Currency 2 96" xfId="314" xr:uid="{00000000-0005-0000-0000-000008010000}"/>
    <cellStyle name="Currency 2 97" xfId="315" xr:uid="{00000000-0005-0000-0000-000009010000}"/>
    <cellStyle name="Currency 2 98" xfId="316" xr:uid="{00000000-0005-0000-0000-00000A010000}"/>
    <cellStyle name="Currency 2 99" xfId="317" xr:uid="{00000000-0005-0000-0000-00000B010000}"/>
    <cellStyle name="Currency 3" xfId="318" xr:uid="{00000000-0005-0000-0000-00000C010000}"/>
    <cellStyle name="Currency 3 2" xfId="319" xr:uid="{00000000-0005-0000-0000-00000D010000}"/>
    <cellStyle name="Currency 3 2 2" xfId="320" xr:uid="{00000000-0005-0000-0000-00000E010000}"/>
    <cellStyle name="Currency 3 3" xfId="321" xr:uid="{00000000-0005-0000-0000-00000F010000}"/>
    <cellStyle name="Double Line 25.5" xfId="4" xr:uid="{00000000-0005-0000-0000-000010010000}"/>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7" builtinId="9"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Normal" xfId="0" builtinId="0"/>
    <cellStyle name="Normal 2" xfId="10" xr:uid="{00000000-0005-0000-0000-000076010000}"/>
    <cellStyle name="Normal 3" xfId="12" xr:uid="{00000000-0005-0000-0000-000077010000}"/>
    <cellStyle name="Normal 3 2" xfId="322" xr:uid="{00000000-0005-0000-0000-000078010000}"/>
    <cellStyle name="Normal 3 2 2" xfId="323" xr:uid="{00000000-0005-0000-0000-000079010000}"/>
    <cellStyle name="Normal 3 2 2 2" xfId="324" xr:uid="{00000000-0005-0000-0000-00007A010000}"/>
    <cellStyle name="Normal 3 2 3" xfId="325" xr:uid="{00000000-0005-0000-0000-00007B010000}"/>
    <cellStyle name="Normal 3 3" xfId="326" xr:uid="{00000000-0005-0000-0000-00007C010000}"/>
    <cellStyle name="Normal 3 3 2" xfId="327" xr:uid="{00000000-0005-0000-0000-00007D010000}"/>
    <cellStyle name="Normal 3 4" xfId="328" xr:uid="{00000000-0005-0000-0000-00007E010000}"/>
    <cellStyle name="Normal 4" xfId="13" xr:uid="{00000000-0005-0000-0000-00007F010000}"/>
    <cellStyle name="Normal 5" xfId="14" xr:uid="{00000000-0005-0000-0000-000080010000}"/>
    <cellStyle name="Normal 6" xfId="15" xr:uid="{00000000-0005-0000-0000-000081010000}"/>
    <cellStyle name="Normal 7" xfId="16" xr:uid="{00000000-0005-0000-0000-000082010000}"/>
    <cellStyle name="Normal 8" xfId="17" xr:uid="{00000000-0005-0000-0000-000083010000}"/>
    <cellStyle name="Normal 9" xfId="395" xr:uid="{00000000-0005-0000-0000-000084010000}"/>
    <cellStyle name="Normal_Ethernet" xfId="5" xr:uid="{00000000-0005-0000-0000-000085010000}"/>
    <cellStyle name="Normal_FTTx" xfId="6" xr:uid="{00000000-0005-0000-0000-000086010000}"/>
    <cellStyle name="Normal_Sheet1_1" xfId="7" xr:uid="{00000000-0005-0000-0000-000087010000}"/>
    <cellStyle name="Normal_Sonet_1" xfId="8" xr:uid="{00000000-0005-0000-0000-000088010000}"/>
    <cellStyle name="Percent" xfId="9" builtinId="5"/>
    <cellStyle name="Percent 2" xfId="329" xr:uid="{00000000-0005-0000-0000-00008A010000}"/>
    <cellStyle name="Percent 3" xfId="330" xr:uid="{00000000-0005-0000-0000-00008B010000}"/>
    <cellStyle name="Style 1" xfId="331" xr:uid="{00000000-0005-0000-0000-00008C010000}"/>
    <cellStyle name="常规 3" xfId="18" xr:uid="{00000000-0005-0000-0000-00008D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China!$C$23:$P$23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China!$C$33:$P$33</c:f>
              <c:numCache>
                <c:formatCode>_(\$* #,##0_);_(\$* \(#,##0\);_(\$* \-??_);_(@_)</c:formatCode>
                <c:ptCount val="14"/>
                <c:pt idx="0">
                  <c:v>229</c:v>
                </c:pt>
                <c:pt idx="1">
                  <c:v>289</c:v>
                </c:pt>
                <c:pt idx="9">
                  <c:v>2643.9273622921287</c:v>
                </c:pt>
              </c:numCache>
            </c:numRef>
          </c:val>
          <c:extLst>
            <c:ext xmlns:c16="http://schemas.microsoft.com/office/drawing/2014/chart" uri="{C3380CC4-5D6E-409C-BE32-E72D297353CC}">
              <c16:uniqueId val="{00000000-1AE7-DB44-B56F-B06B781574B8}"/>
            </c:ext>
          </c:extLst>
        </c:ser>
        <c:dLbls>
          <c:showLegendKey val="0"/>
          <c:showVal val="0"/>
          <c:showCatName val="0"/>
          <c:showSerName val="0"/>
          <c:showPercent val="0"/>
          <c:showBubbleSize val="0"/>
        </c:dLbls>
        <c:gapWidth val="150"/>
        <c:axId val="135941120"/>
        <c:axId val="138560256"/>
      </c:barChart>
      <c:catAx>
        <c:axId val="135941120"/>
        <c:scaling>
          <c:orientation val="minMax"/>
        </c:scaling>
        <c:delete val="0"/>
        <c:axPos val="b"/>
        <c:numFmt formatCode="General" sourceLinked="1"/>
        <c:majorTickMark val="out"/>
        <c:minorTickMark val="none"/>
        <c:tickLblPos val="nextTo"/>
        <c:crossAx val="138560256"/>
        <c:crosses val="autoZero"/>
        <c:auto val="1"/>
        <c:lblAlgn val="ctr"/>
        <c:lblOffset val="100"/>
        <c:noMultiLvlLbl val="0"/>
      </c:catAx>
      <c:valAx>
        <c:axId val="138560256"/>
        <c:scaling>
          <c:orientation val="minMax"/>
        </c:scaling>
        <c:delete val="0"/>
        <c:axPos val="l"/>
        <c:majorGridlines/>
        <c:title>
          <c:tx>
            <c:rich>
              <a:bodyPr rot="-5400000" vert="horz"/>
              <a:lstStyle/>
              <a:p>
                <a:pPr>
                  <a:defRPr/>
                </a:pPr>
                <a:r>
                  <a:rPr lang="en-US"/>
                  <a:t>Annual revenues ($ millions)</a:t>
                </a:r>
              </a:p>
            </c:rich>
          </c:tx>
          <c:layout>
            <c:manualLayout>
              <c:xMode val="edge"/>
              <c:yMode val="edge"/>
              <c:x val="1.7329411051485898E-2"/>
              <c:y val="0.14129829072146199"/>
            </c:manualLayout>
          </c:layout>
          <c:overlay val="0"/>
        </c:title>
        <c:numFmt formatCode="_(\$* #,##0_);_(\$* \(#,##0\);_(\$* \-??_);_(@_)" sourceLinked="1"/>
        <c:majorTickMark val="out"/>
        <c:minorTickMark val="none"/>
        <c:tickLblPos val="nextTo"/>
        <c:crossAx val="13594112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35514462917417"/>
          <c:y val="7.8285785944006425E-2"/>
          <c:w val="0.73137867140065815"/>
          <c:h val="0.82142717375434438"/>
        </c:manualLayout>
      </c:layout>
      <c:scatterChart>
        <c:scatterStyle val="smoothMarker"/>
        <c:varyColors val="0"/>
        <c:ser>
          <c:idx val="0"/>
          <c:order val="0"/>
          <c:tx>
            <c:strRef>
              <c:f>'Fragmentation by Segment'!$B$48</c:f>
              <c:strCache>
                <c:ptCount val="1"/>
                <c:pt idx="0">
                  <c:v>Top 3</c:v>
                </c:pt>
              </c:strCache>
            </c:strRef>
          </c:tx>
          <c:xVal>
            <c:numRef>
              <c:f>'Fragmentation by Segment'!$C$47:$N$47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Segment'!$C$48:$N$48</c:f>
              <c:numCache>
                <c:formatCode>0%</c:formatCode>
                <c:ptCount val="12"/>
                <c:pt idx="0">
                  <c:v>0.52343486020872154</c:v>
                </c:pt>
                <c:pt idx="1">
                  <c:v>0.53348943959055661</c:v>
                </c:pt>
              </c:numCache>
            </c:numRef>
          </c:yVal>
          <c:smooth val="1"/>
          <c:extLst>
            <c:ext xmlns:c16="http://schemas.microsoft.com/office/drawing/2014/chart" uri="{C3380CC4-5D6E-409C-BE32-E72D297353CC}">
              <c16:uniqueId val="{00000000-ED09-E940-9139-5E777C21BC53}"/>
            </c:ext>
          </c:extLst>
        </c:ser>
        <c:ser>
          <c:idx val="1"/>
          <c:order val="1"/>
          <c:tx>
            <c:strRef>
              <c:f>'Fragmentation by Segment'!$B$49</c:f>
              <c:strCache>
                <c:ptCount val="1"/>
                <c:pt idx="0">
                  <c:v>Top 4-6</c:v>
                </c:pt>
              </c:strCache>
            </c:strRef>
          </c:tx>
          <c:xVal>
            <c:numRef>
              <c:f>'Fragmentation by Segment'!$C$47:$N$47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Segment'!$C$49:$N$49</c:f>
              <c:numCache>
                <c:formatCode>0%</c:formatCode>
                <c:ptCount val="12"/>
                <c:pt idx="0">
                  <c:v>0.28207904907779269</c:v>
                </c:pt>
                <c:pt idx="1">
                  <c:v>0.26449480398945519</c:v>
                </c:pt>
              </c:numCache>
            </c:numRef>
          </c:yVal>
          <c:smooth val="1"/>
          <c:extLst>
            <c:ext xmlns:c16="http://schemas.microsoft.com/office/drawing/2014/chart" uri="{C3380CC4-5D6E-409C-BE32-E72D297353CC}">
              <c16:uniqueId val="{00000001-ED09-E940-9139-5E777C21BC53}"/>
            </c:ext>
          </c:extLst>
        </c:ser>
        <c:ser>
          <c:idx val="2"/>
          <c:order val="2"/>
          <c:tx>
            <c:strRef>
              <c:f>'Fragmentation by Segment'!$B$50</c:f>
              <c:strCache>
                <c:ptCount val="1"/>
                <c:pt idx="0">
                  <c:v>Top 7-10</c:v>
                </c:pt>
              </c:strCache>
            </c:strRef>
          </c:tx>
          <c:xVal>
            <c:numRef>
              <c:f>'Fragmentation by Segment'!$C$47:$N$47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Segment'!$C$50:$N$50</c:f>
              <c:numCache>
                <c:formatCode>0%</c:formatCode>
                <c:ptCount val="12"/>
                <c:pt idx="0">
                  <c:v>8.6858372331849829E-2</c:v>
                </c:pt>
                <c:pt idx="1">
                  <c:v>0.14863322671353252</c:v>
                </c:pt>
              </c:numCache>
            </c:numRef>
          </c:yVal>
          <c:smooth val="1"/>
          <c:extLst>
            <c:ext xmlns:c16="http://schemas.microsoft.com/office/drawing/2014/chart" uri="{C3380CC4-5D6E-409C-BE32-E72D297353CC}">
              <c16:uniqueId val="{00000002-ED09-E940-9139-5E777C21BC53}"/>
            </c:ext>
          </c:extLst>
        </c:ser>
        <c:ser>
          <c:idx val="3"/>
          <c:order val="3"/>
          <c:tx>
            <c:strRef>
              <c:f>'Fragmentation by Segment'!$B$51</c:f>
              <c:strCache>
                <c:ptCount val="1"/>
                <c:pt idx="0">
                  <c:v>The Rest</c:v>
                </c:pt>
              </c:strCache>
            </c:strRef>
          </c:tx>
          <c:xVal>
            <c:numRef>
              <c:f>'Fragmentation by Segment'!$C$47:$N$47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Segment'!$C$51:$N$51</c:f>
              <c:numCache>
                <c:formatCode>0%</c:formatCode>
                <c:ptCount val="12"/>
                <c:pt idx="0">
                  <c:v>0.10762771838163598</c:v>
                </c:pt>
                <c:pt idx="1">
                  <c:v>5.3382529706455739E-2</c:v>
                </c:pt>
              </c:numCache>
            </c:numRef>
          </c:yVal>
          <c:smooth val="1"/>
          <c:extLst>
            <c:ext xmlns:c16="http://schemas.microsoft.com/office/drawing/2014/chart" uri="{C3380CC4-5D6E-409C-BE32-E72D297353CC}">
              <c16:uniqueId val="{00000003-ED09-E940-9139-5E777C21BC53}"/>
            </c:ext>
          </c:extLst>
        </c:ser>
        <c:dLbls>
          <c:showLegendKey val="0"/>
          <c:showVal val="0"/>
          <c:showCatName val="0"/>
          <c:showSerName val="0"/>
          <c:showPercent val="0"/>
          <c:showBubbleSize val="0"/>
        </c:dLbls>
        <c:axId val="140520832"/>
        <c:axId val="140530816"/>
      </c:scatterChart>
      <c:valAx>
        <c:axId val="140520832"/>
        <c:scaling>
          <c:orientation val="minMax"/>
          <c:max val="2021"/>
          <c:min val="2010"/>
        </c:scaling>
        <c:delete val="0"/>
        <c:axPos val="b"/>
        <c:numFmt formatCode="General" sourceLinked="1"/>
        <c:majorTickMark val="out"/>
        <c:minorTickMark val="none"/>
        <c:tickLblPos val="nextTo"/>
        <c:txPr>
          <a:bodyPr rot="0" vert="horz"/>
          <a:lstStyle/>
          <a:p>
            <a:pPr>
              <a:defRPr sz="1100"/>
            </a:pPr>
            <a:endParaRPr lang="en-US"/>
          </a:p>
        </c:txPr>
        <c:crossAx val="140530816"/>
        <c:crosses val="autoZero"/>
        <c:crossBetween val="midCat"/>
        <c:majorUnit val="1"/>
        <c:minorUnit val="1"/>
      </c:valAx>
      <c:valAx>
        <c:axId val="140530816"/>
        <c:scaling>
          <c:orientation val="minMax"/>
        </c:scaling>
        <c:delete val="0"/>
        <c:axPos val="l"/>
        <c:majorGridlines/>
        <c:title>
          <c:tx>
            <c:rich>
              <a:bodyPr/>
              <a:lstStyle/>
              <a:p>
                <a:pPr>
                  <a:defRPr sz="1200">
                    <a:solidFill>
                      <a:schemeClr val="tx1"/>
                    </a:solidFill>
                  </a:defRPr>
                </a:pPr>
                <a:r>
                  <a:rPr lang="en-US" sz="1200">
                    <a:solidFill>
                      <a:schemeClr val="tx1"/>
                    </a:solidFill>
                  </a:rPr>
                  <a:t>Market Share</a:t>
                </a:r>
              </a:p>
            </c:rich>
          </c:tx>
          <c:layout>
            <c:manualLayout>
              <c:xMode val="edge"/>
              <c:yMode val="edge"/>
              <c:x val="1.2919445750090316E-2"/>
              <c:y val="0.31610821696978636"/>
            </c:manualLayout>
          </c:layout>
          <c:overlay val="0"/>
        </c:title>
        <c:numFmt formatCode="0%" sourceLinked="1"/>
        <c:majorTickMark val="out"/>
        <c:minorTickMark val="none"/>
        <c:tickLblPos val="nextTo"/>
        <c:txPr>
          <a:bodyPr rot="0" vert="horz"/>
          <a:lstStyle/>
          <a:p>
            <a:pPr>
              <a:defRPr sz="1100"/>
            </a:pPr>
            <a:endParaRPr lang="en-US"/>
          </a:p>
        </c:txPr>
        <c:crossAx val="140520832"/>
        <c:crosses val="autoZero"/>
        <c:crossBetween val="midCat"/>
        <c:majorUnit val="0.2"/>
      </c:valAx>
    </c:plotArea>
    <c:legend>
      <c:legendPos val="r"/>
      <c:layout>
        <c:manualLayout>
          <c:xMode val="edge"/>
          <c:yMode val="edge"/>
          <c:x val="0.86473132397670815"/>
          <c:y val="0.34274288836474909"/>
          <c:w val="0.13483662064044882"/>
          <c:h val="0.31414388190040543"/>
        </c:manualLayout>
      </c:layout>
      <c:overlay val="0"/>
    </c:legend>
    <c:plotVisOnly val="1"/>
    <c:dispBlanksAs val="gap"/>
    <c:showDLblsOverMax val="0"/>
  </c:chart>
  <c:txPr>
    <a:bodyPr/>
    <a:lstStyle/>
    <a:p>
      <a:pPr>
        <a:defRPr>
          <a:solidFill>
            <a:schemeClr val="tx1"/>
          </a:solidFill>
        </a:defRPr>
      </a:pPr>
      <a:endParaRPr lang="en-US"/>
    </a:p>
  </c:txPr>
  <c:printSettings>
    <c:headerFooter alignWithMargins="0"/>
    <c:pageMargins b="1" l="0.750000000000003" r="0.75000000000000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4172140359729"/>
          <c:y val="7.1993173600081103E-2"/>
          <c:w val="0.7288835153905725"/>
          <c:h val="0.82750329492075281"/>
        </c:manualLayout>
      </c:layout>
      <c:scatterChart>
        <c:scatterStyle val="smoothMarker"/>
        <c:varyColors val="0"/>
        <c:ser>
          <c:idx val="0"/>
          <c:order val="0"/>
          <c:tx>
            <c:strRef>
              <c:f>'Fragmentation by Segment'!$B$66</c:f>
              <c:strCache>
                <c:ptCount val="1"/>
                <c:pt idx="0">
                  <c:v>Top 3</c:v>
                </c:pt>
              </c:strCache>
            </c:strRef>
          </c:tx>
          <c:xVal>
            <c:numRef>
              <c:f>'Fragmentation by Segment'!$C$65:$N$65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Segment'!$C$66:$N$66</c:f>
              <c:numCache>
                <c:formatCode>0%</c:formatCode>
                <c:ptCount val="12"/>
                <c:pt idx="0">
                  <c:v>0.54478558746736294</c:v>
                </c:pt>
                <c:pt idx="1">
                  <c:v>0.5</c:v>
                </c:pt>
              </c:numCache>
            </c:numRef>
          </c:yVal>
          <c:smooth val="1"/>
          <c:extLst>
            <c:ext xmlns:c16="http://schemas.microsoft.com/office/drawing/2014/chart" uri="{C3380CC4-5D6E-409C-BE32-E72D297353CC}">
              <c16:uniqueId val="{00000000-1FDA-4A43-8C12-8AF0BD04FEE8}"/>
            </c:ext>
          </c:extLst>
        </c:ser>
        <c:ser>
          <c:idx val="1"/>
          <c:order val="1"/>
          <c:tx>
            <c:strRef>
              <c:f>'Fragmentation by Segment'!$B$67</c:f>
              <c:strCache>
                <c:ptCount val="1"/>
                <c:pt idx="0">
                  <c:v>Top 4-6</c:v>
                </c:pt>
              </c:strCache>
            </c:strRef>
          </c:tx>
          <c:xVal>
            <c:numRef>
              <c:f>'Fragmentation by Segment'!$C$65:$N$65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Segment'!$C$67:$N$67</c:f>
              <c:numCache>
                <c:formatCode>0%</c:formatCode>
                <c:ptCount val="12"/>
                <c:pt idx="0">
                  <c:v>0.28041893733681467</c:v>
                </c:pt>
                <c:pt idx="1">
                  <c:v>0.24214435146443516</c:v>
                </c:pt>
              </c:numCache>
            </c:numRef>
          </c:yVal>
          <c:smooth val="1"/>
          <c:extLst>
            <c:ext xmlns:c16="http://schemas.microsoft.com/office/drawing/2014/chart" uri="{C3380CC4-5D6E-409C-BE32-E72D297353CC}">
              <c16:uniqueId val="{00000001-1FDA-4A43-8C12-8AF0BD04FEE8}"/>
            </c:ext>
          </c:extLst>
        </c:ser>
        <c:ser>
          <c:idx val="2"/>
          <c:order val="2"/>
          <c:tx>
            <c:strRef>
              <c:f>'Fragmentation by Segment'!$B$68</c:f>
              <c:strCache>
                <c:ptCount val="1"/>
                <c:pt idx="0">
                  <c:v>The Rest</c:v>
                </c:pt>
              </c:strCache>
            </c:strRef>
          </c:tx>
          <c:xVal>
            <c:numRef>
              <c:f>'Fragmentation by Segment'!$C$65:$N$65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Segment'!$C$68:$N$68</c:f>
              <c:numCache>
                <c:formatCode>0%</c:formatCode>
                <c:ptCount val="12"/>
                <c:pt idx="0">
                  <c:v>0.17479547519582239</c:v>
                </c:pt>
                <c:pt idx="1">
                  <c:v>0.25785564853556486</c:v>
                </c:pt>
              </c:numCache>
            </c:numRef>
          </c:yVal>
          <c:smooth val="1"/>
          <c:extLst>
            <c:ext xmlns:c16="http://schemas.microsoft.com/office/drawing/2014/chart" uri="{C3380CC4-5D6E-409C-BE32-E72D297353CC}">
              <c16:uniqueId val="{00000002-1FDA-4A43-8C12-8AF0BD04FEE8}"/>
            </c:ext>
          </c:extLst>
        </c:ser>
        <c:dLbls>
          <c:showLegendKey val="0"/>
          <c:showVal val="0"/>
          <c:showCatName val="0"/>
          <c:showSerName val="0"/>
          <c:showPercent val="0"/>
          <c:showBubbleSize val="0"/>
        </c:dLbls>
        <c:axId val="140582912"/>
        <c:axId val="140584448"/>
      </c:scatterChart>
      <c:valAx>
        <c:axId val="140582912"/>
        <c:scaling>
          <c:orientation val="minMax"/>
          <c:max val="2021"/>
          <c:min val="2010"/>
        </c:scaling>
        <c:delete val="0"/>
        <c:axPos val="b"/>
        <c:numFmt formatCode="General" sourceLinked="1"/>
        <c:majorTickMark val="out"/>
        <c:minorTickMark val="none"/>
        <c:tickLblPos val="nextTo"/>
        <c:txPr>
          <a:bodyPr rot="0" vert="horz"/>
          <a:lstStyle/>
          <a:p>
            <a:pPr>
              <a:defRPr sz="1100"/>
            </a:pPr>
            <a:endParaRPr lang="en-US"/>
          </a:p>
        </c:txPr>
        <c:crossAx val="140584448"/>
        <c:crosses val="autoZero"/>
        <c:crossBetween val="midCat"/>
        <c:majorUnit val="1"/>
        <c:minorUnit val="1"/>
      </c:valAx>
      <c:valAx>
        <c:axId val="140584448"/>
        <c:scaling>
          <c:orientation val="minMax"/>
          <c:min val="0"/>
        </c:scaling>
        <c:delete val="0"/>
        <c:axPos val="l"/>
        <c:majorGridlines/>
        <c:title>
          <c:tx>
            <c:rich>
              <a:bodyPr/>
              <a:lstStyle/>
              <a:p>
                <a:pPr>
                  <a:defRPr sz="1200"/>
                </a:pPr>
                <a:r>
                  <a:rPr lang="en-US" sz="1200"/>
                  <a:t>Market Share</a:t>
                </a:r>
              </a:p>
            </c:rich>
          </c:tx>
          <c:layout>
            <c:manualLayout>
              <c:xMode val="edge"/>
              <c:yMode val="edge"/>
              <c:x val="1.8300159332068321E-2"/>
              <c:y val="0.31845155621641713"/>
            </c:manualLayout>
          </c:layout>
          <c:overlay val="0"/>
        </c:title>
        <c:numFmt formatCode="0%" sourceLinked="1"/>
        <c:majorTickMark val="out"/>
        <c:minorTickMark val="none"/>
        <c:tickLblPos val="nextTo"/>
        <c:txPr>
          <a:bodyPr rot="0" vert="horz"/>
          <a:lstStyle/>
          <a:p>
            <a:pPr>
              <a:defRPr sz="1100"/>
            </a:pPr>
            <a:endParaRPr lang="en-US"/>
          </a:p>
        </c:txPr>
        <c:crossAx val="140582912"/>
        <c:crosses val="autoZero"/>
        <c:crossBetween val="midCat"/>
        <c:majorUnit val="0.2"/>
      </c:valAx>
    </c:plotArea>
    <c:legend>
      <c:legendPos val="r"/>
      <c:layout>
        <c:manualLayout>
          <c:xMode val="edge"/>
          <c:yMode val="edge"/>
          <c:x val="0.84042450453292705"/>
          <c:y val="0.24394173904227637"/>
          <c:w val="0.144395164293946"/>
          <c:h val="0.44117197796627355"/>
        </c:manualLayout>
      </c:layout>
      <c:overlay val="0"/>
    </c:legend>
    <c:plotVisOnly val="1"/>
    <c:dispBlanksAs val="gap"/>
    <c:showDLblsOverMax val="0"/>
  </c:chart>
  <c:printSettings>
    <c:headerFooter alignWithMargins="0"/>
    <c:pageMargins b="1" l="0.750000000000003" r="0.75000000000000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5612146756401"/>
          <c:y val="0.10218388940236503"/>
          <c:w val="0.71515531531773024"/>
          <c:h val="0.79523581139562816"/>
        </c:manualLayout>
      </c:layout>
      <c:scatterChart>
        <c:scatterStyle val="smoothMarker"/>
        <c:varyColors val="0"/>
        <c:ser>
          <c:idx val="0"/>
          <c:order val="0"/>
          <c:tx>
            <c:strRef>
              <c:f>'Fragmentation by Segment'!$B$86</c:f>
              <c:strCache>
                <c:ptCount val="1"/>
                <c:pt idx="0">
                  <c:v>Top 3</c:v>
                </c:pt>
              </c:strCache>
            </c:strRef>
          </c:tx>
          <c:xVal>
            <c:numRef>
              <c:f>'Fragmentation by Segment'!$G$85:$N$85</c:f>
              <c:numCache>
                <c:formatCode>General</c:formatCode>
                <c:ptCount val="8"/>
                <c:pt idx="0">
                  <c:v>2014</c:v>
                </c:pt>
                <c:pt idx="1">
                  <c:v>2015</c:v>
                </c:pt>
                <c:pt idx="2">
                  <c:v>2016</c:v>
                </c:pt>
                <c:pt idx="3">
                  <c:v>2017</c:v>
                </c:pt>
                <c:pt idx="4">
                  <c:v>2018</c:v>
                </c:pt>
                <c:pt idx="5">
                  <c:v>2019</c:v>
                </c:pt>
                <c:pt idx="6">
                  <c:v>2020</c:v>
                </c:pt>
                <c:pt idx="7">
                  <c:v>2021</c:v>
                </c:pt>
              </c:numCache>
            </c:numRef>
          </c:xVal>
          <c:yVal>
            <c:numRef>
              <c:f>'Fragmentation by Segment'!$G$86:$N$86</c:f>
              <c:numCache>
                <c:formatCode>0%</c:formatCode>
                <c:ptCount val="8"/>
                <c:pt idx="0">
                  <c:v>0.46298288726394643</c:v>
                </c:pt>
                <c:pt idx="1">
                  <c:v>0.44481188964986262</c:v>
                </c:pt>
              </c:numCache>
            </c:numRef>
          </c:yVal>
          <c:smooth val="1"/>
          <c:extLst>
            <c:ext xmlns:c16="http://schemas.microsoft.com/office/drawing/2014/chart" uri="{C3380CC4-5D6E-409C-BE32-E72D297353CC}">
              <c16:uniqueId val="{00000000-D240-EA43-815E-6661DEAC02D8}"/>
            </c:ext>
          </c:extLst>
        </c:ser>
        <c:ser>
          <c:idx val="1"/>
          <c:order val="1"/>
          <c:tx>
            <c:strRef>
              <c:f>'Fragmentation by Segment'!$B$87</c:f>
              <c:strCache>
                <c:ptCount val="1"/>
                <c:pt idx="0">
                  <c:v>Top 4-6</c:v>
                </c:pt>
              </c:strCache>
            </c:strRef>
          </c:tx>
          <c:xVal>
            <c:numRef>
              <c:f>'Fragmentation by Segment'!$G$85:$N$85</c:f>
              <c:numCache>
                <c:formatCode>General</c:formatCode>
                <c:ptCount val="8"/>
                <c:pt idx="0">
                  <c:v>2014</c:v>
                </c:pt>
                <c:pt idx="1">
                  <c:v>2015</c:v>
                </c:pt>
                <c:pt idx="2">
                  <c:v>2016</c:v>
                </c:pt>
                <c:pt idx="3">
                  <c:v>2017</c:v>
                </c:pt>
                <c:pt idx="4">
                  <c:v>2018</c:v>
                </c:pt>
                <c:pt idx="5">
                  <c:v>2019</c:v>
                </c:pt>
                <c:pt idx="6">
                  <c:v>2020</c:v>
                </c:pt>
                <c:pt idx="7">
                  <c:v>2021</c:v>
                </c:pt>
              </c:numCache>
            </c:numRef>
          </c:xVal>
          <c:yVal>
            <c:numRef>
              <c:f>'Fragmentation by Segment'!$G$87:$N$87</c:f>
              <c:numCache>
                <c:formatCode>0%</c:formatCode>
                <c:ptCount val="8"/>
                <c:pt idx="0">
                  <c:v>0.3409420653470025</c:v>
                </c:pt>
                <c:pt idx="1">
                  <c:v>0.32144301531253505</c:v>
                </c:pt>
              </c:numCache>
            </c:numRef>
          </c:yVal>
          <c:smooth val="1"/>
          <c:extLst>
            <c:ext xmlns:c16="http://schemas.microsoft.com/office/drawing/2014/chart" uri="{C3380CC4-5D6E-409C-BE32-E72D297353CC}">
              <c16:uniqueId val="{00000001-D240-EA43-815E-6661DEAC02D8}"/>
            </c:ext>
          </c:extLst>
        </c:ser>
        <c:ser>
          <c:idx val="2"/>
          <c:order val="2"/>
          <c:tx>
            <c:strRef>
              <c:f>'Fragmentation by Segment'!$B$88</c:f>
              <c:strCache>
                <c:ptCount val="1"/>
                <c:pt idx="0">
                  <c:v>The Rest</c:v>
                </c:pt>
              </c:strCache>
            </c:strRef>
          </c:tx>
          <c:xVal>
            <c:numRef>
              <c:f>'Fragmentation by Segment'!$G$85:$N$85</c:f>
              <c:numCache>
                <c:formatCode>General</c:formatCode>
                <c:ptCount val="8"/>
                <c:pt idx="0">
                  <c:v>2014</c:v>
                </c:pt>
                <c:pt idx="1">
                  <c:v>2015</c:v>
                </c:pt>
                <c:pt idx="2">
                  <c:v>2016</c:v>
                </c:pt>
                <c:pt idx="3">
                  <c:v>2017</c:v>
                </c:pt>
                <c:pt idx="4">
                  <c:v>2018</c:v>
                </c:pt>
                <c:pt idx="5">
                  <c:v>2019</c:v>
                </c:pt>
                <c:pt idx="6">
                  <c:v>2020</c:v>
                </c:pt>
                <c:pt idx="7">
                  <c:v>2021</c:v>
                </c:pt>
              </c:numCache>
            </c:numRef>
          </c:xVal>
          <c:yVal>
            <c:numRef>
              <c:f>'Fragmentation by Segment'!$G$88:$N$88</c:f>
              <c:numCache>
                <c:formatCode>0%</c:formatCode>
                <c:ptCount val="8"/>
                <c:pt idx="0">
                  <c:v>0.19607504738905107</c:v>
                </c:pt>
                <c:pt idx="1">
                  <c:v>0.23374509503760232</c:v>
                </c:pt>
              </c:numCache>
            </c:numRef>
          </c:yVal>
          <c:smooth val="1"/>
          <c:extLst>
            <c:ext xmlns:c16="http://schemas.microsoft.com/office/drawing/2014/chart" uri="{C3380CC4-5D6E-409C-BE32-E72D297353CC}">
              <c16:uniqueId val="{00000002-D240-EA43-815E-6661DEAC02D8}"/>
            </c:ext>
          </c:extLst>
        </c:ser>
        <c:dLbls>
          <c:showLegendKey val="0"/>
          <c:showVal val="0"/>
          <c:showCatName val="0"/>
          <c:showSerName val="0"/>
          <c:showPercent val="0"/>
          <c:showBubbleSize val="0"/>
        </c:dLbls>
        <c:axId val="140603776"/>
        <c:axId val="140605312"/>
      </c:scatterChart>
      <c:valAx>
        <c:axId val="140603776"/>
        <c:scaling>
          <c:orientation val="minMax"/>
          <c:max val="2021"/>
          <c:min val="2014"/>
        </c:scaling>
        <c:delete val="0"/>
        <c:axPos val="b"/>
        <c:numFmt formatCode="General" sourceLinked="1"/>
        <c:majorTickMark val="out"/>
        <c:minorTickMark val="none"/>
        <c:tickLblPos val="nextTo"/>
        <c:txPr>
          <a:bodyPr rot="0" vert="horz"/>
          <a:lstStyle/>
          <a:p>
            <a:pPr>
              <a:defRPr sz="1100"/>
            </a:pPr>
            <a:endParaRPr lang="en-US"/>
          </a:p>
        </c:txPr>
        <c:crossAx val="140605312"/>
        <c:crosses val="autoZero"/>
        <c:crossBetween val="midCat"/>
        <c:majorUnit val="1"/>
        <c:minorUnit val="1"/>
      </c:valAx>
      <c:valAx>
        <c:axId val="140605312"/>
        <c:scaling>
          <c:orientation val="minMax"/>
        </c:scaling>
        <c:delete val="0"/>
        <c:axPos val="l"/>
        <c:majorGridlines/>
        <c:title>
          <c:tx>
            <c:rich>
              <a:bodyPr/>
              <a:lstStyle/>
              <a:p>
                <a:pPr>
                  <a:defRPr sz="1200"/>
                </a:pPr>
                <a:r>
                  <a:rPr lang="en-US" sz="1200"/>
                  <a:t>Market Share</a:t>
                </a:r>
              </a:p>
            </c:rich>
          </c:tx>
          <c:layout>
            <c:manualLayout>
              <c:xMode val="edge"/>
              <c:yMode val="edge"/>
              <c:x val="9.0839018133231086E-3"/>
              <c:y val="0.30587140941511726"/>
            </c:manualLayout>
          </c:layout>
          <c:overlay val="0"/>
        </c:title>
        <c:numFmt formatCode="0%" sourceLinked="1"/>
        <c:majorTickMark val="out"/>
        <c:minorTickMark val="none"/>
        <c:tickLblPos val="nextTo"/>
        <c:txPr>
          <a:bodyPr rot="0" vert="horz"/>
          <a:lstStyle/>
          <a:p>
            <a:pPr>
              <a:defRPr sz="1100"/>
            </a:pPr>
            <a:endParaRPr lang="en-US"/>
          </a:p>
        </c:txPr>
        <c:crossAx val="140603776"/>
        <c:crosses val="autoZero"/>
        <c:crossBetween val="midCat"/>
        <c:majorUnit val="0.2"/>
      </c:valAx>
    </c:plotArea>
    <c:legend>
      <c:legendPos val="r"/>
      <c:layout>
        <c:manualLayout>
          <c:xMode val="edge"/>
          <c:yMode val="edge"/>
          <c:x val="0.85202990419745894"/>
          <c:y val="0.23698244750541481"/>
          <c:w val="0.144395164293946"/>
          <c:h val="0.43778533465516545"/>
        </c:manualLayout>
      </c:layout>
      <c:overlay val="0"/>
    </c:legend>
    <c:plotVisOnly val="1"/>
    <c:dispBlanksAs val="gap"/>
    <c:showDLblsOverMax val="0"/>
  </c:chart>
  <c:printSettings>
    <c:headerFooter alignWithMargins="0"/>
    <c:pageMargins b="1" l="0.750000000000003" r="0.75000000000000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5612146756401"/>
          <c:y val="0.10218388940236503"/>
          <c:w val="0.71515531531773024"/>
          <c:h val="0.79523581139562816"/>
        </c:manualLayout>
      </c:layout>
      <c:scatterChart>
        <c:scatterStyle val="smoothMarker"/>
        <c:varyColors val="0"/>
        <c:ser>
          <c:idx val="0"/>
          <c:order val="0"/>
          <c:tx>
            <c:strRef>
              <c:f>'Fragmentation by Segment'!$B$86</c:f>
              <c:strCache>
                <c:ptCount val="1"/>
                <c:pt idx="0">
                  <c:v>Top 3</c:v>
                </c:pt>
              </c:strCache>
            </c:strRef>
          </c:tx>
          <c:xVal>
            <c:numRef>
              <c:f>'Fragmentation by Segment'!$H$111:$N$111</c:f>
              <c:numCache>
                <c:formatCode>General</c:formatCode>
                <c:ptCount val="7"/>
                <c:pt idx="0">
                  <c:v>2015</c:v>
                </c:pt>
                <c:pt idx="1">
                  <c:v>2016</c:v>
                </c:pt>
                <c:pt idx="2">
                  <c:v>2017</c:v>
                </c:pt>
                <c:pt idx="3">
                  <c:v>2018</c:v>
                </c:pt>
                <c:pt idx="4">
                  <c:v>2019</c:v>
                </c:pt>
                <c:pt idx="5">
                  <c:v>2020</c:v>
                </c:pt>
                <c:pt idx="6">
                  <c:v>2021</c:v>
                </c:pt>
              </c:numCache>
            </c:numRef>
          </c:xVal>
          <c:yVal>
            <c:numRef>
              <c:f>'Fragmentation by Segment'!$H$112:$N$112</c:f>
              <c:numCache>
                <c:formatCode>0%</c:formatCode>
                <c:ptCount val="7"/>
                <c:pt idx="0">
                  <c:v>0.67</c:v>
                </c:pt>
                <c:pt idx="1">
                  <c:v>0.77</c:v>
                </c:pt>
              </c:numCache>
            </c:numRef>
          </c:yVal>
          <c:smooth val="1"/>
          <c:extLst>
            <c:ext xmlns:c16="http://schemas.microsoft.com/office/drawing/2014/chart" uri="{C3380CC4-5D6E-409C-BE32-E72D297353CC}">
              <c16:uniqueId val="{00000000-3FE1-7843-9A06-808ABFD5342C}"/>
            </c:ext>
          </c:extLst>
        </c:ser>
        <c:ser>
          <c:idx val="2"/>
          <c:order val="1"/>
          <c:tx>
            <c:strRef>
              <c:f>'Fragmentation by Segment'!$B$88</c:f>
              <c:strCache>
                <c:ptCount val="1"/>
                <c:pt idx="0">
                  <c:v>The Rest</c:v>
                </c:pt>
              </c:strCache>
            </c:strRef>
          </c:tx>
          <c:xVal>
            <c:numRef>
              <c:f>'Fragmentation by Segment'!$H$111:$N$111</c:f>
              <c:numCache>
                <c:formatCode>General</c:formatCode>
                <c:ptCount val="7"/>
                <c:pt idx="0">
                  <c:v>2015</c:v>
                </c:pt>
                <c:pt idx="1">
                  <c:v>2016</c:v>
                </c:pt>
                <c:pt idx="2">
                  <c:v>2017</c:v>
                </c:pt>
                <c:pt idx="3">
                  <c:v>2018</c:v>
                </c:pt>
                <c:pt idx="4">
                  <c:v>2019</c:v>
                </c:pt>
                <c:pt idx="5">
                  <c:v>2020</c:v>
                </c:pt>
                <c:pt idx="6">
                  <c:v>2021</c:v>
                </c:pt>
              </c:numCache>
            </c:numRef>
          </c:xVal>
          <c:yVal>
            <c:numRef>
              <c:f>'Fragmentation by Segment'!$H$113:$N$113</c:f>
              <c:numCache>
                <c:formatCode>0%</c:formatCode>
                <c:ptCount val="7"/>
                <c:pt idx="0">
                  <c:v>0.32999999999999996</c:v>
                </c:pt>
                <c:pt idx="1">
                  <c:v>0.23</c:v>
                </c:pt>
              </c:numCache>
            </c:numRef>
          </c:yVal>
          <c:smooth val="1"/>
          <c:extLst>
            <c:ext xmlns:c16="http://schemas.microsoft.com/office/drawing/2014/chart" uri="{C3380CC4-5D6E-409C-BE32-E72D297353CC}">
              <c16:uniqueId val="{00000002-3FE1-7843-9A06-808ABFD5342C}"/>
            </c:ext>
          </c:extLst>
        </c:ser>
        <c:dLbls>
          <c:showLegendKey val="0"/>
          <c:showVal val="0"/>
          <c:showCatName val="0"/>
          <c:showSerName val="0"/>
          <c:showPercent val="0"/>
          <c:showBubbleSize val="0"/>
        </c:dLbls>
        <c:axId val="140631424"/>
        <c:axId val="141321344"/>
      </c:scatterChart>
      <c:valAx>
        <c:axId val="140631424"/>
        <c:scaling>
          <c:orientation val="minMax"/>
          <c:max val="2021"/>
          <c:min val="2015"/>
        </c:scaling>
        <c:delete val="0"/>
        <c:axPos val="b"/>
        <c:numFmt formatCode="General" sourceLinked="1"/>
        <c:majorTickMark val="out"/>
        <c:minorTickMark val="none"/>
        <c:tickLblPos val="nextTo"/>
        <c:txPr>
          <a:bodyPr rot="0" vert="horz"/>
          <a:lstStyle/>
          <a:p>
            <a:pPr>
              <a:defRPr sz="1100"/>
            </a:pPr>
            <a:endParaRPr lang="en-US"/>
          </a:p>
        </c:txPr>
        <c:crossAx val="141321344"/>
        <c:crosses val="autoZero"/>
        <c:crossBetween val="midCat"/>
        <c:majorUnit val="1"/>
        <c:minorUnit val="1"/>
      </c:valAx>
      <c:valAx>
        <c:axId val="141321344"/>
        <c:scaling>
          <c:orientation val="minMax"/>
        </c:scaling>
        <c:delete val="0"/>
        <c:axPos val="l"/>
        <c:majorGridlines/>
        <c:title>
          <c:tx>
            <c:rich>
              <a:bodyPr/>
              <a:lstStyle/>
              <a:p>
                <a:pPr>
                  <a:defRPr sz="1200"/>
                </a:pPr>
                <a:r>
                  <a:rPr lang="en-US" sz="1200"/>
                  <a:t>Market Share</a:t>
                </a:r>
              </a:p>
            </c:rich>
          </c:tx>
          <c:layout>
            <c:manualLayout>
              <c:xMode val="edge"/>
              <c:yMode val="edge"/>
              <c:x val="9.0839018133231086E-3"/>
              <c:y val="0.30587140941511726"/>
            </c:manualLayout>
          </c:layout>
          <c:overlay val="0"/>
        </c:title>
        <c:numFmt formatCode="0%" sourceLinked="1"/>
        <c:majorTickMark val="out"/>
        <c:minorTickMark val="none"/>
        <c:tickLblPos val="nextTo"/>
        <c:txPr>
          <a:bodyPr rot="0" vert="horz"/>
          <a:lstStyle/>
          <a:p>
            <a:pPr>
              <a:defRPr sz="1100"/>
            </a:pPr>
            <a:endParaRPr lang="en-US"/>
          </a:p>
        </c:txPr>
        <c:crossAx val="140631424"/>
        <c:crosses val="autoZero"/>
        <c:crossBetween val="midCat"/>
        <c:majorUnit val="0.2"/>
      </c:valAx>
    </c:plotArea>
    <c:legend>
      <c:legendPos val="r"/>
      <c:layout>
        <c:manualLayout>
          <c:xMode val="edge"/>
          <c:yMode val="edge"/>
          <c:x val="0.85202990419745894"/>
          <c:y val="0.23698244750541481"/>
          <c:w val="0.144395164293946"/>
          <c:h val="0.43778533465516545"/>
        </c:manualLayout>
      </c:layout>
      <c:overlay val="0"/>
    </c:legend>
    <c:plotVisOnly val="1"/>
    <c:dispBlanksAs val="gap"/>
    <c:showDLblsOverMax val="0"/>
  </c:chart>
  <c:printSettings>
    <c:headerFooter alignWithMargins="0"/>
    <c:pageMargins b="1" l="0.750000000000003" r="0.75000000000000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27859151437925E-2"/>
          <c:y val="4.8280401120072765E-2"/>
          <c:w val="0.88216577889632197"/>
          <c:h val="0.85763069757125443"/>
        </c:manualLayout>
      </c:layout>
      <c:lineChart>
        <c:grouping val="standard"/>
        <c:varyColors val="0"/>
        <c:ser>
          <c:idx val="0"/>
          <c:order val="0"/>
          <c:tx>
            <c:strRef>
              <c:f>'Chapter 4 charts'!$B$22</c:f>
              <c:strCache>
                <c:ptCount val="1"/>
                <c:pt idx="0">
                  <c:v>Huawei</c:v>
                </c:pt>
              </c:strCache>
            </c:strRef>
          </c:tx>
          <c:marker>
            <c:symbol val="diamond"/>
            <c:size val="4"/>
          </c:marker>
          <c:cat>
            <c:numRef>
              <c:f>'Chapter 4 charts'!$C$21:$U$21</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'Chapter 4 charts'!$C$22:$U$22</c:f>
              <c:numCache>
                <c:formatCode>_("$"* #,##0_);_("$"* \(#,##0\);_("$"* "-"??_);_(@_)</c:formatCode>
                <c:ptCount val="19"/>
                <c:pt idx="0">
                  <c:v>3</c:v>
                </c:pt>
                <c:pt idx="1">
                  <c:v>4</c:v>
                </c:pt>
                <c:pt idx="2">
                  <c:v>6</c:v>
                </c:pt>
                <c:pt idx="3">
                  <c:v>9</c:v>
                </c:pt>
                <c:pt idx="4">
                  <c:v>12.56</c:v>
                </c:pt>
                <c:pt idx="5">
                  <c:v>18.318999999999999</c:v>
                </c:pt>
                <c:pt idx="6">
                  <c:v>21.7924258</c:v>
                </c:pt>
                <c:pt idx="7">
                  <c:v>27.313459999999999</c:v>
                </c:pt>
              </c:numCache>
            </c:numRef>
          </c:val>
          <c:smooth val="0"/>
          <c:extLst>
            <c:ext xmlns:c16="http://schemas.microsoft.com/office/drawing/2014/chart" uri="{C3380CC4-5D6E-409C-BE32-E72D297353CC}">
              <c16:uniqueId val="{00000000-920F-BD46-97CD-F083B42DD9B5}"/>
            </c:ext>
          </c:extLst>
        </c:ser>
        <c:ser>
          <c:idx val="1"/>
          <c:order val="1"/>
          <c:tx>
            <c:strRef>
              <c:f>'Chapter 4 charts'!$B$24</c:f>
              <c:strCache>
                <c:ptCount val="1"/>
                <c:pt idx="0">
                  <c:v>Ericsson</c:v>
                </c:pt>
              </c:strCache>
            </c:strRef>
          </c:tx>
          <c:marker>
            <c:symbol val="square"/>
            <c:size val="4"/>
          </c:marker>
          <c:cat>
            <c:numRef>
              <c:f>'Chapter 4 charts'!$C$21:$U$21</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'Chapter 4 charts'!$C$24:$U$24</c:f>
              <c:numCache>
                <c:formatCode>_("$"* #,##0_);_("$"* \(#,##0\);_("$"* "-"??_);_(@_)</c:formatCode>
                <c:ptCount val="19"/>
                <c:pt idx="0">
                  <c:v>19</c:v>
                </c:pt>
                <c:pt idx="1">
                  <c:v>18</c:v>
                </c:pt>
                <c:pt idx="2">
                  <c:v>21</c:v>
                </c:pt>
                <c:pt idx="3">
                  <c:v>24</c:v>
                </c:pt>
                <c:pt idx="4">
                  <c:v>28.211040000000001</c:v>
                </c:pt>
                <c:pt idx="5">
                  <c:v>31.586260000000003</c:v>
                </c:pt>
                <c:pt idx="6">
                  <c:v>27.191730000000003</c:v>
                </c:pt>
                <c:pt idx="7">
                  <c:v>28.444220000000001</c:v>
                </c:pt>
              </c:numCache>
            </c:numRef>
          </c:val>
          <c:smooth val="0"/>
          <c:extLst>
            <c:ext xmlns:c16="http://schemas.microsoft.com/office/drawing/2014/chart" uri="{C3380CC4-5D6E-409C-BE32-E72D297353CC}">
              <c16:uniqueId val="{00000001-920F-BD46-97CD-F083B42DD9B5}"/>
            </c:ext>
          </c:extLst>
        </c:ser>
        <c:ser>
          <c:idx val="3"/>
          <c:order val="2"/>
          <c:tx>
            <c:strRef>
              <c:f>'Chapter 4 charts'!$B$23</c:f>
              <c:strCache>
                <c:ptCount val="1"/>
                <c:pt idx="0">
                  <c:v>Huawei networks</c:v>
                </c:pt>
              </c:strCache>
            </c:strRef>
          </c:tx>
          <c:marker>
            <c:symbol val="circle"/>
            <c:size val="4"/>
          </c:marker>
          <c:cat>
            <c:numRef>
              <c:f>'Chapter 4 charts'!$C$21:$U$21</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'Chapter 4 charts'!$C$23:$U$23</c:f>
              <c:numCache>
                <c:formatCode>_("$"* #,##0_);_("$"* \(#,##0\);_("$"* "-"??_);_(@_)</c:formatCode>
                <c:ptCount val="19"/>
                <c:pt idx="6">
                  <c:v>14.611666600000001</c:v>
                </c:pt>
                <c:pt idx="7">
                  <c:v>21.505500000000001</c:v>
                </c:pt>
              </c:numCache>
            </c:numRef>
          </c:val>
          <c:smooth val="0"/>
          <c:extLst>
            <c:ext xmlns:c16="http://schemas.microsoft.com/office/drawing/2014/chart" uri="{C3380CC4-5D6E-409C-BE32-E72D297353CC}">
              <c16:uniqueId val="{00000002-920F-BD46-97CD-F083B42DD9B5}"/>
            </c:ext>
          </c:extLst>
        </c:ser>
        <c:ser>
          <c:idx val="2"/>
          <c:order val="3"/>
          <c:tx>
            <c:strRef>
              <c:f>'Chapter 4 charts'!$B$25</c:f>
              <c:strCache>
                <c:ptCount val="1"/>
                <c:pt idx="0">
                  <c:v>Nokia</c:v>
                </c:pt>
              </c:strCache>
            </c:strRef>
          </c:tx>
          <c:marker>
            <c:symbol val="triangle"/>
            <c:size val="4"/>
          </c:marker>
          <c:cat>
            <c:numRef>
              <c:f>'Chapter 4 charts'!$C$21:$U$21</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'Chapter 4 charts'!$C$25:$U$25</c:f>
              <c:numCache>
                <c:formatCode>_("$"* #,##0_);_("$"* \(#,##0\);_("$"* "-"??_);_(@_)</c:formatCode>
                <c:ptCount val="19"/>
                <c:pt idx="0">
                  <c:v>26.425565020901594</c:v>
                </c:pt>
                <c:pt idx="1">
                  <c:v>29.220299416076536</c:v>
                </c:pt>
                <c:pt idx="2">
                  <c:v>33.133307214702597</c:v>
                </c:pt>
                <c:pt idx="3">
                  <c:v>34.473977161500812</c:v>
                </c:pt>
                <c:pt idx="4">
                  <c:v>43.813460899999995</c:v>
                </c:pt>
                <c:pt idx="5">
                  <c:v>47.303517800000002</c:v>
                </c:pt>
                <c:pt idx="6">
                  <c:v>38.710565600000002</c:v>
                </c:pt>
                <c:pt idx="7">
                  <c:v>41.674536900000007</c:v>
                </c:pt>
              </c:numCache>
            </c:numRef>
          </c:val>
          <c:smooth val="0"/>
          <c:extLst>
            <c:ext xmlns:c16="http://schemas.microsoft.com/office/drawing/2014/chart" uri="{C3380CC4-5D6E-409C-BE32-E72D297353CC}">
              <c16:uniqueId val="{00000003-920F-BD46-97CD-F083B42DD9B5}"/>
            </c:ext>
          </c:extLst>
        </c:ser>
        <c:dLbls>
          <c:showLegendKey val="0"/>
          <c:showVal val="0"/>
          <c:showCatName val="0"/>
          <c:showSerName val="0"/>
          <c:showPercent val="0"/>
          <c:showBubbleSize val="0"/>
        </c:dLbls>
        <c:marker val="1"/>
        <c:smooth val="0"/>
        <c:axId val="142603776"/>
        <c:axId val="142605312"/>
      </c:lineChart>
      <c:catAx>
        <c:axId val="142603776"/>
        <c:scaling>
          <c:orientation val="minMax"/>
        </c:scaling>
        <c:delete val="0"/>
        <c:axPos val="b"/>
        <c:numFmt formatCode="General" sourceLinked="1"/>
        <c:majorTickMark val="out"/>
        <c:minorTickMark val="none"/>
        <c:tickLblPos val="nextTo"/>
        <c:txPr>
          <a:bodyPr/>
          <a:lstStyle/>
          <a:p>
            <a:pPr>
              <a:defRPr sz="600"/>
            </a:pPr>
            <a:endParaRPr lang="en-US"/>
          </a:p>
        </c:txPr>
        <c:crossAx val="142605312"/>
        <c:crosses val="autoZero"/>
        <c:auto val="1"/>
        <c:lblAlgn val="ctr"/>
        <c:lblOffset val="100"/>
        <c:noMultiLvlLbl val="0"/>
      </c:catAx>
      <c:valAx>
        <c:axId val="142605312"/>
        <c:scaling>
          <c:orientation val="minMax"/>
        </c:scaling>
        <c:delete val="0"/>
        <c:axPos val="l"/>
        <c:majorGridlines/>
        <c:title>
          <c:tx>
            <c:rich>
              <a:bodyPr rot="-5400000" vert="horz"/>
              <a:lstStyle/>
              <a:p>
                <a:pPr>
                  <a:defRPr sz="800"/>
                </a:pPr>
                <a:r>
                  <a:rPr lang="en-US" sz="800"/>
                  <a:t>Annual sales ($ mn)</a:t>
                </a:r>
              </a:p>
            </c:rich>
          </c:tx>
          <c:layout>
            <c:manualLayout>
              <c:xMode val="edge"/>
              <c:yMode val="edge"/>
              <c:x val="6.4051240992794231E-3"/>
              <c:y val="0.21388658436622865"/>
            </c:manualLayout>
          </c:layout>
          <c:overlay val="0"/>
        </c:title>
        <c:numFmt formatCode="_(&quot;$&quot;* #,##0_);_(&quot;$&quot;* \(#,##0\);_(&quot;$&quot;* &quot;-&quot;??_);_(@_)" sourceLinked="1"/>
        <c:majorTickMark val="out"/>
        <c:minorTickMark val="none"/>
        <c:tickLblPos val="nextTo"/>
        <c:txPr>
          <a:bodyPr/>
          <a:lstStyle/>
          <a:p>
            <a:pPr>
              <a:defRPr sz="600"/>
            </a:pPr>
            <a:endParaRPr lang="en-US"/>
          </a:p>
        </c:txPr>
        <c:crossAx val="142603776"/>
        <c:crosses val="autoZero"/>
        <c:crossBetween val="between"/>
      </c:valAx>
    </c:plotArea>
    <c:legend>
      <c:legendPos val="t"/>
      <c:layout>
        <c:manualLayout>
          <c:xMode val="edge"/>
          <c:yMode val="edge"/>
          <c:x val="0.11493167531592313"/>
          <c:y val="0.10159254741044692"/>
          <c:w val="0.51718911579470583"/>
          <c:h val="0.13850876889467989"/>
        </c:manualLayout>
      </c:layout>
      <c:overlay val="0"/>
      <c:spPr>
        <a:solidFill>
          <a:schemeClr val="bg1"/>
        </a:solidFill>
        <a:ln>
          <a:solidFill>
            <a:schemeClr val="tx1"/>
          </a:solidFill>
        </a:ln>
      </c:spPr>
      <c:txPr>
        <a:bodyPr/>
        <a:lstStyle/>
        <a:p>
          <a:pPr>
            <a:defRPr sz="80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102034383411"/>
          <c:y val="0.12122885680956545"/>
          <c:w val="0.78039325948948135"/>
          <c:h val="0.74317353947777809"/>
        </c:manualLayout>
      </c:layout>
      <c:barChart>
        <c:barDir val="col"/>
        <c:grouping val="clustered"/>
        <c:varyColors val="0"/>
        <c:ser>
          <c:idx val="0"/>
          <c:order val="0"/>
          <c:tx>
            <c:strRef>
              <c:f>'Chapter 4 charts'!$B$42</c:f>
              <c:strCache>
                <c:ptCount val="1"/>
                <c:pt idx="0">
                  <c:v>Arista</c:v>
                </c:pt>
              </c:strCache>
            </c:strRef>
          </c:tx>
          <c:invertIfNegative val="0"/>
          <c:cat>
            <c:numRef>
              <c:f>'Chapter 4 charts'!$C$41:$I$41</c:f>
              <c:numCache>
                <c:formatCode>General</c:formatCode>
                <c:ptCount val="7"/>
                <c:pt idx="0">
                  <c:v>2015</c:v>
                </c:pt>
                <c:pt idx="1">
                  <c:v>2016</c:v>
                </c:pt>
                <c:pt idx="2">
                  <c:v>2017</c:v>
                </c:pt>
                <c:pt idx="3">
                  <c:v>2018</c:v>
                </c:pt>
                <c:pt idx="4">
                  <c:v>2019</c:v>
                </c:pt>
                <c:pt idx="5">
                  <c:v>2020</c:v>
                </c:pt>
                <c:pt idx="6">
                  <c:v>2021</c:v>
                </c:pt>
              </c:numCache>
            </c:numRef>
          </c:cat>
          <c:val>
            <c:numRef>
              <c:f>'Chapter 4 charts'!$C$42:$I$42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566-DC4D-BE8C-B5ECB5D7A146}"/>
            </c:ext>
          </c:extLst>
        </c:ser>
        <c:ser>
          <c:idx val="1"/>
          <c:order val="1"/>
          <c:tx>
            <c:strRef>
              <c:f>'Chapter 4 charts'!$B$43</c:f>
              <c:strCache>
                <c:ptCount val="1"/>
                <c:pt idx="0">
                  <c:v>Inspur</c:v>
                </c:pt>
              </c:strCache>
            </c:strRef>
          </c:tx>
          <c:invertIfNegative val="0"/>
          <c:cat>
            <c:numRef>
              <c:f>'Chapter 4 charts'!$C$41:$I$41</c:f>
              <c:numCache>
                <c:formatCode>General</c:formatCode>
                <c:ptCount val="7"/>
                <c:pt idx="0">
                  <c:v>2015</c:v>
                </c:pt>
                <c:pt idx="1">
                  <c:v>2016</c:v>
                </c:pt>
                <c:pt idx="2">
                  <c:v>2017</c:v>
                </c:pt>
                <c:pt idx="3">
                  <c:v>2018</c:v>
                </c:pt>
                <c:pt idx="4">
                  <c:v>2019</c:v>
                </c:pt>
                <c:pt idx="5">
                  <c:v>2020</c:v>
                </c:pt>
                <c:pt idx="6">
                  <c:v>2021</c:v>
                </c:pt>
              </c:numCache>
            </c:numRef>
          </c:cat>
          <c:val>
            <c:numRef>
              <c:f>'Chapter 4 charts'!$C$43:$I$43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566-DC4D-BE8C-B5ECB5D7A146}"/>
            </c:ext>
          </c:extLst>
        </c:ser>
        <c:ser>
          <c:idx val="2"/>
          <c:order val="2"/>
          <c:tx>
            <c:strRef>
              <c:f>'Chapter 4 charts'!$B$44</c:f>
              <c:strCache>
                <c:ptCount val="1"/>
                <c:pt idx="0">
                  <c:v>H3C</c:v>
                </c:pt>
              </c:strCache>
            </c:strRef>
          </c:tx>
          <c:invertIfNegative val="0"/>
          <c:cat>
            <c:numRef>
              <c:f>'Chapter 4 charts'!$C$41:$I$41</c:f>
              <c:numCache>
                <c:formatCode>General</c:formatCode>
                <c:ptCount val="7"/>
                <c:pt idx="0">
                  <c:v>2015</c:v>
                </c:pt>
                <c:pt idx="1">
                  <c:v>2016</c:v>
                </c:pt>
                <c:pt idx="2">
                  <c:v>2017</c:v>
                </c:pt>
                <c:pt idx="3">
                  <c:v>2018</c:v>
                </c:pt>
                <c:pt idx="4">
                  <c:v>2019</c:v>
                </c:pt>
                <c:pt idx="5">
                  <c:v>2020</c:v>
                </c:pt>
                <c:pt idx="6">
                  <c:v>2021</c:v>
                </c:pt>
              </c:numCache>
            </c:numRef>
          </c:cat>
          <c:val>
            <c:numRef>
              <c:f>'Chapter 4 charts'!$C$44:$I$44</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3566-DC4D-BE8C-B5ECB5D7A146}"/>
            </c:ext>
          </c:extLst>
        </c:ser>
        <c:dLbls>
          <c:showLegendKey val="0"/>
          <c:showVal val="0"/>
          <c:showCatName val="0"/>
          <c:showSerName val="0"/>
          <c:showPercent val="0"/>
          <c:showBubbleSize val="0"/>
        </c:dLbls>
        <c:gapWidth val="150"/>
        <c:overlap val="-30"/>
        <c:axId val="142628736"/>
        <c:axId val="142630272"/>
      </c:barChart>
      <c:catAx>
        <c:axId val="142628736"/>
        <c:scaling>
          <c:orientation val="minMax"/>
        </c:scaling>
        <c:delete val="0"/>
        <c:axPos val="b"/>
        <c:numFmt formatCode="General" sourceLinked="1"/>
        <c:majorTickMark val="out"/>
        <c:minorTickMark val="none"/>
        <c:tickLblPos val="nextTo"/>
        <c:txPr>
          <a:bodyPr/>
          <a:lstStyle/>
          <a:p>
            <a:pPr>
              <a:defRPr sz="900"/>
            </a:pPr>
            <a:endParaRPr lang="en-US"/>
          </a:p>
        </c:txPr>
        <c:crossAx val="142630272"/>
        <c:crosses val="autoZero"/>
        <c:auto val="1"/>
        <c:lblAlgn val="ctr"/>
        <c:lblOffset val="100"/>
        <c:noMultiLvlLbl val="0"/>
      </c:catAx>
      <c:valAx>
        <c:axId val="142630272"/>
        <c:scaling>
          <c:orientation val="minMax"/>
        </c:scaling>
        <c:delete val="0"/>
        <c:axPos val="l"/>
        <c:majorGridlines/>
        <c:title>
          <c:tx>
            <c:rich>
              <a:bodyPr rot="-5400000" vert="horz"/>
              <a:lstStyle/>
              <a:p>
                <a:pPr>
                  <a:defRPr sz="900"/>
                </a:pPr>
                <a:r>
                  <a:rPr lang="en-US" sz="900"/>
                  <a:t>Annual sales ($ mn)</a:t>
                </a:r>
              </a:p>
            </c:rich>
          </c:tx>
          <c:layout>
            <c:manualLayout>
              <c:xMode val="edge"/>
              <c:yMode val="edge"/>
              <c:x val="6.4051240992794231E-3"/>
              <c:y val="0.21388658436622865"/>
            </c:manualLayout>
          </c:layout>
          <c:overlay val="0"/>
        </c:title>
        <c:numFmt formatCode="_(&quot;$&quot;* #,##0_);_(&quot;$&quot;* \(#,##0\);_(&quot;$&quot;* &quot;-&quot;??_);_(@_)" sourceLinked="1"/>
        <c:majorTickMark val="out"/>
        <c:minorTickMark val="none"/>
        <c:tickLblPos val="nextTo"/>
        <c:txPr>
          <a:bodyPr/>
          <a:lstStyle/>
          <a:p>
            <a:pPr>
              <a:defRPr sz="900"/>
            </a:pPr>
            <a:endParaRPr lang="en-US"/>
          </a:p>
        </c:txPr>
        <c:crossAx val="142628736"/>
        <c:crosses val="autoZero"/>
        <c:crossBetween val="between"/>
      </c:valAx>
    </c:plotArea>
    <c:legend>
      <c:legendPos val="t"/>
      <c:layout>
        <c:manualLayout>
          <c:xMode val="edge"/>
          <c:yMode val="edge"/>
          <c:x val="0.3196083796170795"/>
          <c:y val="2.5236593059936908E-2"/>
          <c:w val="0.37999836089343914"/>
          <c:h val="0.10992652514180408"/>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48709316643883"/>
          <c:y val="0.12122885680956545"/>
          <c:w val="0.81195720692732642"/>
          <c:h val="0.77508837326185298"/>
        </c:manualLayout>
      </c:layout>
      <c:barChart>
        <c:barDir val="col"/>
        <c:grouping val="clustered"/>
        <c:varyColors val="0"/>
        <c:ser>
          <c:idx val="0"/>
          <c:order val="0"/>
          <c:tx>
            <c:strRef>
              <c:f>'Chapter 4 charts'!$B$60</c:f>
              <c:strCache>
                <c:ptCount val="1"/>
                <c:pt idx="0">
                  <c:v>Apple</c:v>
                </c:pt>
              </c:strCache>
            </c:strRef>
          </c:tx>
          <c:invertIfNegative val="0"/>
          <c:cat>
            <c:numRef>
              <c:f>'Chapter 4 charts'!$F$41:$I$41</c:f>
              <c:numCache>
                <c:formatCode>General</c:formatCode>
                <c:ptCount val="4"/>
                <c:pt idx="0">
                  <c:v>2018</c:v>
                </c:pt>
                <c:pt idx="1">
                  <c:v>2019</c:v>
                </c:pt>
                <c:pt idx="2">
                  <c:v>2020</c:v>
                </c:pt>
                <c:pt idx="3">
                  <c:v>2021</c:v>
                </c:pt>
              </c:numCache>
            </c:numRef>
          </c:cat>
          <c:val>
            <c:numRef>
              <c:f>'Chapter 4 charts'!$F$60:$I$60</c:f>
              <c:numCache>
                <c:formatCode>_("$"* #,##0_);_("$"* \(#,##0\);_("$"* "-"??_);_(@_)</c:formatCode>
                <c:ptCount val="4"/>
                <c:pt idx="0">
                  <c:v>265</c:v>
                </c:pt>
              </c:numCache>
            </c:numRef>
          </c:val>
          <c:extLst>
            <c:ext xmlns:c16="http://schemas.microsoft.com/office/drawing/2014/chart" uri="{C3380CC4-5D6E-409C-BE32-E72D297353CC}">
              <c16:uniqueId val="{00000000-D7ED-BF44-AC9E-1A68EB1BF043}"/>
            </c:ext>
          </c:extLst>
        </c:ser>
        <c:ser>
          <c:idx val="1"/>
          <c:order val="1"/>
          <c:tx>
            <c:strRef>
              <c:f>'Chapter 4 charts'!$B$61</c:f>
              <c:strCache>
                <c:ptCount val="1"/>
                <c:pt idx="0">
                  <c:v>Samsung</c:v>
                </c:pt>
              </c:strCache>
            </c:strRef>
          </c:tx>
          <c:invertIfNegative val="0"/>
          <c:cat>
            <c:numRef>
              <c:f>'Chapter 4 charts'!$F$41:$I$41</c:f>
              <c:numCache>
                <c:formatCode>General</c:formatCode>
                <c:ptCount val="4"/>
                <c:pt idx="0">
                  <c:v>2018</c:v>
                </c:pt>
                <c:pt idx="1">
                  <c:v>2019</c:v>
                </c:pt>
                <c:pt idx="2">
                  <c:v>2020</c:v>
                </c:pt>
                <c:pt idx="3">
                  <c:v>2021</c:v>
                </c:pt>
              </c:numCache>
            </c:numRef>
          </c:cat>
          <c:val>
            <c:numRef>
              <c:f>'Chapter 4 charts'!$F$61:$I$61</c:f>
              <c:numCache>
                <c:formatCode>_("$"* #,##0_);_("$"* \(#,##0\);_("$"* "-"??_);_(@_)</c:formatCode>
                <c:ptCount val="4"/>
                <c:pt idx="0">
                  <c:v>243</c:v>
                </c:pt>
              </c:numCache>
            </c:numRef>
          </c:val>
          <c:extLst>
            <c:ext xmlns:c16="http://schemas.microsoft.com/office/drawing/2014/chart" uri="{C3380CC4-5D6E-409C-BE32-E72D297353CC}">
              <c16:uniqueId val="{00000001-D7ED-BF44-AC9E-1A68EB1BF043}"/>
            </c:ext>
          </c:extLst>
        </c:ser>
        <c:ser>
          <c:idx val="2"/>
          <c:order val="2"/>
          <c:tx>
            <c:strRef>
              <c:f>'Chapter 4 charts'!$B$62</c:f>
              <c:strCache>
                <c:ptCount val="1"/>
                <c:pt idx="0">
                  <c:v>Huawei</c:v>
                </c:pt>
              </c:strCache>
            </c:strRef>
          </c:tx>
          <c:invertIfNegative val="0"/>
          <c:cat>
            <c:numRef>
              <c:f>'Chapter 4 charts'!$F$41:$I$41</c:f>
              <c:numCache>
                <c:formatCode>General</c:formatCode>
                <c:ptCount val="4"/>
                <c:pt idx="0">
                  <c:v>2018</c:v>
                </c:pt>
                <c:pt idx="1">
                  <c:v>2019</c:v>
                </c:pt>
                <c:pt idx="2">
                  <c:v>2020</c:v>
                </c:pt>
                <c:pt idx="3">
                  <c:v>2021</c:v>
                </c:pt>
              </c:numCache>
            </c:numRef>
          </c:cat>
          <c:val>
            <c:numRef>
              <c:f>'Chapter 4 charts'!$F$62:$I$62</c:f>
              <c:numCache>
                <c:formatCode>_("$"* #,##0_);_("$"* \(#,##0\);_("$"* "-"??_);_(@_)</c:formatCode>
                <c:ptCount val="4"/>
                <c:pt idx="0">
                  <c:v>0</c:v>
                </c:pt>
              </c:numCache>
            </c:numRef>
          </c:val>
          <c:extLst>
            <c:ext xmlns:c16="http://schemas.microsoft.com/office/drawing/2014/chart" uri="{C3380CC4-5D6E-409C-BE32-E72D297353CC}">
              <c16:uniqueId val="{00000002-D7ED-BF44-AC9E-1A68EB1BF043}"/>
            </c:ext>
          </c:extLst>
        </c:ser>
        <c:dLbls>
          <c:showLegendKey val="0"/>
          <c:showVal val="0"/>
          <c:showCatName val="0"/>
          <c:showSerName val="0"/>
          <c:showPercent val="0"/>
          <c:showBubbleSize val="0"/>
        </c:dLbls>
        <c:gapWidth val="150"/>
        <c:overlap val="-30"/>
        <c:axId val="142752000"/>
        <c:axId val="142761984"/>
      </c:barChart>
      <c:catAx>
        <c:axId val="142752000"/>
        <c:scaling>
          <c:orientation val="minMax"/>
        </c:scaling>
        <c:delete val="0"/>
        <c:axPos val="b"/>
        <c:numFmt formatCode="General" sourceLinked="1"/>
        <c:majorTickMark val="out"/>
        <c:minorTickMark val="none"/>
        <c:tickLblPos val="nextTo"/>
        <c:txPr>
          <a:bodyPr/>
          <a:lstStyle/>
          <a:p>
            <a:pPr>
              <a:defRPr sz="900"/>
            </a:pPr>
            <a:endParaRPr lang="en-US"/>
          </a:p>
        </c:txPr>
        <c:crossAx val="142761984"/>
        <c:crosses val="autoZero"/>
        <c:auto val="1"/>
        <c:lblAlgn val="ctr"/>
        <c:lblOffset val="100"/>
        <c:noMultiLvlLbl val="0"/>
      </c:catAx>
      <c:valAx>
        <c:axId val="142761984"/>
        <c:scaling>
          <c:orientation val="minMax"/>
        </c:scaling>
        <c:delete val="0"/>
        <c:axPos val="l"/>
        <c:majorGridlines/>
        <c:title>
          <c:tx>
            <c:rich>
              <a:bodyPr rot="-5400000" vert="horz"/>
              <a:lstStyle/>
              <a:p>
                <a:pPr>
                  <a:defRPr sz="900"/>
                </a:pPr>
                <a:r>
                  <a:rPr lang="en-US" sz="900"/>
                  <a:t>Annual sales ($ Billion)</a:t>
                </a:r>
              </a:p>
            </c:rich>
          </c:tx>
          <c:layout>
            <c:manualLayout>
              <c:xMode val="edge"/>
              <c:yMode val="edge"/>
              <c:x val="6.4051240992794231E-3"/>
              <c:y val="0.21388658436622865"/>
            </c:manualLayout>
          </c:layout>
          <c:overlay val="0"/>
        </c:title>
        <c:numFmt formatCode="_(&quot;$&quot;* #,##0_);_(&quot;$&quot;* \(#,##0\);_(&quot;$&quot;* &quot;-&quot;??_);_(@_)" sourceLinked="1"/>
        <c:majorTickMark val="out"/>
        <c:minorTickMark val="none"/>
        <c:tickLblPos val="nextTo"/>
        <c:txPr>
          <a:bodyPr/>
          <a:lstStyle/>
          <a:p>
            <a:pPr>
              <a:defRPr sz="900"/>
            </a:pPr>
            <a:endParaRPr lang="en-US"/>
          </a:p>
        </c:txPr>
        <c:crossAx val="142752000"/>
        <c:crosses val="autoZero"/>
        <c:crossBetween val="between"/>
      </c:valAx>
    </c:plotArea>
    <c:legend>
      <c:legendPos val="t"/>
      <c:layout>
        <c:manualLayout>
          <c:xMode val="edge"/>
          <c:yMode val="edge"/>
          <c:x val="0.3196083796170795"/>
          <c:y val="2.5236593059936908E-2"/>
          <c:w val="0.42598764107140846"/>
          <c:h val="9.6185709499078578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83949204921"/>
          <c:y val="7.7220257478669882E-2"/>
          <c:w val="0.65429747675388406"/>
          <c:h val="0.84085007210694795"/>
        </c:manualLayout>
      </c:layout>
      <c:lineChart>
        <c:grouping val="standard"/>
        <c:varyColors val="0"/>
        <c:ser>
          <c:idx val="4"/>
          <c:order val="0"/>
          <c:tx>
            <c:strRef>
              <c:f>Financials!$Z$10</c:f>
              <c:strCache>
                <c:ptCount val="1"/>
                <c:pt idx="0">
                  <c:v>ICPs</c:v>
                </c:pt>
              </c:strCache>
            </c:strRef>
          </c:tx>
          <c:cat>
            <c:numRef>
              <c:f>Financials!$AA$9:$AJ$9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Financials!$AA$10:$AJ$10</c:f>
              <c:numCache>
                <c:formatCode>0%;[Red]\(0%\)</c:formatCode>
                <c:ptCount val="10"/>
                <c:pt idx="0">
                  <c:v>0.20182848318408544</c:v>
                </c:pt>
                <c:pt idx="1">
                  <c:v>0.19984306781590244</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A8E-E848-927C-CA89405061E9}"/>
            </c:ext>
          </c:extLst>
        </c:ser>
        <c:ser>
          <c:idx val="2"/>
          <c:order val="1"/>
          <c:tx>
            <c:strRef>
              <c:f>Financials!$Z$11</c:f>
              <c:strCache>
                <c:ptCount val="1"/>
                <c:pt idx="0">
                  <c:v>CSPs</c:v>
                </c:pt>
              </c:strCache>
            </c:strRef>
          </c:tx>
          <c:cat>
            <c:numRef>
              <c:f>Financials!$AA$9:$AJ$9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Financials!$AA$11:$AJ$11</c:f>
              <c:numCache>
                <c:formatCode>0%;[Red]\(0%\)</c:formatCode>
                <c:ptCount val="10"/>
                <c:pt idx="0">
                  <c:v>5.1778802401222776E-2</c:v>
                </c:pt>
                <c:pt idx="1">
                  <c:v>0.10557017153700136</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BA8E-E848-927C-CA89405061E9}"/>
            </c:ext>
          </c:extLst>
        </c:ser>
        <c:ser>
          <c:idx val="1"/>
          <c:order val="2"/>
          <c:tx>
            <c:strRef>
              <c:f>Financials!$Z$12</c:f>
              <c:strCache>
                <c:ptCount val="1"/>
                <c:pt idx="0">
                  <c:v>Network Equipment</c:v>
                </c:pt>
              </c:strCache>
            </c:strRef>
          </c:tx>
          <c:cat>
            <c:numRef>
              <c:f>Financials!$AA$9:$AJ$9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Financials!$AA$12:$AJ$12</c:f>
              <c:numCache>
                <c:formatCode>0%;[Red]\(0%\)</c:formatCode>
                <c:ptCount val="10"/>
                <c:pt idx="0">
                  <c:v>3.9550142285935452E-2</c:v>
                </c:pt>
                <c:pt idx="1">
                  <c:v>7.2970186643972118E-2</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BA8E-E848-927C-CA89405061E9}"/>
            </c:ext>
          </c:extLst>
        </c:ser>
        <c:ser>
          <c:idx val="3"/>
          <c:order val="3"/>
          <c:tx>
            <c:strRef>
              <c:f>Financials!$Z$13</c:f>
              <c:strCache>
                <c:ptCount val="1"/>
                <c:pt idx="0">
                  <c:v>Semiconductor ICs</c:v>
                </c:pt>
              </c:strCache>
            </c:strRef>
          </c:tx>
          <c:cat>
            <c:numRef>
              <c:f>Financials!$AA$9:$AJ$9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Financials!$AA$13:$AJ$13</c:f>
              <c:numCache>
                <c:formatCode>0%;[Red]\(0%\)</c:formatCode>
                <c:ptCount val="10"/>
                <c:pt idx="0">
                  <c:v>0.14386973672866335</c:v>
                </c:pt>
                <c:pt idx="1">
                  <c:v>0.15293634370349363</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BA8E-E848-927C-CA89405061E9}"/>
            </c:ext>
          </c:extLst>
        </c:ser>
        <c:ser>
          <c:idx val="0"/>
          <c:order val="4"/>
          <c:tx>
            <c:strRef>
              <c:f>Financials!$Z$14</c:f>
              <c:strCache>
                <c:ptCount val="1"/>
                <c:pt idx="0">
                  <c:v>Optical components</c:v>
                </c:pt>
              </c:strCache>
            </c:strRef>
          </c:tx>
          <c:cat>
            <c:numRef>
              <c:f>Financials!$AA$9:$AJ$9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Financials!$AA$14:$AJ$14</c:f>
              <c:numCache>
                <c:formatCode>0%;[Red]\(0%\)</c:formatCode>
                <c:ptCount val="10"/>
                <c:pt idx="0">
                  <c:v>-1.2333769446739272E-2</c:v>
                </c:pt>
                <c:pt idx="1">
                  <c:v>1.6269729179641038E-2</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BA8E-E848-927C-CA89405061E9}"/>
            </c:ext>
          </c:extLst>
        </c:ser>
        <c:dLbls>
          <c:showLegendKey val="0"/>
          <c:showVal val="0"/>
          <c:showCatName val="0"/>
          <c:showSerName val="0"/>
          <c:showPercent val="0"/>
          <c:showBubbleSize val="0"/>
        </c:dLbls>
        <c:marker val="1"/>
        <c:smooth val="0"/>
        <c:axId val="138598272"/>
        <c:axId val="138599808"/>
      </c:lineChart>
      <c:catAx>
        <c:axId val="138598272"/>
        <c:scaling>
          <c:orientation val="minMax"/>
        </c:scaling>
        <c:delete val="0"/>
        <c:axPos val="b"/>
        <c:numFmt formatCode="General" sourceLinked="1"/>
        <c:majorTickMark val="out"/>
        <c:minorTickMark val="none"/>
        <c:tickLblPos val="nextTo"/>
        <c:txPr>
          <a:bodyPr rot="0" vert="horz"/>
          <a:lstStyle/>
          <a:p>
            <a:pPr>
              <a:defRPr sz="1200"/>
            </a:pPr>
            <a:endParaRPr lang="en-US"/>
          </a:p>
        </c:txPr>
        <c:crossAx val="138599808"/>
        <c:crossesAt val="-5.000000000000001E-2"/>
        <c:auto val="1"/>
        <c:lblAlgn val="ctr"/>
        <c:lblOffset val="100"/>
        <c:tickLblSkip val="1"/>
        <c:tickMarkSkip val="1"/>
        <c:noMultiLvlLbl val="0"/>
      </c:catAx>
      <c:valAx>
        <c:axId val="138599808"/>
        <c:scaling>
          <c:orientation val="minMax"/>
        </c:scaling>
        <c:delete val="0"/>
        <c:axPos val="l"/>
        <c:majorGridlines/>
        <c:title>
          <c:tx>
            <c:rich>
              <a:bodyPr/>
              <a:lstStyle/>
              <a:p>
                <a:pPr>
                  <a:defRPr sz="1600"/>
                </a:pPr>
                <a:r>
                  <a:rPr lang="en-US" sz="1600"/>
                  <a:t>Average  Net</a:t>
                </a:r>
                <a:r>
                  <a:rPr lang="en-US" sz="1600" baseline="0"/>
                  <a:t> </a:t>
                </a:r>
                <a:r>
                  <a:rPr lang="en-US" sz="1600"/>
                  <a:t> Margin</a:t>
                </a:r>
              </a:p>
            </c:rich>
          </c:tx>
          <c:layout>
            <c:manualLayout>
              <c:xMode val="edge"/>
              <c:yMode val="edge"/>
              <c:x val="2.0436068947055755E-2"/>
              <c:y val="0.28465410368878108"/>
            </c:manualLayout>
          </c:layout>
          <c:overlay val="0"/>
        </c:title>
        <c:numFmt formatCode="0%;[Red]\(0%\)" sourceLinked="1"/>
        <c:majorTickMark val="out"/>
        <c:minorTickMark val="none"/>
        <c:tickLblPos val="nextTo"/>
        <c:txPr>
          <a:bodyPr rot="0" vert="horz"/>
          <a:lstStyle/>
          <a:p>
            <a:pPr>
              <a:defRPr sz="1400"/>
            </a:pPr>
            <a:endParaRPr lang="en-US"/>
          </a:p>
        </c:txPr>
        <c:crossAx val="138598272"/>
        <c:crosses val="autoZero"/>
        <c:crossBetween val="between"/>
      </c:valAx>
    </c:plotArea>
    <c:legend>
      <c:legendPos val="r"/>
      <c:layout>
        <c:manualLayout>
          <c:xMode val="edge"/>
          <c:yMode val="edge"/>
          <c:x val="0.79220909503881942"/>
          <c:y val="0.12090433757289071"/>
          <c:w val="0.19507030862837949"/>
          <c:h val="0.77023533075314699"/>
        </c:manualLayout>
      </c:layout>
      <c:overlay val="0"/>
      <c:txPr>
        <a:bodyPr/>
        <a:lstStyle/>
        <a:p>
          <a:pPr>
            <a:defRPr sz="1200"/>
          </a:pPr>
          <a:endParaRPr lang="en-US"/>
        </a:p>
      </c:txPr>
    </c:legend>
    <c:plotVisOnly val="1"/>
    <c:dispBlanksAs val="gap"/>
    <c:showDLblsOverMax val="0"/>
  </c:chart>
  <c:printSettings>
    <c:headerFooter alignWithMargins="0"/>
    <c:pageMargins b="1" l="0.750000000000003" r="0.75000000000000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Net profit margin</a:t>
            </a:r>
          </a:p>
          <a:p>
            <a:pPr>
              <a:defRPr/>
            </a:pPr>
            <a:r>
              <a:rPr lang="en-US" sz="1600" b="1" i="0" u="none" strike="noStrike" baseline="0">
                <a:effectLst/>
              </a:rPr>
              <a:t>10-year sales-weighted average </a:t>
            </a:r>
            <a:endParaRPr lang="en-US" sz="1600"/>
          </a:p>
        </c:rich>
      </c:tx>
      <c:overlay val="0"/>
    </c:title>
    <c:autoTitleDeleted val="0"/>
    <c:plotArea>
      <c:layout>
        <c:manualLayout>
          <c:layoutTarget val="inner"/>
          <c:xMode val="edge"/>
          <c:yMode val="edge"/>
          <c:x val="0.33116950797343497"/>
          <c:y val="0.30944090885864201"/>
          <c:w val="0.60935035655052205"/>
          <c:h val="0.63963307238489397"/>
        </c:manualLayout>
      </c:layout>
      <c:barChart>
        <c:barDir val="bar"/>
        <c:grouping val="clustered"/>
        <c:varyColors val="0"/>
        <c:ser>
          <c:idx val="2"/>
          <c:order val="0"/>
          <c:tx>
            <c:strRef>
              <c:f>'Industry Profitability'!$G$31</c:f>
              <c:strCache>
                <c:ptCount val="1"/>
                <c:pt idx="0">
                  <c:v>% margin</c:v>
                </c:pt>
              </c:strCache>
            </c:strRef>
          </c:tx>
          <c:spPr>
            <a:solidFill>
              <a:schemeClr val="accent1"/>
            </a:solidFill>
          </c:spPr>
          <c:invertIfNegative val="0"/>
          <c:cat>
            <c:strRef>
              <c:f>'Industry Profitability'!$B$33:$B$38</c:f>
              <c:strCache>
                <c:ptCount val="6"/>
                <c:pt idx="0">
                  <c:v>ICPs</c:v>
                </c:pt>
                <c:pt idx="1">
                  <c:v>CSPs</c:v>
                </c:pt>
                <c:pt idx="2">
                  <c:v>Network Equipment</c:v>
                </c:pt>
                <c:pt idx="3">
                  <c:v>Contract Mfgr</c:v>
                </c:pt>
                <c:pt idx="4">
                  <c:v>Optical components</c:v>
                </c:pt>
                <c:pt idx="5">
                  <c:v>Semiconductors</c:v>
                </c:pt>
              </c:strCache>
            </c:strRef>
          </c:cat>
          <c:val>
            <c:numRef>
              <c:f>'Industry Profitability'!$G$33:$G$38</c:f>
              <c:numCache>
                <c:formatCode>0%</c:formatCode>
                <c:ptCount val="6"/>
              </c:numCache>
            </c:numRef>
          </c:val>
          <c:extLst>
            <c:ext xmlns:c16="http://schemas.microsoft.com/office/drawing/2014/chart" uri="{C3380CC4-5D6E-409C-BE32-E72D297353CC}">
              <c16:uniqueId val="{00000000-FCBA-0843-A096-41FE613C4385}"/>
            </c:ext>
          </c:extLst>
        </c:ser>
        <c:dLbls>
          <c:showLegendKey val="0"/>
          <c:showVal val="0"/>
          <c:showCatName val="0"/>
          <c:showSerName val="0"/>
          <c:showPercent val="0"/>
          <c:showBubbleSize val="0"/>
        </c:dLbls>
        <c:gapWidth val="150"/>
        <c:axId val="138760192"/>
        <c:axId val="138761728"/>
      </c:barChart>
      <c:catAx>
        <c:axId val="138760192"/>
        <c:scaling>
          <c:orientation val="maxMin"/>
        </c:scaling>
        <c:delete val="0"/>
        <c:axPos val="l"/>
        <c:numFmt formatCode="General" sourceLinked="0"/>
        <c:majorTickMark val="out"/>
        <c:minorTickMark val="none"/>
        <c:tickLblPos val="nextTo"/>
        <c:txPr>
          <a:bodyPr/>
          <a:lstStyle/>
          <a:p>
            <a:pPr>
              <a:defRPr sz="1200"/>
            </a:pPr>
            <a:endParaRPr lang="en-US"/>
          </a:p>
        </c:txPr>
        <c:crossAx val="138761728"/>
        <c:crosses val="autoZero"/>
        <c:auto val="1"/>
        <c:lblAlgn val="ctr"/>
        <c:lblOffset val="100"/>
        <c:noMultiLvlLbl val="0"/>
      </c:catAx>
      <c:valAx>
        <c:axId val="138761728"/>
        <c:scaling>
          <c:orientation val="minMax"/>
          <c:max val="0.2"/>
        </c:scaling>
        <c:delete val="0"/>
        <c:axPos val="t"/>
        <c:majorGridlines/>
        <c:numFmt formatCode="0%" sourceLinked="1"/>
        <c:majorTickMark val="out"/>
        <c:minorTickMark val="none"/>
        <c:tickLblPos val="nextTo"/>
        <c:txPr>
          <a:bodyPr/>
          <a:lstStyle/>
          <a:p>
            <a:pPr>
              <a:defRPr sz="1200"/>
            </a:pPr>
            <a:endParaRPr lang="en-US"/>
          </a:p>
        </c:txPr>
        <c:crossAx val="13876019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Net profit margin</a:t>
            </a:r>
          </a:p>
          <a:p>
            <a:pPr>
              <a:defRPr/>
            </a:pPr>
            <a:r>
              <a:rPr lang="en-US" sz="1600" b="1" i="0" u="none" strike="noStrike" baseline="0">
                <a:effectLst/>
              </a:rPr>
              <a:t>10-year simple average </a:t>
            </a:r>
            <a:endParaRPr lang="en-US" sz="1600"/>
          </a:p>
        </c:rich>
      </c:tx>
      <c:overlay val="0"/>
    </c:title>
    <c:autoTitleDeleted val="0"/>
    <c:plotArea>
      <c:layout>
        <c:manualLayout>
          <c:layoutTarget val="inner"/>
          <c:xMode val="edge"/>
          <c:yMode val="edge"/>
          <c:x val="0.30793835774534301"/>
          <c:y val="0.30944090885864201"/>
          <c:w val="0.63258156347773697"/>
          <c:h val="0.63963307238489397"/>
        </c:manualLayout>
      </c:layout>
      <c:barChart>
        <c:barDir val="bar"/>
        <c:grouping val="clustered"/>
        <c:varyColors val="0"/>
        <c:ser>
          <c:idx val="2"/>
          <c:order val="0"/>
          <c:tx>
            <c:strRef>
              <c:f>'Industry Profitability'!$H$31</c:f>
              <c:strCache>
                <c:ptCount val="1"/>
                <c:pt idx="0">
                  <c:v>% margin</c:v>
                </c:pt>
              </c:strCache>
            </c:strRef>
          </c:tx>
          <c:spPr>
            <a:solidFill>
              <a:schemeClr val="accent1"/>
            </a:solidFill>
          </c:spPr>
          <c:invertIfNegative val="0"/>
          <c:cat>
            <c:strRef>
              <c:f>'Industry Profitability'!$B$33:$B$38</c:f>
              <c:strCache>
                <c:ptCount val="6"/>
                <c:pt idx="0">
                  <c:v>ICPs</c:v>
                </c:pt>
                <c:pt idx="1">
                  <c:v>CSPs</c:v>
                </c:pt>
                <c:pt idx="2">
                  <c:v>Network Equipment</c:v>
                </c:pt>
                <c:pt idx="3">
                  <c:v>Contract Mfgr</c:v>
                </c:pt>
                <c:pt idx="4">
                  <c:v>Optical components</c:v>
                </c:pt>
                <c:pt idx="5">
                  <c:v>Semiconductors</c:v>
                </c:pt>
              </c:strCache>
            </c:strRef>
          </c:cat>
          <c:val>
            <c:numRef>
              <c:f>'Industry Profitability'!$H$33:$H$38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43D-7C4B-8A29-9CF7470E63E0}"/>
            </c:ext>
          </c:extLst>
        </c:ser>
        <c:dLbls>
          <c:showLegendKey val="0"/>
          <c:showVal val="0"/>
          <c:showCatName val="0"/>
          <c:showSerName val="0"/>
          <c:showPercent val="0"/>
          <c:showBubbleSize val="0"/>
        </c:dLbls>
        <c:gapWidth val="150"/>
        <c:axId val="139204096"/>
        <c:axId val="139205632"/>
      </c:barChart>
      <c:catAx>
        <c:axId val="139204096"/>
        <c:scaling>
          <c:orientation val="maxMin"/>
        </c:scaling>
        <c:delete val="0"/>
        <c:axPos val="l"/>
        <c:numFmt formatCode="General" sourceLinked="0"/>
        <c:majorTickMark val="out"/>
        <c:minorTickMark val="none"/>
        <c:tickLblPos val="nextTo"/>
        <c:txPr>
          <a:bodyPr/>
          <a:lstStyle/>
          <a:p>
            <a:pPr>
              <a:defRPr sz="1200"/>
            </a:pPr>
            <a:endParaRPr lang="en-US"/>
          </a:p>
        </c:txPr>
        <c:crossAx val="139205632"/>
        <c:crosses val="autoZero"/>
        <c:auto val="1"/>
        <c:lblAlgn val="ctr"/>
        <c:lblOffset val="100"/>
        <c:noMultiLvlLbl val="0"/>
      </c:catAx>
      <c:valAx>
        <c:axId val="139205632"/>
        <c:scaling>
          <c:orientation val="minMax"/>
        </c:scaling>
        <c:delete val="0"/>
        <c:axPos val="t"/>
        <c:majorGridlines/>
        <c:numFmt formatCode="0%" sourceLinked="1"/>
        <c:majorTickMark val="out"/>
        <c:minorTickMark val="none"/>
        <c:tickLblPos val="nextTo"/>
        <c:txPr>
          <a:bodyPr/>
          <a:lstStyle/>
          <a:p>
            <a:pPr>
              <a:defRPr sz="1200"/>
            </a:pPr>
            <a:endParaRPr lang="en-US"/>
          </a:p>
        </c:txPr>
        <c:crossAx val="13920409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116950797343497"/>
          <c:y val="0.17163997166669101"/>
          <c:w val="0.60935035655052205"/>
          <c:h val="0.77743399095137999"/>
        </c:manualLayout>
      </c:layout>
      <c:barChart>
        <c:barDir val="bar"/>
        <c:grouping val="clustered"/>
        <c:varyColors val="0"/>
        <c:ser>
          <c:idx val="2"/>
          <c:order val="0"/>
          <c:tx>
            <c:strRef>
              <c:f>'Industry Profitability'!$G$31</c:f>
              <c:strCache>
                <c:ptCount val="1"/>
                <c:pt idx="0">
                  <c:v>% margin</c:v>
                </c:pt>
              </c:strCache>
            </c:strRef>
          </c:tx>
          <c:spPr>
            <a:solidFill>
              <a:schemeClr val="accent1"/>
            </a:solidFill>
          </c:spPr>
          <c:invertIfNegative val="0"/>
          <c:cat>
            <c:strRef>
              <c:f>'Industry Profitability'!$B$33:$B$38</c:f>
              <c:strCache>
                <c:ptCount val="6"/>
                <c:pt idx="0">
                  <c:v>ICPs</c:v>
                </c:pt>
                <c:pt idx="1">
                  <c:v>CSPs</c:v>
                </c:pt>
                <c:pt idx="2">
                  <c:v>Network Equipment</c:v>
                </c:pt>
                <c:pt idx="3">
                  <c:v>Contract Mfgr</c:v>
                </c:pt>
                <c:pt idx="4">
                  <c:v>Optical components</c:v>
                </c:pt>
                <c:pt idx="5">
                  <c:v>Semiconductors</c:v>
                </c:pt>
              </c:strCache>
            </c:strRef>
          </c:cat>
          <c:val>
            <c:numRef>
              <c:f>'Industry Profitability'!$G$33:$G$38</c:f>
              <c:numCache>
                <c:formatCode>0%</c:formatCode>
                <c:ptCount val="6"/>
              </c:numCache>
            </c:numRef>
          </c:val>
          <c:extLst>
            <c:ext xmlns:c16="http://schemas.microsoft.com/office/drawing/2014/chart" uri="{C3380CC4-5D6E-409C-BE32-E72D297353CC}">
              <c16:uniqueId val="{00000000-82A7-E649-9E8C-D6021BB43D00}"/>
            </c:ext>
          </c:extLst>
        </c:ser>
        <c:dLbls>
          <c:showLegendKey val="0"/>
          <c:showVal val="0"/>
          <c:showCatName val="0"/>
          <c:showSerName val="0"/>
          <c:showPercent val="0"/>
          <c:showBubbleSize val="0"/>
        </c:dLbls>
        <c:gapWidth val="150"/>
        <c:axId val="139213824"/>
        <c:axId val="139227904"/>
      </c:barChart>
      <c:catAx>
        <c:axId val="139213824"/>
        <c:scaling>
          <c:orientation val="maxMin"/>
        </c:scaling>
        <c:delete val="0"/>
        <c:axPos val="l"/>
        <c:numFmt formatCode="General" sourceLinked="0"/>
        <c:majorTickMark val="out"/>
        <c:minorTickMark val="none"/>
        <c:tickLblPos val="nextTo"/>
        <c:txPr>
          <a:bodyPr/>
          <a:lstStyle/>
          <a:p>
            <a:pPr>
              <a:defRPr sz="1200"/>
            </a:pPr>
            <a:endParaRPr lang="en-US"/>
          </a:p>
        </c:txPr>
        <c:crossAx val="139227904"/>
        <c:crosses val="autoZero"/>
        <c:auto val="1"/>
        <c:lblAlgn val="ctr"/>
        <c:lblOffset val="100"/>
        <c:noMultiLvlLbl val="0"/>
      </c:catAx>
      <c:valAx>
        <c:axId val="139227904"/>
        <c:scaling>
          <c:orientation val="minMax"/>
          <c:max val="0.2"/>
        </c:scaling>
        <c:delete val="0"/>
        <c:axPos val="t"/>
        <c:majorGridlines/>
        <c:numFmt formatCode="0%" sourceLinked="1"/>
        <c:majorTickMark val="out"/>
        <c:minorTickMark val="none"/>
        <c:tickLblPos val="nextTo"/>
        <c:txPr>
          <a:bodyPr/>
          <a:lstStyle/>
          <a:p>
            <a:pPr>
              <a:defRPr sz="1200"/>
            </a:pPr>
            <a:endParaRPr lang="en-US"/>
          </a:p>
        </c:txPr>
        <c:crossAx val="13921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05112163610952"/>
          <c:y val="7.2872609862705787E-2"/>
          <c:w val="0.82640051411435267"/>
          <c:h val="0.89087928501608604"/>
        </c:manualLayout>
      </c:layout>
      <c:lineChart>
        <c:grouping val="standard"/>
        <c:varyColors val="0"/>
        <c:ser>
          <c:idx val="1"/>
          <c:order val="0"/>
          <c:tx>
            <c:strRef>
              <c:f>Financials!$Z$15</c:f>
              <c:strCache>
                <c:ptCount val="1"/>
                <c:pt idx="0">
                  <c:v>All segments combined</c:v>
                </c:pt>
              </c:strCache>
            </c:strRef>
          </c:tx>
          <c:cat>
            <c:numRef>
              <c:f>Financials!$AA$9:$AJ$9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Financials!$AA$15:$AJ$15</c:f>
              <c:numCache>
                <c:formatCode>0%;[Red]\(0%\)</c:formatCode>
                <c:ptCount val="10"/>
                <c:pt idx="0">
                  <c:v>9.624161844470433E-2</c:v>
                </c:pt>
                <c:pt idx="1">
                  <c:v>0.13107382315242527</c:v>
                </c:pt>
                <c:pt idx="2">
                  <c:v>0</c:v>
                </c:pt>
                <c:pt idx="3">
                  <c:v>0</c:v>
                </c:pt>
                <c:pt idx="4">
                  <c:v>0</c:v>
                </c:pt>
                <c:pt idx="5">
                  <c:v>0</c:v>
                </c:pt>
                <c:pt idx="6">
                  <c:v>0</c:v>
                </c:pt>
                <c:pt idx="7">
                  <c:v>0</c:v>
                </c:pt>
                <c:pt idx="8">
                  <c:v>0</c:v>
                </c:pt>
                <c:pt idx="9">
                  <c:v>0</c:v>
                </c:pt>
              </c:numCache>
            </c:numRef>
          </c:val>
          <c:smooth val="1"/>
          <c:extLst>
            <c:ext xmlns:c16="http://schemas.microsoft.com/office/drawing/2014/chart" uri="{C3380CC4-5D6E-409C-BE32-E72D297353CC}">
              <c16:uniqueId val="{00000000-8B88-094D-AC81-F16A6776F4BC}"/>
            </c:ext>
          </c:extLst>
        </c:ser>
        <c:ser>
          <c:idx val="0"/>
          <c:order val="1"/>
          <c:tx>
            <c:strRef>
              <c:f>Financials!$Z$14</c:f>
              <c:strCache>
                <c:ptCount val="1"/>
                <c:pt idx="0">
                  <c:v>Optical components</c:v>
                </c:pt>
              </c:strCache>
            </c:strRef>
          </c:tx>
          <c:cat>
            <c:numRef>
              <c:f>Financials!$AA$9:$AJ$9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Financials!$AA$14:$AJ$14</c:f>
              <c:numCache>
                <c:formatCode>0%;[Red]\(0%\)</c:formatCode>
                <c:ptCount val="10"/>
                <c:pt idx="0">
                  <c:v>-1.2333769446739272E-2</c:v>
                </c:pt>
                <c:pt idx="1">
                  <c:v>1.6269729179641038E-2</c:v>
                </c:pt>
                <c:pt idx="2">
                  <c:v>0</c:v>
                </c:pt>
                <c:pt idx="3">
                  <c:v>0</c:v>
                </c:pt>
                <c:pt idx="4">
                  <c:v>0</c:v>
                </c:pt>
                <c:pt idx="5">
                  <c:v>0</c:v>
                </c:pt>
                <c:pt idx="6">
                  <c:v>0</c:v>
                </c:pt>
                <c:pt idx="7">
                  <c:v>0</c:v>
                </c:pt>
                <c:pt idx="8">
                  <c:v>0</c:v>
                </c:pt>
                <c:pt idx="9">
                  <c:v>0</c:v>
                </c:pt>
              </c:numCache>
            </c:numRef>
          </c:val>
          <c:smooth val="1"/>
          <c:extLst>
            <c:ext xmlns:c16="http://schemas.microsoft.com/office/drawing/2014/chart" uri="{C3380CC4-5D6E-409C-BE32-E72D297353CC}">
              <c16:uniqueId val="{00000001-8B88-094D-AC81-F16A6776F4BC}"/>
            </c:ext>
          </c:extLst>
        </c:ser>
        <c:dLbls>
          <c:showLegendKey val="0"/>
          <c:showVal val="0"/>
          <c:showCatName val="0"/>
          <c:showSerName val="0"/>
          <c:showPercent val="0"/>
          <c:showBubbleSize val="0"/>
        </c:dLbls>
        <c:marker val="1"/>
        <c:smooth val="0"/>
        <c:axId val="139245056"/>
        <c:axId val="139246592"/>
      </c:lineChart>
      <c:catAx>
        <c:axId val="139245056"/>
        <c:scaling>
          <c:orientation val="minMax"/>
        </c:scaling>
        <c:delete val="0"/>
        <c:axPos val="b"/>
        <c:numFmt formatCode="General" sourceLinked="1"/>
        <c:majorTickMark val="out"/>
        <c:minorTickMark val="none"/>
        <c:tickLblPos val="nextTo"/>
        <c:txPr>
          <a:bodyPr rot="0" vert="horz"/>
          <a:lstStyle/>
          <a:p>
            <a:pPr>
              <a:defRPr sz="1200"/>
            </a:pPr>
            <a:endParaRPr lang="en-US"/>
          </a:p>
        </c:txPr>
        <c:crossAx val="139246592"/>
        <c:crossesAt val="0"/>
        <c:auto val="1"/>
        <c:lblAlgn val="ctr"/>
        <c:lblOffset val="100"/>
        <c:noMultiLvlLbl val="1"/>
      </c:catAx>
      <c:valAx>
        <c:axId val="139246592"/>
        <c:scaling>
          <c:orientation val="minMax"/>
        </c:scaling>
        <c:delete val="0"/>
        <c:axPos val="l"/>
        <c:majorGridlines/>
        <c:title>
          <c:tx>
            <c:rich>
              <a:bodyPr/>
              <a:lstStyle/>
              <a:p>
                <a:pPr>
                  <a:defRPr sz="1600"/>
                </a:pPr>
                <a:r>
                  <a:rPr lang="en-US" sz="1600"/>
                  <a:t>Average  Net</a:t>
                </a:r>
                <a:r>
                  <a:rPr lang="en-US" sz="1600" baseline="0"/>
                  <a:t> </a:t>
                </a:r>
                <a:r>
                  <a:rPr lang="en-US" sz="1600"/>
                  <a:t> Margin</a:t>
                </a:r>
              </a:p>
            </c:rich>
          </c:tx>
          <c:layout>
            <c:manualLayout>
              <c:xMode val="edge"/>
              <c:yMode val="edge"/>
              <c:x val="1.8661770547014501E-2"/>
              <c:y val="0.31817711487987099"/>
            </c:manualLayout>
          </c:layout>
          <c:overlay val="0"/>
        </c:title>
        <c:numFmt formatCode="0%;[Red]\(0%\)" sourceLinked="1"/>
        <c:majorTickMark val="out"/>
        <c:minorTickMark val="none"/>
        <c:tickLblPos val="nextTo"/>
        <c:txPr>
          <a:bodyPr rot="0" vert="horz"/>
          <a:lstStyle/>
          <a:p>
            <a:pPr>
              <a:defRPr sz="1400"/>
            </a:pPr>
            <a:endParaRPr lang="en-US"/>
          </a:p>
        </c:txPr>
        <c:crossAx val="139245056"/>
        <c:crosses val="autoZero"/>
        <c:crossBetween val="between"/>
      </c:valAx>
    </c:plotArea>
    <c:legend>
      <c:legendPos val="r"/>
      <c:layout>
        <c:manualLayout>
          <c:xMode val="edge"/>
          <c:yMode val="edge"/>
          <c:x val="0.31778462886366649"/>
          <c:y val="7.476125353147331E-2"/>
          <c:w val="0.3218278170001046"/>
          <c:h val="0.14304067143328125"/>
        </c:manualLayout>
      </c:layout>
      <c:overlay val="0"/>
      <c:txPr>
        <a:bodyPr/>
        <a:lstStyle/>
        <a:p>
          <a:pPr>
            <a:defRPr sz="1600"/>
          </a:pPr>
          <a:endParaRPr lang="en-US"/>
        </a:p>
      </c:txPr>
    </c:legend>
    <c:plotVisOnly val="1"/>
    <c:dispBlanksAs val="gap"/>
    <c:showDLblsOverMax val="0"/>
  </c:chart>
  <c:printSettings>
    <c:headerFooter alignWithMargins="0"/>
    <c:pageMargins b="1" l="0.750000000000003" r="0.75000000000000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94584283521896E-2"/>
          <c:y val="0.112557995361138"/>
          <c:w val="0.74112691981797441"/>
          <c:h val="0.76538761655657805"/>
        </c:manualLayout>
      </c:layout>
      <c:lineChart>
        <c:grouping val="standard"/>
        <c:varyColors val="0"/>
        <c:ser>
          <c:idx val="0"/>
          <c:order val="0"/>
          <c:tx>
            <c:strRef>
              <c:f>'Market Fragmentation'!$C$27</c:f>
              <c:strCache>
                <c:ptCount val="1"/>
                <c:pt idx="0">
                  <c:v>Top 3</c:v>
                </c:pt>
              </c:strCache>
            </c:strRef>
          </c:tx>
          <c:cat>
            <c:numRef>
              <c:f>'Market Fragmentation'!$D$26:$O$26</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'Market Fragmentation'!$D$27:$O$27</c:f>
              <c:numCache>
                <c:formatCode>0%</c:formatCode>
                <c:ptCount val="12"/>
                <c:pt idx="0">
                  <c:v>0.46926788467432951</c:v>
                </c:pt>
                <c:pt idx="1">
                  <c:v>0.46799999999999997</c:v>
                </c:pt>
              </c:numCache>
            </c:numRef>
          </c:val>
          <c:smooth val="1"/>
          <c:extLst>
            <c:ext xmlns:c16="http://schemas.microsoft.com/office/drawing/2014/chart" uri="{C3380CC4-5D6E-409C-BE32-E72D297353CC}">
              <c16:uniqueId val="{00000000-8067-2146-9942-C93A69DFE763}"/>
            </c:ext>
          </c:extLst>
        </c:ser>
        <c:ser>
          <c:idx val="1"/>
          <c:order val="1"/>
          <c:tx>
            <c:strRef>
              <c:f>'Market Fragmentation'!$C$28</c:f>
              <c:strCache>
                <c:ptCount val="1"/>
                <c:pt idx="0">
                  <c:v>Top 4-6</c:v>
                </c:pt>
              </c:strCache>
            </c:strRef>
          </c:tx>
          <c:cat>
            <c:numRef>
              <c:f>'Market Fragmentation'!$D$26:$O$26</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'Market Fragmentation'!$D$28:$O$28</c:f>
              <c:numCache>
                <c:formatCode>0%</c:formatCode>
                <c:ptCount val="12"/>
                <c:pt idx="0">
                  <c:v>0.21085319042145595</c:v>
                </c:pt>
                <c:pt idx="1">
                  <c:v>0.219</c:v>
                </c:pt>
              </c:numCache>
            </c:numRef>
          </c:val>
          <c:smooth val="1"/>
          <c:extLst>
            <c:ext xmlns:c16="http://schemas.microsoft.com/office/drawing/2014/chart" uri="{C3380CC4-5D6E-409C-BE32-E72D297353CC}">
              <c16:uniqueId val="{00000001-8067-2146-9942-C93A69DFE763}"/>
            </c:ext>
          </c:extLst>
        </c:ser>
        <c:ser>
          <c:idx val="2"/>
          <c:order val="2"/>
          <c:tx>
            <c:strRef>
              <c:f>'Market Fragmentation'!$C$29</c:f>
              <c:strCache>
                <c:ptCount val="1"/>
                <c:pt idx="0">
                  <c:v>Top 7-10</c:v>
                </c:pt>
              </c:strCache>
            </c:strRef>
          </c:tx>
          <c:cat>
            <c:numRef>
              <c:f>'Market Fragmentation'!$D$26:$O$26</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'Market Fragmentation'!$D$29:$O$29</c:f>
              <c:numCache>
                <c:formatCode>0%</c:formatCode>
                <c:ptCount val="12"/>
                <c:pt idx="0">
                  <c:v>0.10977798045977011</c:v>
                </c:pt>
                <c:pt idx="1">
                  <c:v>0.16</c:v>
                </c:pt>
              </c:numCache>
            </c:numRef>
          </c:val>
          <c:smooth val="1"/>
          <c:extLst>
            <c:ext xmlns:c16="http://schemas.microsoft.com/office/drawing/2014/chart" uri="{C3380CC4-5D6E-409C-BE32-E72D297353CC}">
              <c16:uniqueId val="{00000002-8067-2146-9942-C93A69DFE763}"/>
            </c:ext>
          </c:extLst>
        </c:ser>
        <c:ser>
          <c:idx val="3"/>
          <c:order val="3"/>
          <c:tx>
            <c:strRef>
              <c:f>'Market Fragmentation'!$C$30</c:f>
              <c:strCache>
                <c:ptCount val="1"/>
                <c:pt idx="0">
                  <c:v>The Rest</c:v>
                </c:pt>
              </c:strCache>
            </c:strRef>
          </c:tx>
          <c:cat>
            <c:numRef>
              <c:f>'Market Fragmentation'!$D$26:$O$26</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'Market Fragmentation'!$D$30:$O$30</c:f>
              <c:numCache>
                <c:formatCode>0%</c:formatCode>
                <c:ptCount val="12"/>
                <c:pt idx="0">
                  <c:v>0.21010094444444438</c:v>
                </c:pt>
                <c:pt idx="1">
                  <c:v>0.15300000000000002</c:v>
                </c:pt>
              </c:numCache>
            </c:numRef>
          </c:val>
          <c:smooth val="1"/>
          <c:extLst>
            <c:ext xmlns:c16="http://schemas.microsoft.com/office/drawing/2014/chart" uri="{C3380CC4-5D6E-409C-BE32-E72D297353CC}">
              <c16:uniqueId val="{00000003-8067-2146-9942-C93A69DFE763}"/>
            </c:ext>
          </c:extLst>
        </c:ser>
        <c:dLbls>
          <c:showLegendKey val="0"/>
          <c:showVal val="0"/>
          <c:showCatName val="0"/>
          <c:showSerName val="0"/>
          <c:showPercent val="0"/>
          <c:showBubbleSize val="0"/>
        </c:dLbls>
        <c:marker val="1"/>
        <c:smooth val="0"/>
        <c:axId val="139821056"/>
        <c:axId val="139822592"/>
      </c:lineChart>
      <c:catAx>
        <c:axId val="139821056"/>
        <c:scaling>
          <c:orientation val="minMax"/>
        </c:scaling>
        <c:delete val="0"/>
        <c:axPos val="b"/>
        <c:numFmt formatCode="General" sourceLinked="1"/>
        <c:majorTickMark val="out"/>
        <c:minorTickMark val="none"/>
        <c:tickLblPos val="nextTo"/>
        <c:txPr>
          <a:bodyPr/>
          <a:lstStyle/>
          <a:p>
            <a:pPr>
              <a:defRPr sz="1050">
                <a:solidFill>
                  <a:sysClr val="windowText" lastClr="000000"/>
                </a:solidFill>
              </a:defRPr>
            </a:pPr>
            <a:endParaRPr lang="en-US"/>
          </a:p>
        </c:txPr>
        <c:crossAx val="139822592"/>
        <c:crosses val="autoZero"/>
        <c:auto val="1"/>
        <c:lblAlgn val="ctr"/>
        <c:lblOffset val="100"/>
        <c:noMultiLvlLbl val="1"/>
      </c:catAx>
      <c:valAx>
        <c:axId val="139822592"/>
        <c:scaling>
          <c:orientation val="minMax"/>
        </c:scaling>
        <c:delete val="0"/>
        <c:axPos val="l"/>
        <c:majorGridlines/>
        <c:numFmt formatCode="0%" sourceLinked="1"/>
        <c:majorTickMark val="out"/>
        <c:minorTickMark val="none"/>
        <c:tickLblPos val="nextTo"/>
        <c:txPr>
          <a:bodyPr/>
          <a:lstStyle/>
          <a:p>
            <a:pPr>
              <a:defRPr sz="1100">
                <a:solidFill>
                  <a:sysClr val="windowText" lastClr="000000"/>
                </a:solidFill>
              </a:defRPr>
            </a:pPr>
            <a:endParaRPr lang="en-US"/>
          </a:p>
        </c:txPr>
        <c:crossAx val="139821056"/>
        <c:crosses val="autoZero"/>
        <c:crossBetween val="between"/>
        <c:majorUnit val="0.1"/>
      </c:valAx>
    </c:plotArea>
    <c:legend>
      <c:legendPos val="r"/>
      <c:layout>
        <c:manualLayout>
          <c:xMode val="edge"/>
          <c:yMode val="edge"/>
          <c:x val="0.83689868815967883"/>
          <c:y val="0.30382198482480877"/>
          <c:w val="0.14308238095631665"/>
          <c:h val="0.38280318530115748"/>
        </c:manualLayout>
      </c:layout>
      <c:overlay val="0"/>
      <c:txPr>
        <a:bodyPr/>
        <a:lstStyle/>
        <a:p>
          <a:pPr>
            <a:defRPr sz="110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38068137522416"/>
          <c:y val="8.9146905041638802E-2"/>
          <c:w val="0.70243049816792691"/>
          <c:h val="0.79382034946282476"/>
        </c:manualLayout>
      </c:layout>
      <c:scatterChart>
        <c:scatterStyle val="smoothMarker"/>
        <c:varyColors val="0"/>
        <c:ser>
          <c:idx val="0"/>
          <c:order val="0"/>
          <c:tx>
            <c:strRef>
              <c:f>'Fragmentation by Segment'!$B$10</c:f>
              <c:strCache>
                <c:ptCount val="1"/>
                <c:pt idx="0">
                  <c:v>Top 3</c:v>
                </c:pt>
              </c:strCache>
            </c:strRef>
          </c:tx>
          <c:xVal>
            <c:numRef>
              <c:f>'Fragmentation by Segment'!$C$9:$N$9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Segment'!$C$10:$N$10</c:f>
              <c:numCache>
                <c:formatCode>0%</c:formatCode>
                <c:ptCount val="12"/>
                <c:pt idx="0">
                  <c:v>0.57379166159695816</c:v>
                </c:pt>
                <c:pt idx="1">
                  <c:v>0.64331425582750579</c:v>
                </c:pt>
              </c:numCache>
            </c:numRef>
          </c:yVal>
          <c:smooth val="1"/>
          <c:extLst>
            <c:ext xmlns:c16="http://schemas.microsoft.com/office/drawing/2014/chart" uri="{C3380CC4-5D6E-409C-BE32-E72D297353CC}">
              <c16:uniqueId val="{00000000-8A0B-B54F-BE2E-BC1625547946}"/>
            </c:ext>
          </c:extLst>
        </c:ser>
        <c:ser>
          <c:idx val="1"/>
          <c:order val="1"/>
          <c:tx>
            <c:strRef>
              <c:f>'Fragmentation by Segment'!$B$11</c:f>
              <c:strCache>
                <c:ptCount val="1"/>
                <c:pt idx="0">
                  <c:v>Top 4-6</c:v>
                </c:pt>
              </c:strCache>
            </c:strRef>
          </c:tx>
          <c:xVal>
            <c:numRef>
              <c:f>'Fragmentation by Segment'!$C$9:$N$9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Segment'!$C$11:$N$11</c:f>
              <c:numCache>
                <c:formatCode>0%</c:formatCode>
                <c:ptCount val="12"/>
                <c:pt idx="0">
                  <c:v>0.20943130418250949</c:v>
                </c:pt>
                <c:pt idx="1">
                  <c:v>0.25254454020979022</c:v>
                </c:pt>
              </c:numCache>
            </c:numRef>
          </c:yVal>
          <c:smooth val="1"/>
          <c:extLst>
            <c:ext xmlns:c16="http://schemas.microsoft.com/office/drawing/2014/chart" uri="{C3380CC4-5D6E-409C-BE32-E72D297353CC}">
              <c16:uniqueId val="{00000001-8A0B-B54F-BE2E-BC1625547946}"/>
            </c:ext>
          </c:extLst>
        </c:ser>
        <c:ser>
          <c:idx val="2"/>
          <c:order val="2"/>
          <c:tx>
            <c:strRef>
              <c:f>'Fragmentation by Segment'!$B$12</c:f>
              <c:strCache>
                <c:ptCount val="1"/>
                <c:pt idx="0">
                  <c:v>Top 7-10</c:v>
                </c:pt>
              </c:strCache>
            </c:strRef>
          </c:tx>
          <c:xVal>
            <c:numRef>
              <c:f>'Fragmentation by Segment'!$C$9:$N$9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Segment'!$C$12:$N$12</c:f>
              <c:numCache>
                <c:formatCode>0%</c:formatCode>
                <c:ptCount val="12"/>
                <c:pt idx="0">
                  <c:v>7.1296674271229404E-2</c:v>
                </c:pt>
                <c:pt idx="1">
                  <c:v>9.1566467365967366E-2</c:v>
                </c:pt>
              </c:numCache>
            </c:numRef>
          </c:yVal>
          <c:smooth val="1"/>
          <c:extLst>
            <c:ext xmlns:c16="http://schemas.microsoft.com/office/drawing/2014/chart" uri="{C3380CC4-5D6E-409C-BE32-E72D297353CC}">
              <c16:uniqueId val="{00000002-8A0B-B54F-BE2E-BC1625547946}"/>
            </c:ext>
          </c:extLst>
        </c:ser>
        <c:ser>
          <c:idx val="3"/>
          <c:order val="3"/>
          <c:tx>
            <c:strRef>
              <c:f>'Fragmentation by Segment'!$B$13</c:f>
              <c:strCache>
                <c:ptCount val="1"/>
                <c:pt idx="0">
                  <c:v>The Rest</c:v>
                </c:pt>
              </c:strCache>
            </c:strRef>
          </c:tx>
          <c:xVal>
            <c:numRef>
              <c:f>'Fragmentation by Segment'!$C$9:$N$9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xVal>
          <c:yVal>
            <c:numRef>
              <c:f>'Fragmentation by Segment'!$C$13:$N$13</c:f>
              <c:numCache>
                <c:formatCode>0%</c:formatCode>
                <c:ptCount val="12"/>
                <c:pt idx="0">
                  <c:v>0.14548035994930297</c:v>
                </c:pt>
                <c:pt idx="1">
                  <c:v>1.257473659673658E-2</c:v>
                </c:pt>
              </c:numCache>
            </c:numRef>
          </c:yVal>
          <c:smooth val="1"/>
          <c:extLst>
            <c:ext xmlns:c16="http://schemas.microsoft.com/office/drawing/2014/chart" uri="{C3380CC4-5D6E-409C-BE32-E72D297353CC}">
              <c16:uniqueId val="{00000003-8A0B-B54F-BE2E-BC1625547946}"/>
            </c:ext>
          </c:extLst>
        </c:ser>
        <c:dLbls>
          <c:showLegendKey val="0"/>
          <c:showVal val="0"/>
          <c:showCatName val="0"/>
          <c:showSerName val="0"/>
          <c:showPercent val="0"/>
          <c:showBubbleSize val="0"/>
        </c:dLbls>
        <c:axId val="140240384"/>
        <c:axId val="140241920"/>
      </c:scatterChart>
      <c:valAx>
        <c:axId val="140240384"/>
        <c:scaling>
          <c:orientation val="minMax"/>
          <c:max val="2021"/>
          <c:min val="2010"/>
        </c:scaling>
        <c:delete val="0"/>
        <c:axPos val="b"/>
        <c:numFmt formatCode="General" sourceLinked="1"/>
        <c:majorTickMark val="out"/>
        <c:minorTickMark val="none"/>
        <c:tickLblPos val="nextTo"/>
        <c:txPr>
          <a:bodyPr rot="0" vert="horz"/>
          <a:lstStyle/>
          <a:p>
            <a:pPr>
              <a:defRPr sz="1100">
                <a:solidFill>
                  <a:schemeClr val="tx1"/>
                </a:solidFill>
              </a:defRPr>
            </a:pPr>
            <a:endParaRPr lang="en-US"/>
          </a:p>
        </c:txPr>
        <c:crossAx val="140241920"/>
        <c:crosses val="autoZero"/>
        <c:crossBetween val="midCat"/>
        <c:majorUnit val="1"/>
        <c:minorUnit val="1"/>
      </c:valAx>
      <c:valAx>
        <c:axId val="140241920"/>
        <c:scaling>
          <c:orientation val="minMax"/>
          <c:max val="0.70000000000000095"/>
          <c:min val="0"/>
        </c:scaling>
        <c:delete val="0"/>
        <c:axPos val="l"/>
        <c:majorGridlines/>
        <c:title>
          <c:tx>
            <c:rich>
              <a:bodyPr/>
              <a:lstStyle/>
              <a:p>
                <a:pPr>
                  <a:defRPr sz="1200">
                    <a:solidFill>
                      <a:schemeClr val="tx1"/>
                    </a:solidFill>
                  </a:defRPr>
                </a:pPr>
                <a:r>
                  <a:rPr lang="en-US" sz="1200">
                    <a:solidFill>
                      <a:schemeClr val="tx1"/>
                    </a:solidFill>
                  </a:rPr>
                  <a:t>Market Share</a:t>
                </a:r>
              </a:p>
            </c:rich>
          </c:tx>
          <c:layout>
            <c:manualLayout>
              <c:xMode val="edge"/>
              <c:yMode val="edge"/>
              <c:x val="1.879176736571295E-2"/>
              <c:y val="0.30133055493876709"/>
            </c:manualLayout>
          </c:layout>
          <c:overlay val="0"/>
          <c:spPr>
            <a:noFill/>
            <a:ln w="25400">
              <a:noFill/>
            </a:ln>
          </c:spPr>
        </c:title>
        <c:numFmt formatCode="0%" sourceLinked="1"/>
        <c:majorTickMark val="out"/>
        <c:minorTickMark val="none"/>
        <c:tickLblPos val="nextTo"/>
        <c:txPr>
          <a:bodyPr rot="0" vert="horz"/>
          <a:lstStyle/>
          <a:p>
            <a:pPr>
              <a:defRPr sz="1100">
                <a:solidFill>
                  <a:schemeClr val="tx1"/>
                </a:solidFill>
              </a:defRPr>
            </a:pPr>
            <a:endParaRPr lang="en-US"/>
          </a:p>
        </c:txPr>
        <c:crossAx val="140240384"/>
        <c:crosses val="autoZero"/>
        <c:crossBetween val="midCat"/>
      </c:valAx>
    </c:plotArea>
    <c:legend>
      <c:legendPos val="r"/>
      <c:layout>
        <c:manualLayout>
          <c:xMode val="edge"/>
          <c:yMode val="edge"/>
          <c:x val="0.86698994308879707"/>
          <c:y val="0.30599723299229675"/>
          <c:w val="0.13056459031729944"/>
          <c:h val="0.31380326916836049"/>
        </c:manualLayout>
      </c:layout>
      <c:overlay val="0"/>
      <c:txPr>
        <a:bodyPr/>
        <a:lstStyle/>
        <a:p>
          <a:pPr>
            <a:defRPr>
              <a:solidFill>
                <a:schemeClr val="tx1"/>
              </a:solidFill>
            </a:defRPr>
          </a:pPr>
          <a:endParaRPr lang="en-US"/>
        </a:p>
      </c:txPr>
    </c:legend>
    <c:plotVisOnly val="1"/>
    <c:dispBlanksAs val="gap"/>
    <c:showDLblsOverMax val="0"/>
  </c:chart>
  <c:printSettings>
    <c:headerFooter alignWithMargins="0"/>
    <c:pageMargins b="1" l="0.750000000000003" r="0.75000000000000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11210021056186"/>
          <c:y val="9.7744360902256494E-2"/>
          <c:w val="0.71962235015264386"/>
          <c:h val="0.79282542209066309"/>
        </c:manualLayout>
      </c:layout>
      <c:lineChart>
        <c:grouping val="standard"/>
        <c:varyColors val="0"/>
        <c:ser>
          <c:idx val="0"/>
          <c:order val="0"/>
          <c:tx>
            <c:strRef>
              <c:f>'Fragmentation by Segment'!$B$30</c:f>
              <c:strCache>
                <c:ptCount val="1"/>
                <c:pt idx="0">
                  <c:v>Top 2</c:v>
                </c:pt>
              </c:strCache>
            </c:strRef>
          </c:tx>
          <c:cat>
            <c:numRef>
              <c:f>'Fragmentation by Segment'!$C$29:$N$29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'Fragmentation by Segment'!$C$30:$N$30</c:f>
              <c:numCache>
                <c:formatCode>0%</c:formatCode>
                <c:ptCount val="12"/>
                <c:pt idx="0">
                  <c:v>0.97912822635135133</c:v>
                </c:pt>
                <c:pt idx="1">
                  <c:v>0.99</c:v>
                </c:pt>
              </c:numCache>
            </c:numRef>
          </c:val>
          <c:smooth val="0"/>
          <c:extLst>
            <c:ext xmlns:c16="http://schemas.microsoft.com/office/drawing/2014/chart" uri="{C3380CC4-5D6E-409C-BE32-E72D297353CC}">
              <c16:uniqueId val="{00000000-D191-BC4C-A3EE-F3298A2D5474}"/>
            </c:ext>
          </c:extLst>
        </c:ser>
        <c:ser>
          <c:idx val="1"/>
          <c:order val="1"/>
          <c:tx>
            <c:strRef>
              <c:f>'Fragmentation by Segment'!$B$31</c:f>
              <c:strCache>
                <c:ptCount val="1"/>
                <c:pt idx="0">
                  <c:v>Top 3-5</c:v>
                </c:pt>
              </c:strCache>
            </c:strRef>
          </c:tx>
          <c:cat>
            <c:numRef>
              <c:f>'Fragmentation by Segment'!$C$29:$N$29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'Fragmentation by Segment'!$C$31:$N$31</c:f>
              <c:numCache>
                <c:formatCode>0%</c:formatCode>
                <c:ptCount val="12"/>
                <c:pt idx="0">
                  <c:v>0.02</c:v>
                </c:pt>
                <c:pt idx="1">
                  <c:v>0.01</c:v>
                </c:pt>
              </c:numCache>
            </c:numRef>
          </c:val>
          <c:smooth val="0"/>
          <c:extLst>
            <c:ext xmlns:c16="http://schemas.microsoft.com/office/drawing/2014/chart" uri="{C3380CC4-5D6E-409C-BE32-E72D297353CC}">
              <c16:uniqueId val="{00000001-D191-BC4C-A3EE-F3298A2D5474}"/>
            </c:ext>
          </c:extLst>
        </c:ser>
        <c:ser>
          <c:idx val="2"/>
          <c:order val="2"/>
          <c:tx>
            <c:strRef>
              <c:f>'Fragmentation by Segment'!$B$32</c:f>
              <c:strCache>
                <c:ptCount val="1"/>
                <c:pt idx="0">
                  <c:v>The Rest</c:v>
                </c:pt>
              </c:strCache>
            </c:strRef>
          </c:tx>
          <c:cat>
            <c:numRef>
              <c:f>'Fragmentation by Segment'!$C$29:$N$29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'Fragmentation by Segment'!$C$32:$N$32</c:f>
              <c:numCache>
                <c:formatCode>0%</c:formatCode>
                <c:ptCount val="12"/>
                <c:pt idx="0">
                  <c:v>0</c:v>
                </c:pt>
                <c:pt idx="1">
                  <c:v>0</c:v>
                </c:pt>
              </c:numCache>
            </c:numRef>
          </c:val>
          <c:smooth val="0"/>
          <c:extLst>
            <c:ext xmlns:c16="http://schemas.microsoft.com/office/drawing/2014/chart" uri="{C3380CC4-5D6E-409C-BE32-E72D297353CC}">
              <c16:uniqueId val="{00000002-D191-BC4C-A3EE-F3298A2D5474}"/>
            </c:ext>
          </c:extLst>
        </c:ser>
        <c:dLbls>
          <c:showLegendKey val="0"/>
          <c:showVal val="0"/>
          <c:showCatName val="0"/>
          <c:showSerName val="0"/>
          <c:showPercent val="0"/>
          <c:showBubbleSize val="0"/>
        </c:dLbls>
        <c:marker val="1"/>
        <c:smooth val="0"/>
        <c:axId val="140339072"/>
        <c:axId val="140340608"/>
      </c:lineChart>
      <c:catAx>
        <c:axId val="140339072"/>
        <c:scaling>
          <c:orientation val="minMax"/>
        </c:scaling>
        <c:delete val="0"/>
        <c:axPos val="b"/>
        <c:numFmt formatCode="General" sourceLinked="1"/>
        <c:majorTickMark val="out"/>
        <c:minorTickMark val="none"/>
        <c:tickLblPos val="nextTo"/>
        <c:txPr>
          <a:bodyPr rot="0" vert="horz"/>
          <a:lstStyle/>
          <a:p>
            <a:pPr>
              <a:defRPr sz="1100"/>
            </a:pPr>
            <a:endParaRPr lang="en-US"/>
          </a:p>
        </c:txPr>
        <c:crossAx val="140340608"/>
        <c:crosses val="autoZero"/>
        <c:auto val="1"/>
        <c:lblAlgn val="ctr"/>
        <c:lblOffset val="100"/>
        <c:tickLblSkip val="1"/>
        <c:tickMarkSkip val="1"/>
        <c:noMultiLvlLbl val="0"/>
      </c:catAx>
      <c:valAx>
        <c:axId val="140340608"/>
        <c:scaling>
          <c:orientation val="minMax"/>
          <c:max val="1"/>
        </c:scaling>
        <c:delete val="0"/>
        <c:axPos val="l"/>
        <c:majorGridlines/>
        <c:title>
          <c:tx>
            <c:rich>
              <a:bodyPr/>
              <a:lstStyle/>
              <a:p>
                <a:pPr>
                  <a:defRPr sz="1200"/>
                </a:pPr>
                <a:r>
                  <a:rPr lang="en-US" sz="1200"/>
                  <a:t>Market Share</a:t>
                </a:r>
              </a:p>
            </c:rich>
          </c:tx>
          <c:layout>
            <c:manualLayout>
              <c:xMode val="edge"/>
              <c:yMode val="edge"/>
              <c:x val="2.0896326098546008E-2"/>
              <c:y val="0.30697978195750664"/>
            </c:manualLayout>
          </c:layout>
          <c:overlay val="0"/>
        </c:title>
        <c:numFmt formatCode="0%" sourceLinked="1"/>
        <c:majorTickMark val="out"/>
        <c:minorTickMark val="none"/>
        <c:tickLblPos val="nextTo"/>
        <c:txPr>
          <a:bodyPr rot="0" vert="horz"/>
          <a:lstStyle/>
          <a:p>
            <a:pPr>
              <a:defRPr sz="1100"/>
            </a:pPr>
            <a:endParaRPr lang="en-US"/>
          </a:p>
        </c:txPr>
        <c:crossAx val="140339072"/>
        <c:crosses val="autoZero"/>
        <c:crossBetween val="between"/>
        <c:majorUnit val="0.2"/>
      </c:valAx>
    </c:plotArea>
    <c:legend>
      <c:legendPos val="r"/>
      <c:layout>
        <c:manualLayout>
          <c:xMode val="edge"/>
          <c:yMode val="edge"/>
          <c:x val="0.85277276644198108"/>
          <c:y val="0.28243907011623548"/>
          <c:w val="0.13895004796207344"/>
          <c:h val="0.38843193584080371"/>
        </c:manualLayout>
      </c:layout>
      <c:overlay val="0"/>
    </c:legend>
    <c:plotVisOnly val="1"/>
    <c:dispBlanksAs val="gap"/>
    <c:showDLblsOverMax val="0"/>
  </c:chart>
  <c:printSettings>
    <c:headerFooter alignWithMargins="0"/>
    <c:pageMargins b="1" l="0.750000000000003" r="0.75000000000000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6.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3.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image" Target="../media/image2.png"/><Relationship Id="rId5" Type="http://schemas.openxmlformats.org/officeDocument/2006/relationships/chart" Target="../charts/chart12.xml"/><Relationship Id="rId4"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484188</xdr:colOff>
      <xdr:row>0</xdr:row>
      <xdr:rowOff>55562</xdr:rowOff>
    </xdr:from>
    <xdr:to>
      <xdr:col>12</xdr:col>
      <xdr:colOff>208427</xdr:colOff>
      <xdr:row>3</xdr:row>
      <xdr:rowOff>94906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20188" y="55562"/>
          <a:ext cx="2938926" cy="658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317500</xdr:colOff>
      <xdr:row>0</xdr:row>
      <xdr:rowOff>0</xdr:rowOff>
    </xdr:from>
    <xdr:to>
      <xdr:col>32</xdr:col>
      <xdr:colOff>517591</xdr:colOff>
      <xdr:row>3</xdr:row>
      <xdr:rowOff>17182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9612429" y="0"/>
          <a:ext cx="2938527" cy="634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1586</xdr:colOff>
      <xdr:row>6</xdr:row>
      <xdr:rowOff>46038</xdr:rowOff>
    </xdr:from>
    <xdr:to>
      <xdr:col>11</xdr:col>
      <xdr:colOff>404811</xdr:colOff>
      <xdr:row>21</xdr:row>
      <xdr:rowOff>114301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269875</xdr:colOff>
      <xdr:row>0</xdr:row>
      <xdr:rowOff>134937</xdr:rowOff>
    </xdr:from>
    <xdr:to>
      <xdr:col>15</xdr:col>
      <xdr:colOff>582225</xdr:colOff>
      <xdr:row>3</xdr:row>
      <xdr:rowOff>152119</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5715000" y="134937"/>
          <a:ext cx="2947600" cy="6363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30481</xdr:colOff>
      <xdr:row>6</xdr:row>
      <xdr:rowOff>35720</xdr:rowOff>
    </xdr:from>
    <xdr:to>
      <xdr:col>8</xdr:col>
      <xdr:colOff>555626</xdr:colOff>
      <xdr:row>27</xdr:row>
      <xdr:rowOff>23814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416719</xdr:colOff>
      <xdr:row>41</xdr:row>
      <xdr:rowOff>75007</xdr:rowOff>
    </xdr:from>
    <xdr:to>
      <xdr:col>8</xdr:col>
      <xdr:colOff>190501</xdr:colOff>
      <xdr:row>59</xdr:row>
      <xdr:rowOff>166686</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402431</xdr:colOff>
      <xdr:row>41</xdr:row>
      <xdr:rowOff>60723</xdr:rowOff>
    </xdr:from>
    <xdr:to>
      <xdr:col>17</xdr:col>
      <xdr:colOff>9525</xdr:colOff>
      <xdr:row>59</xdr:row>
      <xdr:rowOff>152402</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41</xdr:row>
      <xdr:rowOff>0</xdr:rowOff>
    </xdr:from>
    <xdr:to>
      <xdr:col>27</xdr:col>
      <xdr:colOff>59532</xdr:colOff>
      <xdr:row>59</xdr:row>
      <xdr:rowOff>91679</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12789</xdr:colOff>
      <xdr:row>6</xdr:row>
      <xdr:rowOff>37307</xdr:rowOff>
    </xdr:from>
    <xdr:to>
      <xdr:col>18</xdr:col>
      <xdr:colOff>261937</xdr:colOff>
      <xdr:row>27</xdr:row>
      <xdr:rowOff>39688</xdr:rowOff>
    </xdr:to>
    <xdr:graphicFrame macro="">
      <xdr:nvGraphicFramePr>
        <xdr:cNvPr id="15" name="Chart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13</xdr:col>
      <xdr:colOff>294821</xdr:colOff>
      <xdr:row>0</xdr:row>
      <xdr:rowOff>95250</xdr:rowOff>
    </xdr:from>
    <xdr:to>
      <xdr:col>18</xdr:col>
      <xdr:colOff>146794</xdr:colOff>
      <xdr:row>3</xdr:row>
      <xdr:rowOff>112432</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6"/>
        <a:stretch>
          <a:fillRect/>
        </a:stretch>
      </xdr:blipFill>
      <xdr:spPr>
        <a:xfrm>
          <a:off x="9026071" y="95250"/>
          <a:ext cx="2947598" cy="6363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317501</xdr:colOff>
      <xdr:row>0</xdr:row>
      <xdr:rowOff>136071</xdr:rowOff>
    </xdr:from>
    <xdr:to>
      <xdr:col>13</xdr:col>
      <xdr:colOff>704588</xdr:colOff>
      <xdr:row>3</xdr:row>
      <xdr:rowOff>153253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7048501" y="136071"/>
          <a:ext cx="2933891" cy="634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654232</xdr:colOff>
      <xdr:row>0</xdr:row>
      <xdr:rowOff>68944</xdr:rowOff>
    </xdr:from>
    <xdr:to>
      <xdr:col>12</xdr:col>
      <xdr:colOff>212564</xdr:colOff>
      <xdr:row>3</xdr:row>
      <xdr:rowOff>86126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282146" y="68944"/>
          <a:ext cx="3390104" cy="615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181769</xdr:colOff>
      <xdr:row>8</xdr:row>
      <xdr:rowOff>2382</xdr:rowOff>
    </xdr:from>
    <xdr:to>
      <xdr:col>13</xdr:col>
      <xdr:colOff>388937</xdr:colOff>
      <xdr:row>24</xdr:row>
      <xdr:rowOff>70556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14514</xdr:colOff>
      <xdr:row>0</xdr:row>
      <xdr:rowOff>54429</xdr:rowOff>
    </xdr:from>
    <xdr:to>
      <xdr:col>14</xdr:col>
      <xdr:colOff>415765</xdr:colOff>
      <xdr:row>3</xdr:row>
      <xdr:rowOff>71611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8351157" y="54429"/>
          <a:ext cx="2986607" cy="6340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155575</xdr:colOff>
      <xdr:row>7</xdr:row>
      <xdr:rowOff>34924</xdr:rowOff>
    </xdr:from>
    <xdr:to>
      <xdr:col>23</xdr:col>
      <xdr:colOff>511175</xdr:colOff>
      <xdr:row>24</xdr:row>
      <xdr:rowOff>155574</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190501</xdr:colOff>
      <xdr:row>27</xdr:row>
      <xdr:rowOff>44450</xdr:rowOff>
    </xdr:from>
    <xdr:to>
      <xdr:col>23</xdr:col>
      <xdr:colOff>469900</xdr:colOff>
      <xdr:row>43</xdr:row>
      <xdr:rowOff>69850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139699</xdr:colOff>
      <xdr:row>45</xdr:row>
      <xdr:rowOff>15874</xdr:rowOff>
    </xdr:from>
    <xdr:to>
      <xdr:col>23</xdr:col>
      <xdr:colOff>292100</xdr:colOff>
      <xdr:row>61</xdr:row>
      <xdr:rowOff>0</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107949</xdr:colOff>
      <xdr:row>63</xdr:row>
      <xdr:rowOff>19050</xdr:rowOff>
    </xdr:from>
    <xdr:to>
      <xdr:col>23</xdr:col>
      <xdr:colOff>368300</xdr:colOff>
      <xdr:row>77</xdr:row>
      <xdr:rowOff>133350</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63499</xdr:colOff>
      <xdr:row>82</xdr:row>
      <xdr:rowOff>97630</xdr:rowOff>
    </xdr:from>
    <xdr:to>
      <xdr:col>23</xdr:col>
      <xdr:colOff>120650</xdr:colOff>
      <xdr:row>99</xdr:row>
      <xdr:rowOff>127000</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52161</xdr:colOff>
      <xdr:row>1</xdr:row>
      <xdr:rowOff>66903</xdr:rowOff>
    </xdr:from>
    <xdr:to>
      <xdr:col>22</xdr:col>
      <xdr:colOff>532330</xdr:colOff>
      <xdr:row>4</xdr:row>
      <xdr:rowOff>84085</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6"/>
        <a:stretch>
          <a:fillRect/>
        </a:stretch>
      </xdr:blipFill>
      <xdr:spPr>
        <a:xfrm>
          <a:off x="10355036" y="225653"/>
          <a:ext cx="2956669" cy="636307"/>
        </a:xfrm>
        <a:prstGeom prst="rect">
          <a:avLst/>
        </a:prstGeom>
      </xdr:spPr>
    </xdr:pic>
    <xdr:clientData/>
  </xdr:twoCellAnchor>
  <xdr:twoCellAnchor>
    <xdr:from>
      <xdr:col>14</xdr:col>
      <xdr:colOff>165100</xdr:colOff>
      <xdr:row>105</xdr:row>
      <xdr:rowOff>50800</xdr:rowOff>
    </xdr:from>
    <xdr:to>
      <xdr:col>23</xdr:col>
      <xdr:colOff>222251</xdr:colOff>
      <xdr:row>123</xdr:row>
      <xdr:rowOff>143670</xdr:rowOff>
    </xdr:to>
    <xdr:graphicFrame macro="">
      <xdr:nvGraphicFramePr>
        <xdr:cNvPr id="11" name="Chart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98426</xdr:colOff>
      <xdr:row>6</xdr:row>
      <xdr:rowOff>114300</xdr:rowOff>
    </xdr:from>
    <xdr:to>
      <xdr:col>10</xdr:col>
      <xdr:colOff>152400</xdr:colOff>
      <xdr:row>19</xdr:row>
      <xdr:rowOff>57150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46038</xdr:colOff>
      <xdr:row>26</xdr:row>
      <xdr:rowOff>57150</xdr:rowOff>
    </xdr:from>
    <xdr:to>
      <xdr:col>9</xdr:col>
      <xdr:colOff>382588</xdr:colOff>
      <xdr:row>39</xdr:row>
      <xdr:rowOff>122238</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833438</xdr:colOff>
      <xdr:row>44</xdr:row>
      <xdr:rowOff>31750</xdr:rowOff>
    </xdr:from>
    <xdr:to>
      <xdr:col>9</xdr:col>
      <xdr:colOff>290513</xdr:colOff>
      <xdr:row>57</xdr:row>
      <xdr:rowOff>107950</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115661</xdr:colOff>
      <xdr:row>0</xdr:row>
      <xdr:rowOff>82778</xdr:rowOff>
    </xdr:from>
    <xdr:to>
      <xdr:col>20</xdr:col>
      <xdr:colOff>595830</xdr:colOff>
      <xdr:row>3</xdr:row>
      <xdr:rowOff>99960</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a:stretch>
          <a:fillRect/>
        </a:stretch>
      </xdr:blipFill>
      <xdr:spPr>
        <a:xfrm>
          <a:off x="8862786" y="82778"/>
          <a:ext cx="2956669" cy="636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7"/>
  <sheetViews>
    <sheetView showGridLines="0" tabSelected="1" zoomScale="80" zoomScaleNormal="80" zoomScalePageLayoutView="80" workbookViewId="0"/>
  </sheetViews>
  <sheetFormatPr defaultColWidth="9.21875" defaultRowHeight="13.2" x14ac:dyDescent="0.25"/>
  <cols>
    <col min="1" max="1" width="4.5546875" style="30" customWidth="1"/>
    <col min="2" max="2" width="36.21875" style="30" customWidth="1"/>
    <col min="3" max="3" width="41.44140625" style="30" customWidth="1"/>
    <col min="4" max="16384" width="9.21875" style="30"/>
  </cols>
  <sheetData>
    <row r="1" spans="1:20" x14ac:dyDescent="0.25">
      <c r="A1" s="29"/>
      <c r="B1" s="29"/>
      <c r="C1" s="29"/>
      <c r="D1" s="29"/>
      <c r="E1" s="29"/>
      <c r="F1" s="29"/>
      <c r="G1" s="29"/>
      <c r="H1" s="29"/>
      <c r="I1" s="29"/>
      <c r="J1" s="29"/>
      <c r="K1" s="29"/>
      <c r="L1" s="29"/>
      <c r="M1" s="29"/>
      <c r="N1" s="29"/>
      <c r="O1" s="29"/>
      <c r="P1" s="29"/>
      <c r="Q1" s="29"/>
      <c r="R1" s="29"/>
      <c r="S1" s="29"/>
      <c r="T1" s="29"/>
    </row>
    <row r="2" spans="1:20" ht="17.399999999999999" x14ac:dyDescent="0.3">
      <c r="A2" s="29"/>
      <c r="B2" s="31" t="s">
        <v>103</v>
      </c>
      <c r="C2" s="29"/>
      <c r="E2" s="29"/>
      <c r="F2" s="29"/>
      <c r="G2" s="29"/>
      <c r="H2" s="29"/>
      <c r="I2" s="29"/>
      <c r="J2" s="29"/>
      <c r="K2" s="29"/>
      <c r="L2" s="29"/>
      <c r="M2" s="29"/>
      <c r="N2" s="29"/>
      <c r="O2" s="29"/>
      <c r="P2" s="29"/>
      <c r="Q2" s="29"/>
      <c r="R2" s="29"/>
      <c r="S2" s="29"/>
      <c r="T2" s="29"/>
    </row>
    <row r="3" spans="1:20" ht="17.399999999999999" x14ac:dyDescent="0.3">
      <c r="A3" s="29"/>
      <c r="B3" s="32" t="s">
        <v>219</v>
      </c>
      <c r="C3" s="29"/>
      <c r="D3" s="32"/>
      <c r="E3" s="29"/>
      <c r="F3" s="29"/>
      <c r="G3" s="29"/>
      <c r="H3" s="29"/>
      <c r="I3" s="29"/>
      <c r="J3" s="29"/>
      <c r="K3" s="29"/>
      <c r="L3" s="29"/>
      <c r="M3" s="29"/>
      <c r="N3" s="29"/>
      <c r="O3" s="29"/>
      <c r="P3" s="29"/>
      <c r="Q3" s="29"/>
      <c r="R3" s="29"/>
      <c r="S3" s="29"/>
      <c r="T3" s="29"/>
    </row>
    <row r="4" spans="1:20" ht="17.399999999999999" x14ac:dyDescent="0.3">
      <c r="A4" s="29"/>
      <c r="B4" s="31"/>
      <c r="C4" s="29"/>
      <c r="D4" s="32"/>
      <c r="E4" s="29"/>
      <c r="F4" s="29"/>
      <c r="G4" s="29"/>
      <c r="H4" s="29"/>
      <c r="I4" s="29"/>
      <c r="J4" s="29"/>
      <c r="K4" s="29"/>
      <c r="L4" s="29"/>
      <c r="M4" s="29"/>
      <c r="N4" s="29"/>
      <c r="O4" s="29"/>
      <c r="P4" s="29"/>
      <c r="Q4" s="29"/>
      <c r="R4" s="29"/>
      <c r="S4" s="29"/>
      <c r="T4" s="29"/>
    </row>
    <row r="5" spans="1:20" ht="17.399999999999999" x14ac:dyDescent="0.3">
      <c r="A5" s="29"/>
      <c r="B5" s="31"/>
      <c r="C5" s="29"/>
      <c r="D5" s="32"/>
      <c r="E5" s="29"/>
      <c r="F5" s="29"/>
      <c r="G5" s="29"/>
      <c r="H5" s="29"/>
      <c r="I5" s="29"/>
      <c r="J5" s="29"/>
      <c r="K5" s="29"/>
      <c r="L5" s="29"/>
      <c r="M5" s="29"/>
      <c r="N5" s="29"/>
      <c r="O5" s="29"/>
      <c r="P5" s="29"/>
      <c r="Q5" s="29"/>
      <c r="R5" s="29"/>
      <c r="S5" s="29"/>
      <c r="T5" s="29"/>
    </row>
    <row r="6" spans="1:20" ht="17.399999999999999" x14ac:dyDescent="0.3">
      <c r="A6" s="29"/>
      <c r="B6" s="31" t="s">
        <v>106</v>
      </c>
      <c r="C6" s="29"/>
      <c r="D6" s="29"/>
      <c r="E6" s="29"/>
      <c r="F6" s="29"/>
      <c r="G6" s="29"/>
      <c r="H6" s="29"/>
      <c r="I6" s="29"/>
      <c r="J6" s="29"/>
      <c r="K6" s="29"/>
      <c r="L6" s="29"/>
      <c r="M6" s="29"/>
      <c r="N6" s="29"/>
      <c r="O6" s="29"/>
      <c r="P6" s="29"/>
      <c r="Q6" s="29"/>
      <c r="R6" s="29"/>
      <c r="S6" s="29"/>
      <c r="T6" s="29"/>
    </row>
    <row r="7" spans="1:20" ht="15" x14ac:dyDescent="0.25">
      <c r="B7" s="278" t="s">
        <v>105</v>
      </c>
      <c r="C7" s="278"/>
      <c r="D7" s="278"/>
      <c r="E7" s="278"/>
      <c r="F7" s="278"/>
      <c r="G7" s="278"/>
      <c r="H7" s="278"/>
      <c r="I7" s="278"/>
      <c r="J7" s="278"/>
      <c r="K7" s="278"/>
      <c r="L7" s="278"/>
    </row>
    <row r="8" spans="1:20" ht="15" x14ac:dyDescent="0.25">
      <c r="B8" s="33"/>
      <c r="C8" s="33"/>
      <c r="D8" s="33"/>
      <c r="E8" s="33"/>
      <c r="F8" s="33"/>
      <c r="G8" s="33"/>
      <c r="H8" s="33"/>
      <c r="I8" s="33"/>
      <c r="J8" s="33"/>
      <c r="K8" s="33"/>
      <c r="L8" s="33"/>
    </row>
    <row r="9" spans="1:20" ht="25.5" customHeight="1" x14ac:dyDescent="0.25">
      <c r="A9" s="29"/>
      <c r="B9" s="243" t="s">
        <v>217</v>
      </c>
      <c r="C9" s="34"/>
      <c r="D9" s="29"/>
      <c r="E9" s="29"/>
      <c r="F9" s="29"/>
      <c r="G9" s="29"/>
      <c r="H9" s="29"/>
      <c r="I9" s="29"/>
      <c r="J9" s="29"/>
      <c r="K9" s="29"/>
      <c r="L9" s="29"/>
      <c r="M9" s="29"/>
      <c r="N9" s="29"/>
      <c r="O9" s="29"/>
      <c r="P9" s="29"/>
      <c r="Q9" s="29"/>
      <c r="R9" s="29"/>
      <c r="S9" s="29"/>
      <c r="T9" s="29"/>
    </row>
    <row r="10" spans="1:20" s="37" customFormat="1" ht="24.75" customHeight="1" x14ac:dyDescent="0.25">
      <c r="A10" s="36"/>
      <c r="B10" s="38" t="s">
        <v>101</v>
      </c>
      <c r="C10" s="36"/>
      <c r="D10" s="36"/>
      <c r="E10" s="36"/>
      <c r="F10" s="36"/>
      <c r="G10" s="36"/>
      <c r="H10" s="36"/>
      <c r="I10" s="36"/>
      <c r="J10" s="36"/>
      <c r="K10" s="36"/>
      <c r="L10" s="36"/>
      <c r="M10" s="36"/>
      <c r="N10" s="36"/>
      <c r="O10" s="36"/>
      <c r="P10" s="36"/>
      <c r="Q10" s="36"/>
      <c r="R10" s="36"/>
      <c r="S10" s="36"/>
      <c r="T10" s="36"/>
    </row>
    <row r="11" spans="1:20" ht="87" customHeight="1" x14ac:dyDescent="0.25">
      <c r="A11" s="29"/>
      <c r="B11" s="278" t="s">
        <v>104</v>
      </c>
      <c r="C11" s="278"/>
      <c r="D11" s="278"/>
      <c r="E11" s="278"/>
      <c r="F11" s="278"/>
      <c r="G11" s="278"/>
      <c r="H11" s="278"/>
      <c r="I11" s="278"/>
      <c r="J11" s="278"/>
      <c r="K11" s="278"/>
      <c r="L11" s="278"/>
      <c r="M11" s="35"/>
      <c r="N11" s="29"/>
      <c r="O11" s="29"/>
      <c r="P11" s="29"/>
      <c r="Q11" s="29"/>
      <c r="R11" s="29"/>
      <c r="S11" s="29"/>
      <c r="T11" s="29"/>
    </row>
    <row r="12" spans="1:20" ht="67.5" customHeight="1" x14ac:dyDescent="0.25">
      <c r="A12" s="29"/>
      <c r="B12" s="278" t="s">
        <v>178</v>
      </c>
      <c r="C12" s="278"/>
      <c r="D12" s="278"/>
      <c r="E12" s="278"/>
      <c r="F12" s="278"/>
      <c r="G12" s="278"/>
      <c r="H12" s="278"/>
      <c r="I12" s="278"/>
      <c r="J12" s="278"/>
      <c r="K12" s="278"/>
      <c r="L12" s="278"/>
      <c r="M12" s="35"/>
      <c r="N12" s="29"/>
      <c r="O12" s="29"/>
      <c r="P12" s="29"/>
      <c r="Q12" s="29"/>
      <c r="R12" s="29"/>
      <c r="S12" s="29"/>
      <c r="T12" s="29"/>
    </row>
    <row r="13" spans="1:20" ht="20.25" customHeight="1" x14ac:dyDescent="0.25">
      <c r="A13" s="29"/>
      <c r="M13" s="35"/>
      <c r="N13" s="29"/>
      <c r="O13" s="29"/>
      <c r="P13" s="29"/>
      <c r="Q13" s="29"/>
      <c r="R13" s="29"/>
      <c r="S13" s="29"/>
      <c r="T13" s="29"/>
    </row>
    <row r="15" spans="1:20" ht="14.25" customHeight="1" x14ac:dyDescent="0.25">
      <c r="A15" s="29"/>
      <c r="C15" s="29"/>
      <c r="D15" s="29"/>
      <c r="E15" s="29"/>
      <c r="F15" s="29"/>
      <c r="G15" s="29"/>
      <c r="H15" s="29"/>
      <c r="I15" s="29"/>
      <c r="J15" s="29"/>
      <c r="K15" s="29"/>
      <c r="L15" s="29"/>
      <c r="M15" s="29"/>
      <c r="N15" s="29"/>
      <c r="O15" s="29"/>
      <c r="P15" s="29"/>
      <c r="Q15" s="29"/>
      <c r="R15" s="29"/>
      <c r="S15" s="29"/>
      <c r="T15" s="29"/>
    </row>
    <row r="16" spans="1:20" ht="13.5" customHeight="1" x14ac:dyDescent="0.25">
      <c r="A16" s="29"/>
      <c r="B16" s="29"/>
      <c r="C16" s="29"/>
      <c r="D16" s="29"/>
      <c r="E16" s="29"/>
      <c r="F16" s="29"/>
      <c r="G16" s="29"/>
      <c r="H16" s="29"/>
      <c r="I16" s="29"/>
      <c r="J16" s="29"/>
      <c r="K16" s="29"/>
      <c r="L16" s="29"/>
      <c r="M16" s="29"/>
      <c r="N16" s="29"/>
      <c r="O16" s="29"/>
      <c r="P16" s="29"/>
      <c r="Q16" s="29"/>
      <c r="R16" s="29"/>
      <c r="S16" s="29"/>
      <c r="T16" s="29"/>
    </row>
    <row r="17" spans="1:20" ht="18.45" customHeight="1" x14ac:dyDescent="0.25">
      <c r="A17" s="29"/>
      <c r="C17" s="29"/>
      <c r="D17" s="29"/>
      <c r="E17" s="29"/>
      <c r="F17" s="29" t="s">
        <v>102</v>
      </c>
      <c r="G17" s="29"/>
      <c r="H17" s="29"/>
      <c r="I17" s="29"/>
      <c r="J17" s="29"/>
      <c r="K17" s="29"/>
      <c r="L17" s="29"/>
      <c r="M17" s="29"/>
      <c r="N17" s="29"/>
      <c r="O17" s="29"/>
      <c r="P17" s="29"/>
      <c r="Q17" s="29"/>
      <c r="R17" s="29"/>
      <c r="S17" s="29"/>
      <c r="T17" s="29"/>
    </row>
    <row r="18" spans="1:20" x14ac:dyDescent="0.25">
      <c r="A18" s="29"/>
      <c r="B18" s="29"/>
      <c r="C18" s="29"/>
      <c r="D18" s="29"/>
      <c r="E18" s="29"/>
      <c r="F18" s="29"/>
      <c r="G18" s="29"/>
      <c r="H18" s="29"/>
      <c r="I18" s="29"/>
      <c r="J18" s="29"/>
      <c r="K18" s="29"/>
      <c r="L18" s="29"/>
      <c r="M18" s="29"/>
      <c r="N18" s="29"/>
      <c r="O18" s="29"/>
      <c r="P18" s="29"/>
      <c r="Q18" s="29"/>
      <c r="R18" s="29"/>
      <c r="S18" s="29"/>
      <c r="T18" s="29"/>
    </row>
    <row r="19" spans="1:20" x14ac:dyDescent="0.25">
      <c r="A19" s="29"/>
      <c r="B19" s="29"/>
      <c r="C19" s="29"/>
      <c r="D19" s="29"/>
      <c r="E19" s="29"/>
      <c r="F19" s="29"/>
      <c r="G19" s="29"/>
      <c r="H19" s="29"/>
      <c r="I19" s="29"/>
      <c r="J19" s="29"/>
      <c r="K19" s="29"/>
      <c r="L19" s="29"/>
      <c r="M19" s="29"/>
      <c r="N19" s="29"/>
      <c r="O19" s="29"/>
      <c r="P19" s="29"/>
      <c r="Q19" s="29"/>
      <c r="R19" s="29"/>
      <c r="S19" s="29"/>
      <c r="T19" s="29"/>
    </row>
    <row r="20" spans="1:20" x14ac:dyDescent="0.25">
      <c r="A20" s="29"/>
      <c r="B20" s="34"/>
      <c r="C20" s="34"/>
      <c r="D20" s="29"/>
      <c r="E20" s="29"/>
      <c r="F20" s="29"/>
      <c r="G20" s="29"/>
      <c r="H20" s="29"/>
      <c r="I20" s="29"/>
      <c r="J20" s="29"/>
      <c r="K20" s="29"/>
      <c r="L20" s="29"/>
      <c r="M20" s="29"/>
      <c r="N20" s="29"/>
      <c r="O20" s="29"/>
      <c r="P20" s="29"/>
      <c r="Q20" s="29"/>
      <c r="R20" s="29"/>
      <c r="S20" s="29"/>
      <c r="T20" s="29"/>
    </row>
    <row r="21" spans="1:20" x14ac:dyDescent="0.25">
      <c r="A21" s="29"/>
      <c r="B21" s="29"/>
      <c r="C21" s="29"/>
      <c r="D21" s="29"/>
      <c r="E21" s="29"/>
      <c r="F21" s="29"/>
      <c r="G21" s="29"/>
      <c r="H21" s="29"/>
      <c r="I21" s="29"/>
      <c r="J21" s="29"/>
      <c r="K21" s="29"/>
      <c r="L21" s="29"/>
      <c r="M21" s="29"/>
      <c r="N21" s="29"/>
      <c r="O21" s="29"/>
      <c r="P21" s="29"/>
      <c r="Q21" s="29"/>
      <c r="R21" s="29"/>
      <c r="S21" s="29"/>
      <c r="T21" s="29"/>
    </row>
    <row r="22" spans="1:20" x14ac:dyDescent="0.25">
      <c r="A22" s="29"/>
      <c r="B22" s="29"/>
      <c r="C22" s="29"/>
      <c r="D22" s="29"/>
      <c r="E22" s="29"/>
      <c r="F22" s="29"/>
      <c r="G22" s="29"/>
      <c r="H22" s="29"/>
      <c r="I22" s="29"/>
      <c r="J22" s="29"/>
      <c r="K22" s="29"/>
      <c r="L22" s="29"/>
      <c r="M22" s="29"/>
      <c r="N22" s="29"/>
      <c r="O22" s="29"/>
      <c r="P22" s="29"/>
      <c r="Q22" s="29"/>
      <c r="R22" s="29"/>
      <c r="S22" s="29"/>
      <c r="T22" s="29"/>
    </row>
    <row r="23" spans="1:20" x14ac:dyDescent="0.25">
      <c r="A23" s="29"/>
      <c r="B23" s="29"/>
      <c r="C23" s="29"/>
      <c r="D23" s="29"/>
      <c r="E23" s="29"/>
      <c r="F23" s="29"/>
      <c r="G23" s="29"/>
      <c r="H23" s="29"/>
      <c r="I23" s="29"/>
      <c r="J23" s="29"/>
      <c r="K23" s="29"/>
      <c r="L23" s="29"/>
      <c r="M23" s="29"/>
      <c r="N23" s="29"/>
      <c r="O23" s="29"/>
      <c r="P23" s="29"/>
      <c r="Q23" s="29"/>
      <c r="R23" s="29"/>
      <c r="S23" s="29"/>
      <c r="T23" s="29"/>
    </row>
    <row r="24" spans="1:20" x14ac:dyDescent="0.25">
      <c r="A24" s="29"/>
      <c r="B24" s="29"/>
      <c r="C24" s="29"/>
      <c r="D24" s="29"/>
      <c r="E24" s="29"/>
      <c r="F24" s="29"/>
      <c r="G24" s="29"/>
      <c r="H24" s="29"/>
      <c r="I24" s="29"/>
      <c r="J24" s="29"/>
      <c r="K24" s="29"/>
      <c r="L24" s="29"/>
      <c r="M24" s="29"/>
      <c r="N24" s="29"/>
      <c r="O24" s="29"/>
      <c r="P24" s="29"/>
      <c r="Q24" s="29"/>
      <c r="R24" s="29"/>
      <c r="S24" s="29"/>
      <c r="T24" s="29"/>
    </row>
    <row r="25" spans="1:20" x14ac:dyDescent="0.25">
      <c r="A25" s="29"/>
      <c r="B25" s="29"/>
      <c r="C25" s="29"/>
      <c r="D25" s="29"/>
      <c r="E25" s="29"/>
      <c r="F25" s="29"/>
      <c r="G25" s="29"/>
      <c r="H25" s="29"/>
      <c r="I25" s="29"/>
      <c r="J25" s="29"/>
      <c r="K25" s="29"/>
      <c r="L25" s="29"/>
      <c r="M25" s="29"/>
      <c r="N25" s="29"/>
      <c r="O25" s="29"/>
      <c r="P25" s="29"/>
      <c r="Q25" s="29"/>
      <c r="R25" s="29"/>
      <c r="S25" s="29"/>
      <c r="T25" s="29"/>
    </row>
    <row r="26" spans="1:20" x14ac:dyDescent="0.25">
      <c r="A26" s="29"/>
      <c r="B26" s="29"/>
      <c r="C26" s="29"/>
      <c r="D26" s="29"/>
      <c r="E26" s="29"/>
      <c r="F26" s="29"/>
      <c r="G26" s="29"/>
      <c r="H26" s="29"/>
      <c r="I26" s="29"/>
      <c r="J26" s="29"/>
      <c r="K26" s="29"/>
      <c r="L26" s="29"/>
      <c r="M26" s="29"/>
      <c r="N26" s="29"/>
      <c r="O26" s="29"/>
      <c r="P26" s="29"/>
      <c r="Q26" s="29"/>
      <c r="R26" s="29"/>
      <c r="S26" s="29"/>
      <c r="T26" s="29"/>
    </row>
    <row r="27" spans="1:20" x14ac:dyDescent="0.25">
      <c r="A27" s="29"/>
      <c r="B27" s="29"/>
      <c r="C27" s="29"/>
      <c r="D27" s="29"/>
      <c r="E27" s="29"/>
      <c r="F27" s="29"/>
      <c r="G27" s="29"/>
      <c r="H27" s="29"/>
      <c r="I27" s="29"/>
      <c r="J27" s="29"/>
      <c r="K27" s="29"/>
      <c r="L27" s="29"/>
      <c r="M27" s="29"/>
      <c r="N27" s="29"/>
      <c r="O27" s="29"/>
      <c r="P27" s="29"/>
      <c r="Q27" s="29"/>
      <c r="R27" s="29"/>
      <c r="S27" s="29"/>
      <c r="T27" s="29"/>
    </row>
    <row r="28" spans="1:20" x14ac:dyDescent="0.25">
      <c r="A28" s="29"/>
      <c r="B28" s="29"/>
      <c r="C28" s="29"/>
      <c r="D28" s="29"/>
      <c r="E28" s="29"/>
      <c r="F28" s="29"/>
      <c r="G28" s="29"/>
      <c r="H28" s="29"/>
      <c r="I28" s="29"/>
      <c r="J28" s="29"/>
      <c r="K28" s="29"/>
      <c r="L28" s="29"/>
      <c r="M28" s="29"/>
      <c r="N28" s="29"/>
      <c r="O28" s="29"/>
      <c r="P28" s="29"/>
      <c r="Q28" s="29"/>
      <c r="R28" s="29"/>
      <c r="S28" s="29"/>
      <c r="T28" s="29"/>
    </row>
    <row r="29" spans="1:20" x14ac:dyDescent="0.25">
      <c r="A29" s="29"/>
      <c r="B29" s="29"/>
      <c r="C29" s="29"/>
      <c r="D29" s="29"/>
      <c r="E29" s="29"/>
      <c r="F29" s="29"/>
      <c r="G29" s="29"/>
      <c r="H29" s="29"/>
      <c r="I29" s="29"/>
      <c r="J29" s="29"/>
      <c r="K29" s="29"/>
      <c r="L29" s="29"/>
      <c r="M29" s="29"/>
      <c r="N29" s="29"/>
      <c r="O29" s="29"/>
      <c r="P29" s="29"/>
      <c r="Q29" s="29"/>
      <c r="R29" s="29"/>
      <c r="S29" s="29"/>
      <c r="T29" s="29"/>
    </row>
    <row r="30" spans="1:20" x14ac:dyDescent="0.25">
      <c r="A30" s="29"/>
      <c r="B30" s="29"/>
      <c r="C30" s="29"/>
      <c r="D30" s="29"/>
      <c r="E30" s="29"/>
      <c r="F30" s="29"/>
      <c r="G30" s="29"/>
      <c r="H30" s="29"/>
      <c r="I30" s="29"/>
      <c r="J30" s="29"/>
      <c r="K30" s="29"/>
      <c r="L30" s="29"/>
      <c r="M30" s="29"/>
      <c r="N30" s="29"/>
      <c r="O30" s="29"/>
      <c r="P30" s="29"/>
      <c r="Q30" s="29"/>
      <c r="R30" s="29"/>
      <c r="S30" s="29"/>
      <c r="T30" s="29"/>
    </row>
    <row r="31" spans="1:20" x14ac:dyDescent="0.25">
      <c r="A31" s="29"/>
      <c r="B31" s="29"/>
      <c r="C31" s="29"/>
      <c r="D31" s="29"/>
      <c r="E31" s="29"/>
      <c r="F31" s="29"/>
      <c r="G31" s="29"/>
      <c r="H31" s="29"/>
      <c r="I31" s="29"/>
      <c r="J31" s="29"/>
      <c r="K31" s="29"/>
      <c r="L31" s="29"/>
      <c r="M31" s="29"/>
      <c r="N31" s="29"/>
      <c r="O31" s="29"/>
      <c r="P31" s="29"/>
      <c r="Q31" s="29"/>
      <c r="R31" s="29"/>
      <c r="S31" s="29"/>
      <c r="T31" s="29"/>
    </row>
    <row r="32" spans="1:20" x14ac:dyDescent="0.25">
      <c r="A32" s="29"/>
      <c r="B32" s="29"/>
      <c r="C32" s="29"/>
      <c r="D32" s="29"/>
      <c r="E32" s="29"/>
      <c r="F32" s="29"/>
      <c r="G32" s="29"/>
      <c r="H32" s="29"/>
      <c r="I32" s="29"/>
      <c r="J32" s="29"/>
      <c r="K32" s="29"/>
      <c r="L32" s="29"/>
      <c r="M32" s="29"/>
      <c r="N32" s="29"/>
      <c r="O32" s="29"/>
      <c r="P32" s="29"/>
      <c r="Q32" s="29"/>
      <c r="R32" s="29"/>
      <c r="S32" s="29"/>
      <c r="T32" s="29"/>
    </row>
    <row r="33" spans="1:20" x14ac:dyDescent="0.25">
      <c r="A33" s="29"/>
      <c r="B33" s="29"/>
      <c r="C33" s="29"/>
      <c r="D33" s="29"/>
      <c r="E33" s="29"/>
      <c r="F33" s="29"/>
      <c r="G33" s="29"/>
      <c r="H33" s="29"/>
      <c r="I33" s="29"/>
      <c r="J33" s="29"/>
      <c r="K33" s="29"/>
      <c r="L33" s="29"/>
      <c r="M33" s="29"/>
      <c r="N33" s="29"/>
      <c r="O33" s="29"/>
      <c r="P33" s="29"/>
      <c r="Q33" s="29"/>
      <c r="R33" s="29"/>
      <c r="S33" s="29"/>
      <c r="T33" s="29"/>
    </row>
    <row r="34" spans="1:20" x14ac:dyDescent="0.25">
      <c r="A34" s="29"/>
      <c r="B34" s="29"/>
      <c r="C34" s="29"/>
      <c r="D34" s="29"/>
      <c r="E34" s="29"/>
      <c r="F34" s="29"/>
      <c r="G34" s="29"/>
      <c r="H34" s="29"/>
      <c r="I34" s="29"/>
      <c r="J34" s="29"/>
      <c r="K34" s="29"/>
      <c r="L34" s="29"/>
      <c r="M34" s="29"/>
      <c r="N34" s="29"/>
      <c r="O34" s="29"/>
      <c r="P34" s="29"/>
      <c r="Q34" s="29"/>
      <c r="R34" s="29"/>
      <c r="S34" s="29"/>
      <c r="T34" s="29"/>
    </row>
    <row r="35" spans="1:20" x14ac:dyDescent="0.25">
      <c r="A35" s="29"/>
      <c r="B35" s="29"/>
      <c r="C35" s="29"/>
      <c r="D35" s="29"/>
      <c r="E35" s="29"/>
      <c r="F35" s="29"/>
      <c r="G35" s="29"/>
      <c r="H35" s="29"/>
      <c r="I35" s="29"/>
      <c r="J35" s="29"/>
      <c r="K35" s="29"/>
      <c r="L35" s="29"/>
      <c r="M35" s="29"/>
      <c r="N35" s="29"/>
      <c r="O35" s="29"/>
      <c r="P35" s="29"/>
      <c r="Q35" s="29"/>
      <c r="R35" s="29"/>
      <c r="S35" s="29"/>
      <c r="T35" s="29"/>
    </row>
    <row r="36" spans="1:20" x14ac:dyDescent="0.25">
      <c r="A36" s="29"/>
      <c r="B36" s="29"/>
      <c r="C36" s="29"/>
      <c r="D36" s="29"/>
      <c r="E36" s="29"/>
      <c r="F36" s="29"/>
      <c r="G36" s="29"/>
      <c r="H36" s="29"/>
      <c r="I36" s="29"/>
      <c r="J36" s="29"/>
      <c r="K36" s="29"/>
      <c r="L36" s="29"/>
      <c r="M36" s="29"/>
      <c r="N36" s="29"/>
      <c r="O36" s="29"/>
      <c r="P36" s="29"/>
      <c r="Q36" s="29"/>
      <c r="R36" s="29"/>
      <c r="S36" s="29"/>
      <c r="T36" s="29"/>
    </row>
    <row r="37" spans="1:20" x14ac:dyDescent="0.25">
      <c r="A37" s="29"/>
      <c r="B37" s="29"/>
      <c r="C37" s="29"/>
      <c r="D37" s="29"/>
      <c r="E37" s="29"/>
      <c r="F37" s="29"/>
      <c r="G37" s="29"/>
      <c r="H37" s="29"/>
      <c r="I37" s="29"/>
      <c r="J37" s="29"/>
      <c r="K37" s="29"/>
      <c r="L37" s="29"/>
      <c r="M37" s="29"/>
      <c r="N37" s="29"/>
      <c r="O37" s="29"/>
      <c r="P37" s="29"/>
      <c r="Q37" s="29"/>
      <c r="R37" s="29"/>
      <c r="S37" s="29"/>
      <c r="T37" s="29"/>
    </row>
    <row r="38" spans="1:20" x14ac:dyDescent="0.25">
      <c r="A38" s="29"/>
      <c r="B38" s="29"/>
      <c r="C38" s="29"/>
      <c r="D38" s="29"/>
      <c r="E38" s="29"/>
      <c r="F38" s="29"/>
      <c r="G38" s="29"/>
      <c r="H38" s="29"/>
      <c r="I38" s="29"/>
      <c r="J38" s="29"/>
      <c r="K38" s="29"/>
      <c r="L38" s="29"/>
      <c r="M38" s="29"/>
      <c r="N38" s="29"/>
      <c r="O38" s="29"/>
      <c r="P38" s="29"/>
      <c r="Q38" s="29"/>
      <c r="R38" s="29"/>
      <c r="S38" s="29"/>
      <c r="T38" s="29"/>
    </row>
    <row r="39" spans="1:20" x14ac:dyDescent="0.25">
      <c r="A39" s="29"/>
      <c r="B39" s="29"/>
      <c r="C39" s="29"/>
      <c r="D39" s="29"/>
      <c r="E39" s="29"/>
      <c r="F39" s="29"/>
      <c r="G39" s="29"/>
      <c r="H39" s="29"/>
      <c r="I39" s="29"/>
      <c r="J39" s="29"/>
      <c r="K39" s="29"/>
      <c r="L39" s="29"/>
      <c r="M39" s="29"/>
      <c r="N39" s="29"/>
      <c r="O39" s="29"/>
      <c r="P39" s="29"/>
      <c r="Q39" s="29"/>
      <c r="R39" s="29"/>
      <c r="S39" s="29"/>
      <c r="T39" s="29"/>
    </row>
    <row r="40" spans="1:20" x14ac:dyDescent="0.25">
      <c r="A40" s="29"/>
      <c r="B40" s="29"/>
      <c r="C40" s="29"/>
      <c r="D40" s="29"/>
      <c r="E40" s="29"/>
      <c r="F40" s="29"/>
      <c r="G40" s="29"/>
      <c r="H40" s="29"/>
      <c r="I40" s="29"/>
      <c r="J40" s="29"/>
      <c r="K40" s="29"/>
      <c r="L40" s="29"/>
      <c r="M40" s="29"/>
      <c r="N40" s="29"/>
      <c r="O40" s="29"/>
      <c r="P40" s="29"/>
      <c r="Q40" s="29"/>
      <c r="R40" s="29"/>
      <c r="S40" s="29"/>
      <c r="T40" s="29"/>
    </row>
    <row r="41" spans="1:20" x14ac:dyDescent="0.25">
      <c r="A41" s="29"/>
      <c r="B41" s="29"/>
      <c r="C41" s="29"/>
      <c r="D41" s="29"/>
      <c r="E41" s="29"/>
      <c r="F41" s="29"/>
      <c r="G41" s="29"/>
      <c r="H41" s="29"/>
      <c r="I41" s="29"/>
      <c r="J41" s="29"/>
      <c r="K41" s="29"/>
      <c r="L41" s="29"/>
      <c r="M41" s="29"/>
      <c r="N41" s="29"/>
      <c r="O41" s="29"/>
      <c r="P41" s="29"/>
      <c r="Q41" s="29"/>
      <c r="R41" s="29"/>
      <c r="S41" s="29"/>
      <c r="T41" s="29"/>
    </row>
    <row r="42" spans="1:20" x14ac:dyDescent="0.25">
      <c r="A42" s="29"/>
      <c r="B42" s="29"/>
      <c r="C42" s="29"/>
      <c r="D42" s="29"/>
      <c r="E42" s="29"/>
      <c r="F42" s="29"/>
      <c r="G42" s="29"/>
      <c r="H42" s="29"/>
      <c r="I42" s="29"/>
      <c r="J42" s="29"/>
      <c r="K42" s="29"/>
      <c r="L42" s="29"/>
      <c r="M42" s="29"/>
      <c r="N42" s="29"/>
      <c r="O42" s="29"/>
      <c r="P42" s="29"/>
      <c r="Q42" s="29"/>
      <c r="R42" s="29"/>
      <c r="S42" s="29"/>
      <c r="T42" s="29"/>
    </row>
    <row r="43" spans="1:20" x14ac:dyDescent="0.25">
      <c r="A43" s="29"/>
      <c r="B43" s="29"/>
      <c r="C43" s="29"/>
      <c r="D43" s="29"/>
      <c r="E43" s="29"/>
      <c r="F43" s="29"/>
      <c r="G43" s="29"/>
      <c r="H43" s="29"/>
      <c r="I43" s="29"/>
      <c r="J43" s="29"/>
      <c r="K43" s="29"/>
      <c r="L43" s="29"/>
      <c r="M43" s="29"/>
      <c r="N43" s="29"/>
      <c r="O43" s="29"/>
      <c r="P43" s="29"/>
      <c r="Q43" s="29"/>
      <c r="R43" s="29"/>
      <c r="S43" s="29"/>
      <c r="T43" s="29"/>
    </row>
    <row r="44" spans="1:20" x14ac:dyDescent="0.25">
      <c r="A44" s="29"/>
      <c r="B44" s="29"/>
      <c r="C44" s="29"/>
      <c r="D44" s="29"/>
      <c r="E44" s="29"/>
      <c r="F44" s="29"/>
      <c r="G44" s="29"/>
      <c r="H44" s="29"/>
      <c r="I44" s="29"/>
      <c r="J44" s="29"/>
      <c r="K44" s="29"/>
      <c r="L44" s="29"/>
      <c r="M44" s="29"/>
      <c r="N44" s="29"/>
      <c r="O44" s="29"/>
      <c r="P44" s="29"/>
      <c r="Q44" s="29"/>
      <c r="R44" s="29"/>
      <c r="S44" s="29"/>
      <c r="T44" s="29"/>
    </row>
    <row r="45" spans="1:20" x14ac:dyDescent="0.25">
      <c r="A45" s="29"/>
      <c r="B45" s="29"/>
      <c r="C45" s="29"/>
      <c r="D45" s="29"/>
      <c r="E45" s="29"/>
      <c r="F45" s="29"/>
      <c r="G45" s="29"/>
      <c r="H45" s="29"/>
      <c r="I45" s="29"/>
      <c r="J45" s="29"/>
      <c r="K45" s="29"/>
      <c r="L45" s="29"/>
      <c r="M45" s="29"/>
      <c r="N45" s="29"/>
      <c r="O45" s="29"/>
      <c r="P45" s="29"/>
      <c r="Q45" s="29"/>
      <c r="R45" s="29"/>
      <c r="S45" s="29"/>
      <c r="T45" s="29"/>
    </row>
    <row r="46" spans="1:20" x14ac:dyDescent="0.25">
      <c r="A46" s="29"/>
      <c r="B46" s="29"/>
      <c r="C46" s="29"/>
      <c r="D46" s="29"/>
      <c r="E46" s="29"/>
      <c r="F46" s="29"/>
      <c r="G46" s="29"/>
      <c r="H46" s="29"/>
      <c r="I46" s="29"/>
      <c r="J46" s="29"/>
      <c r="K46" s="29"/>
      <c r="L46" s="29"/>
      <c r="M46" s="29"/>
      <c r="N46" s="29"/>
      <c r="O46" s="29"/>
      <c r="P46" s="29"/>
      <c r="Q46" s="29"/>
      <c r="R46" s="29"/>
      <c r="S46" s="29"/>
      <c r="T46" s="29"/>
    </row>
    <row r="47" spans="1:20" x14ac:dyDescent="0.25">
      <c r="A47" s="29"/>
      <c r="B47" s="29"/>
      <c r="C47" s="29"/>
      <c r="D47" s="29"/>
      <c r="E47" s="29"/>
      <c r="F47" s="29"/>
      <c r="G47" s="29"/>
      <c r="H47" s="29"/>
      <c r="I47" s="29"/>
      <c r="J47" s="29"/>
      <c r="K47" s="29"/>
      <c r="L47" s="29"/>
      <c r="M47" s="29"/>
      <c r="N47" s="29"/>
      <c r="O47" s="29"/>
      <c r="P47" s="29"/>
      <c r="Q47" s="29"/>
      <c r="R47" s="29"/>
      <c r="S47" s="29"/>
      <c r="T47" s="29"/>
    </row>
  </sheetData>
  <mergeCells count="3">
    <mergeCell ref="B11:L11"/>
    <mergeCell ref="B12:L12"/>
    <mergeCell ref="B7:L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AL154"/>
  <sheetViews>
    <sheetView showGridLines="0" zoomScale="80" zoomScaleNormal="80" zoomScalePageLayoutView="80" workbookViewId="0"/>
  </sheetViews>
  <sheetFormatPr defaultColWidth="8.77734375" defaultRowHeight="13.8" x14ac:dyDescent="0.3"/>
  <cols>
    <col min="1" max="1" width="4.44140625" customWidth="1"/>
    <col min="2" max="2" width="22.77734375" style="83" customWidth="1"/>
    <col min="3" max="10" width="10" style="83" customWidth="1"/>
    <col min="11" max="11" width="9" style="83" customWidth="1"/>
    <col min="12" max="12" width="9.21875" style="83" customWidth="1"/>
    <col min="13" max="13" width="6.5546875" style="83" customWidth="1"/>
    <col min="14" max="14" width="17.77734375" style="83" customWidth="1"/>
    <col min="15" max="24" width="8.44140625" style="83" customWidth="1"/>
    <col min="25" max="25" width="6.21875" style="83" customWidth="1"/>
    <col min="26" max="26" width="17.77734375" style="83" customWidth="1"/>
    <col min="27" max="36" width="7.77734375" style="83" customWidth="1"/>
    <col min="37" max="37" width="7.6640625" style="83" customWidth="1"/>
    <col min="38" max="38" width="8.77734375" style="83"/>
    <col min="39" max="42" width="9.6640625" style="83" customWidth="1"/>
    <col min="43" max="43" width="10.6640625" style="83" bestFit="1" customWidth="1"/>
    <col min="44" max="16384" width="8.77734375" style="83"/>
  </cols>
  <sheetData>
    <row r="1" spans="1:36" s="189" customFormat="1" ht="13.2" x14ac:dyDescent="0.25"/>
    <row r="2" spans="1:36" s="189" customFormat="1" ht="17.399999999999999" x14ac:dyDescent="0.3">
      <c r="B2" s="190" t="s">
        <v>103</v>
      </c>
    </row>
    <row r="3" spans="1:36" s="189" customFormat="1" ht="17.399999999999999" x14ac:dyDescent="0.3">
      <c r="B3" s="191" t="str">
        <f>Introduction!B3</f>
        <v>May 2022 -- sample -- for illustrative purposes only</v>
      </c>
      <c r="C3" s="191"/>
    </row>
    <row r="4" spans="1:36" s="189" customFormat="1" ht="17.399999999999999" x14ac:dyDescent="0.3">
      <c r="C4" s="191"/>
    </row>
    <row r="6" spans="1:36" ht="18" x14ac:dyDescent="0.35">
      <c r="B6" s="96" t="s">
        <v>208</v>
      </c>
      <c r="N6" s="96" t="s">
        <v>37</v>
      </c>
      <c r="Z6" s="96" t="s">
        <v>46</v>
      </c>
    </row>
    <row r="8" spans="1:36" ht="15.6" x14ac:dyDescent="0.3">
      <c r="B8" s="97" t="s">
        <v>65</v>
      </c>
      <c r="C8" s="39"/>
      <c r="D8" s="99" t="s">
        <v>129</v>
      </c>
      <c r="E8" s="98"/>
      <c r="F8" s="98"/>
      <c r="G8" s="98"/>
      <c r="H8" s="100"/>
      <c r="I8" s="100"/>
      <c r="J8" s="100"/>
      <c r="K8" s="100"/>
      <c r="L8" s="100"/>
      <c r="N8" s="97" t="s">
        <v>68</v>
      </c>
      <c r="O8" s="39"/>
      <c r="P8" s="83" t="s">
        <v>130</v>
      </c>
      <c r="Z8" s="97" t="s">
        <v>61</v>
      </c>
    </row>
    <row r="9" spans="1:36" x14ac:dyDescent="0.3">
      <c r="B9" s="101" t="s">
        <v>122</v>
      </c>
      <c r="C9" s="89">
        <v>2012</v>
      </c>
      <c r="D9" s="89">
        <v>2013</v>
      </c>
      <c r="E9" s="89">
        <v>2014</v>
      </c>
      <c r="F9" s="89">
        <v>2015</v>
      </c>
      <c r="G9" s="89">
        <v>2016</v>
      </c>
      <c r="H9" s="89">
        <v>2017</v>
      </c>
      <c r="I9" s="89">
        <v>2018</v>
      </c>
      <c r="J9" s="89">
        <v>2019</v>
      </c>
      <c r="K9" s="89">
        <v>2020</v>
      </c>
      <c r="L9" s="89">
        <v>2021</v>
      </c>
      <c r="N9" s="101" t="str">
        <f t="shared" ref="N9:N14" si="0">B9</f>
        <v>Segment</v>
      </c>
      <c r="O9" s="89">
        <v>2012</v>
      </c>
      <c r="P9" s="89">
        <v>2013</v>
      </c>
      <c r="Q9" s="89">
        <v>2014</v>
      </c>
      <c r="R9" s="89">
        <v>2015</v>
      </c>
      <c r="S9" s="89">
        <v>2016</v>
      </c>
      <c r="T9" s="89">
        <v>2017</v>
      </c>
      <c r="U9" s="89">
        <v>2018</v>
      </c>
      <c r="V9" s="89">
        <v>2019</v>
      </c>
      <c r="W9" s="89">
        <v>2020</v>
      </c>
      <c r="X9" s="89">
        <v>2021</v>
      </c>
      <c r="Z9" s="101" t="str">
        <f>N9</f>
        <v>Segment</v>
      </c>
      <c r="AA9" s="89">
        <v>2012</v>
      </c>
      <c r="AB9" s="89">
        <v>2013</v>
      </c>
      <c r="AC9" s="89">
        <v>2014</v>
      </c>
      <c r="AD9" s="89">
        <v>2015</v>
      </c>
      <c r="AE9" s="89">
        <v>2016</v>
      </c>
      <c r="AF9" s="89">
        <v>2017</v>
      </c>
      <c r="AG9" s="89">
        <v>2018</v>
      </c>
      <c r="AH9" s="89">
        <v>2019</v>
      </c>
      <c r="AI9" s="89">
        <v>2020</v>
      </c>
      <c r="AJ9" s="89">
        <v>2021</v>
      </c>
    </row>
    <row r="10" spans="1:36" x14ac:dyDescent="0.3">
      <c r="B10" s="92" t="s">
        <v>136</v>
      </c>
      <c r="C10" s="102">
        <f t="shared" ref="C10:D10" si="1">SUM(C28:C40)</f>
        <v>84506.229171671264</v>
      </c>
      <c r="D10" s="102">
        <f t="shared" si="1"/>
        <v>95343.587077745527</v>
      </c>
      <c r="E10" s="102"/>
      <c r="F10" s="102"/>
      <c r="G10" s="102"/>
      <c r="H10" s="102"/>
      <c r="I10" s="102"/>
      <c r="J10" s="102"/>
      <c r="K10" s="102"/>
      <c r="L10" s="102"/>
      <c r="N10" s="92" t="str">
        <f t="shared" si="0"/>
        <v>ICPs</v>
      </c>
      <c r="O10" s="102">
        <f t="shared" ref="O10:P10" si="2">10^-3*SUM(O28:O40)</f>
        <v>418.70318717400312</v>
      </c>
      <c r="P10" s="102">
        <f t="shared" si="2"/>
        <v>477.09229106499231</v>
      </c>
      <c r="Q10" s="102"/>
      <c r="R10" s="102"/>
      <c r="S10" s="102"/>
      <c r="T10" s="102"/>
      <c r="U10" s="102"/>
      <c r="V10" s="102"/>
      <c r="W10" s="102"/>
      <c r="X10" s="102"/>
      <c r="Z10" s="92" t="str">
        <f>B10</f>
        <v>ICPs</v>
      </c>
      <c r="AA10" s="104">
        <f t="shared" ref="AA10:AJ15" si="3">C10/(O10*10^3)</f>
        <v>0.20182848318408544</v>
      </c>
      <c r="AB10" s="104">
        <f t="shared" si="3"/>
        <v>0.19984306781590244</v>
      </c>
      <c r="AC10" s="104" t="e">
        <f t="shared" si="3"/>
        <v>#DIV/0!</v>
      </c>
      <c r="AD10" s="104" t="e">
        <f t="shared" si="3"/>
        <v>#DIV/0!</v>
      </c>
      <c r="AE10" s="104" t="e">
        <f t="shared" si="3"/>
        <v>#DIV/0!</v>
      </c>
      <c r="AF10" s="104" t="e">
        <f t="shared" si="3"/>
        <v>#DIV/0!</v>
      </c>
      <c r="AG10" s="104" t="e">
        <f t="shared" si="3"/>
        <v>#DIV/0!</v>
      </c>
      <c r="AH10" s="104" t="e">
        <f t="shared" si="3"/>
        <v>#DIV/0!</v>
      </c>
      <c r="AI10" s="104" t="e">
        <f t="shared" si="3"/>
        <v>#DIV/0!</v>
      </c>
      <c r="AJ10" s="104" t="e">
        <f t="shared" si="3"/>
        <v>#DIV/0!</v>
      </c>
    </row>
    <row r="11" spans="1:36" x14ac:dyDescent="0.3">
      <c r="B11" s="92" t="s">
        <v>137</v>
      </c>
      <c r="C11" s="102">
        <f t="shared" ref="C11:D11" si="4">SUM(C50:C65)</f>
        <v>55273.075529891328</v>
      </c>
      <c r="D11" s="102">
        <f t="shared" si="4"/>
        <v>115972.67555454363</v>
      </c>
      <c r="E11" s="102"/>
      <c r="F11" s="102"/>
      <c r="G11" s="102"/>
      <c r="H11" s="102"/>
      <c r="I11" s="102"/>
      <c r="J11" s="102"/>
      <c r="K11" s="102"/>
      <c r="L11" s="102"/>
      <c r="N11" s="92" t="str">
        <f t="shared" si="0"/>
        <v>CSPs</v>
      </c>
      <c r="O11" s="102">
        <f t="shared" ref="O11:P11" si="5">10^-3*SUM(O50:O65)</f>
        <v>1067.4846262683363</v>
      </c>
      <c r="P11" s="102">
        <f t="shared" si="5"/>
        <v>1098.5363940030759</v>
      </c>
      <c r="Q11" s="102"/>
      <c r="R11" s="102"/>
      <c r="S11" s="102"/>
      <c r="T11" s="102"/>
      <c r="U11" s="102"/>
      <c r="V11" s="102"/>
      <c r="W11" s="102"/>
      <c r="X11" s="102"/>
      <c r="Z11" s="92" t="str">
        <f>B11</f>
        <v>CSPs</v>
      </c>
      <c r="AA11" s="104">
        <f t="shared" si="3"/>
        <v>5.1778802401222776E-2</v>
      </c>
      <c r="AB11" s="104">
        <f t="shared" si="3"/>
        <v>0.10557017153700136</v>
      </c>
      <c r="AC11" s="104" t="e">
        <f t="shared" si="3"/>
        <v>#DIV/0!</v>
      </c>
      <c r="AD11" s="104" t="e">
        <f t="shared" si="3"/>
        <v>#DIV/0!</v>
      </c>
      <c r="AE11" s="104" t="e">
        <f t="shared" si="3"/>
        <v>#DIV/0!</v>
      </c>
      <c r="AF11" s="104" t="e">
        <f t="shared" si="3"/>
        <v>#DIV/0!</v>
      </c>
      <c r="AG11" s="104" t="e">
        <f t="shared" si="3"/>
        <v>#DIV/0!</v>
      </c>
      <c r="AH11" s="104" t="e">
        <f t="shared" si="3"/>
        <v>#DIV/0!</v>
      </c>
      <c r="AI11" s="104" t="e">
        <f t="shared" si="3"/>
        <v>#DIV/0!</v>
      </c>
      <c r="AJ11" s="104" t="e">
        <f t="shared" si="3"/>
        <v>#DIV/0!</v>
      </c>
    </row>
    <row r="12" spans="1:36" x14ac:dyDescent="0.3">
      <c r="B12" s="92" t="s">
        <v>134</v>
      </c>
      <c r="C12" s="102">
        <f t="shared" ref="C12:D12" si="6">SUM(C72:C91)</f>
        <v>7424.7299917276941</v>
      </c>
      <c r="D12" s="102">
        <f t="shared" si="6"/>
        <v>14049.366677016651</v>
      </c>
      <c r="E12" s="102"/>
      <c r="F12" s="102"/>
      <c r="G12" s="102"/>
      <c r="H12" s="102"/>
      <c r="I12" s="102"/>
      <c r="J12" s="102"/>
      <c r="K12" s="102"/>
      <c r="L12" s="102"/>
      <c r="N12" s="92" t="str">
        <f t="shared" si="0"/>
        <v>Network Equipment</v>
      </c>
      <c r="O12" s="102">
        <f t="shared" ref="O12:P12" si="7">10^-3*SUM(O72:O91)</f>
        <v>187.72953932881362</v>
      </c>
      <c r="P12" s="102">
        <f t="shared" si="7"/>
        <v>192.53570976273821</v>
      </c>
      <c r="Q12" s="102"/>
      <c r="R12" s="102"/>
      <c r="S12" s="102"/>
      <c r="T12" s="102"/>
      <c r="U12" s="102"/>
      <c r="V12" s="102"/>
      <c r="W12" s="102"/>
      <c r="X12" s="102"/>
      <c r="Z12" s="92" t="str">
        <f>B12</f>
        <v>Network Equipment</v>
      </c>
      <c r="AA12" s="104">
        <f t="shared" si="3"/>
        <v>3.9550142285935452E-2</v>
      </c>
      <c r="AB12" s="104">
        <f t="shared" si="3"/>
        <v>7.2970186643972118E-2</v>
      </c>
      <c r="AC12" s="104" t="e">
        <f t="shared" si="3"/>
        <v>#DIV/0!</v>
      </c>
      <c r="AD12" s="104" t="e">
        <f t="shared" si="3"/>
        <v>#DIV/0!</v>
      </c>
      <c r="AE12" s="104" t="e">
        <f t="shared" si="3"/>
        <v>#DIV/0!</v>
      </c>
      <c r="AF12" s="104" t="e">
        <f t="shared" si="3"/>
        <v>#DIV/0!</v>
      </c>
      <c r="AG12" s="104" t="e">
        <f t="shared" si="3"/>
        <v>#DIV/0!</v>
      </c>
      <c r="AH12" s="104" t="e">
        <f t="shared" si="3"/>
        <v>#DIV/0!</v>
      </c>
      <c r="AI12" s="104" t="e">
        <f t="shared" si="3"/>
        <v>#DIV/0!</v>
      </c>
      <c r="AJ12" s="104" t="e">
        <f t="shared" si="3"/>
        <v>#DIV/0!</v>
      </c>
    </row>
    <row r="13" spans="1:36" x14ac:dyDescent="0.3">
      <c r="B13" s="92" t="s">
        <v>143</v>
      </c>
      <c r="C13" s="102">
        <f>SUM(C100:C158)</f>
        <v>43075.121820139357</v>
      </c>
      <c r="D13" s="102">
        <f>SUM(D100:D158)</f>
        <v>47648.220759973708</v>
      </c>
      <c r="E13" s="102"/>
      <c r="F13" s="102"/>
      <c r="G13" s="102"/>
      <c r="H13" s="102"/>
      <c r="I13" s="102"/>
      <c r="J13" s="102"/>
      <c r="K13" s="102"/>
      <c r="L13" s="102"/>
      <c r="N13" s="92" t="str">
        <f t="shared" si="0"/>
        <v>Semiconductor ICs</v>
      </c>
      <c r="O13" s="102">
        <f>10^-3*SUM(O100:O158)</f>
        <v>299.40363275550112</v>
      </c>
      <c r="P13" s="102">
        <f>10^-3*SUM(P100:P158)</f>
        <v>311.55590362714582</v>
      </c>
      <c r="Q13" s="102"/>
      <c r="R13" s="102"/>
      <c r="S13" s="102"/>
      <c r="T13" s="102"/>
      <c r="U13" s="102"/>
      <c r="V13" s="102"/>
      <c r="W13" s="102"/>
      <c r="X13" s="102"/>
      <c r="Z13" s="92" t="str">
        <f>B13</f>
        <v>Semiconductor ICs</v>
      </c>
      <c r="AA13" s="104">
        <f t="shared" si="3"/>
        <v>0.14386973672866335</v>
      </c>
      <c r="AB13" s="104">
        <f t="shared" si="3"/>
        <v>0.15293634370349363</v>
      </c>
      <c r="AC13" s="104" t="e">
        <f t="shared" si="3"/>
        <v>#DIV/0!</v>
      </c>
      <c r="AD13" s="104" t="e">
        <f t="shared" si="3"/>
        <v>#DIV/0!</v>
      </c>
      <c r="AE13" s="104" t="e">
        <f t="shared" si="3"/>
        <v>#DIV/0!</v>
      </c>
      <c r="AF13" s="104" t="e">
        <f t="shared" si="3"/>
        <v>#DIV/0!</v>
      </c>
      <c r="AG13" s="104" t="e">
        <f t="shared" si="3"/>
        <v>#DIV/0!</v>
      </c>
      <c r="AH13" s="104" t="e">
        <f t="shared" si="3"/>
        <v>#DIV/0!</v>
      </c>
      <c r="AI13" s="104" t="e">
        <f t="shared" si="3"/>
        <v>#DIV/0!</v>
      </c>
      <c r="AJ13" s="104" t="e">
        <f t="shared" si="3"/>
        <v>#DIV/0!</v>
      </c>
    </row>
    <row r="14" spans="1:36" x14ac:dyDescent="0.3">
      <c r="B14" s="92" t="s">
        <v>125</v>
      </c>
      <c r="C14" s="102">
        <f t="shared" ref="C14:D14" si="8">C148</f>
        <v>-41.298089930313353</v>
      </c>
      <c r="D14" s="102">
        <f t="shared" si="8"/>
        <v>59.090379986866424</v>
      </c>
      <c r="E14" s="102"/>
      <c r="F14" s="102"/>
      <c r="G14" s="102"/>
      <c r="H14" s="102"/>
      <c r="I14" s="102"/>
      <c r="J14" s="102"/>
      <c r="K14" s="102"/>
      <c r="L14" s="102"/>
      <c r="N14" s="92" t="str">
        <f t="shared" si="0"/>
        <v>Optical components</v>
      </c>
      <c r="O14" s="105">
        <f t="shared" ref="O14:P14" si="9">10^-3*O148</f>
        <v>3.3483753777505134</v>
      </c>
      <c r="P14" s="105">
        <f t="shared" si="9"/>
        <v>3.6319215479510611</v>
      </c>
      <c r="Q14" s="105"/>
      <c r="R14" s="105"/>
      <c r="S14" s="105"/>
      <c r="T14" s="105"/>
      <c r="U14" s="105"/>
      <c r="V14" s="105"/>
      <c r="W14" s="105"/>
      <c r="X14" s="105"/>
      <c r="Z14" s="92" t="str">
        <f>B14</f>
        <v>Optical components</v>
      </c>
      <c r="AA14" s="104">
        <f t="shared" si="3"/>
        <v>-1.2333769446739272E-2</v>
      </c>
      <c r="AB14" s="104">
        <f t="shared" si="3"/>
        <v>1.6269729179641038E-2</v>
      </c>
      <c r="AC14" s="104" t="e">
        <f t="shared" si="3"/>
        <v>#DIV/0!</v>
      </c>
      <c r="AD14" s="104" t="e">
        <f t="shared" si="3"/>
        <v>#DIV/0!</v>
      </c>
      <c r="AE14" s="104" t="e">
        <f t="shared" si="3"/>
        <v>#DIV/0!</v>
      </c>
      <c r="AF14" s="104" t="e">
        <f t="shared" si="3"/>
        <v>#DIV/0!</v>
      </c>
      <c r="AG14" s="104" t="e">
        <f t="shared" si="3"/>
        <v>#DIV/0!</v>
      </c>
      <c r="AH14" s="104" t="e">
        <f t="shared" si="3"/>
        <v>#DIV/0!</v>
      </c>
      <c r="AI14" s="104" t="e">
        <f t="shared" si="3"/>
        <v>#DIV/0!</v>
      </c>
      <c r="AJ14" s="104" t="e">
        <f t="shared" si="3"/>
        <v>#DIV/0!</v>
      </c>
    </row>
    <row r="15" spans="1:36" x14ac:dyDescent="0.3">
      <c r="B15" s="92" t="s">
        <v>168</v>
      </c>
      <c r="C15" s="102">
        <f t="shared" ref="C15:D15" si="10">SUM(C10:C14)</f>
        <v>190237.8584234993</v>
      </c>
      <c r="D15" s="102">
        <f t="shared" si="10"/>
        <v>273072.94044926635</v>
      </c>
      <c r="E15" s="102"/>
      <c r="F15" s="102"/>
      <c r="G15" s="102"/>
      <c r="H15" s="102"/>
      <c r="I15" s="102"/>
      <c r="J15" s="102"/>
      <c r="K15" s="102"/>
      <c r="L15" s="102"/>
      <c r="N15" s="92" t="s">
        <v>168</v>
      </c>
      <c r="O15" s="102">
        <f t="shared" ref="O15:P15" si="11">SUM(O10:O14)</f>
        <v>1976.6693609044048</v>
      </c>
      <c r="P15" s="102">
        <f t="shared" si="11"/>
        <v>2083.3522200059033</v>
      </c>
      <c r="Q15" s="102"/>
      <c r="R15" s="102"/>
      <c r="S15" s="102"/>
      <c r="T15" s="102"/>
      <c r="U15" s="102"/>
      <c r="V15" s="102"/>
      <c r="W15" s="102"/>
      <c r="X15" s="102"/>
      <c r="Z15" s="92" t="s">
        <v>168</v>
      </c>
      <c r="AA15" s="104">
        <f t="shared" si="3"/>
        <v>9.624161844470433E-2</v>
      </c>
      <c r="AB15" s="104">
        <f t="shared" si="3"/>
        <v>0.13107382315242527</v>
      </c>
      <c r="AC15" s="104" t="e">
        <f t="shared" si="3"/>
        <v>#DIV/0!</v>
      </c>
      <c r="AD15" s="104" t="e">
        <f t="shared" si="3"/>
        <v>#DIV/0!</v>
      </c>
      <c r="AE15" s="104" t="e">
        <f t="shared" si="3"/>
        <v>#DIV/0!</v>
      </c>
      <c r="AF15" s="104" t="e">
        <f t="shared" si="3"/>
        <v>#DIV/0!</v>
      </c>
      <c r="AG15" s="104" t="e">
        <f t="shared" si="3"/>
        <v>#DIV/0!</v>
      </c>
      <c r="AH15" s="104" t="e">
        <f t="shared" si="3"/>
        <v>#DIV/0!</v>
      </c>
      <c r="AI15" s="104" t="e">
        <f t="shared" si="3"/>
        <v>#DIV/0!</v>
      </c>
      <c r="AJ15" s="104" t="e">
        <f t="shared" si="3"/>
        <v>#DIV/0!</v>
      </c>
    </row>
    <row r="16" spans="1:36" x14ac:dyDescent="0.3">
      <c r="A16" s="103"/>
      <c r="B16" s="103"/>
      <c r="C16" s="103"/>
      <c r="D16" s="103"/>
      <c r="E16" s="103"/>
      <c r="F16" s="103"/>
      <c r="G16" s="103"/>
      <c r="H16" s="103"/>
      <c r="I16" s="103"/>
      <c r="J16" s="103"/>
      <c r="K16" s="103"/>
      <c r="L16" s="103"/>
      <c r="N16" s="106"/>
      <c r="O16" s="103"/>
      <c r="P16" s="103"/>
      <c r="Q16" s="103"/>
      <c r="R16" s="103"/>
      <c r="S16" s="108"/>
      <c r="T16" s="103"/>
      <c r="U16" s="103"/>
      <c r="V16" s="103"/>
      <c r="W16" s="103"/>
      <c r="X16" s="103"/>
      <c r="Z16" s="106"/>
      <c r="AA16" s="107"/>
      <c r="AB16" s="107"/>
      <c r="AC16" s="107"/>
      <c r="AD16" s="107"/>
      <c r="AE16" s="107"/>
    </row>
    <row r="17" spans="1:37" ht="15.6" x14ac:dyDescent="0.3">
      <c r="B17" s="97" t="s">
        <v>66</v>
      </c>
      <c r="C17" s="39"/>
      <c r="D17" s="99" t="s">
        <v>129</v>
      </c>
      <c r="E17" s="98"/>
      <c r="F17" s="98"/>
      <c r="G17" s="98"/>
      <c r="H17" s="100"/>
      <c r="I17" s="100"/>
      <c r="J17" s="100"/>
      <c r="K17" s="100"/>
      <c r="L17" s="100"/>
      <c r="N17" s="97" t="s">
        <v>67</v>
      </c>
      <c r="O17" s="39"/>
      <c r="P17" s="83" t="s">
        <v>130</v>
      </c>
      <c r="Z17" s="97" t="s">
        <v>62</v>
      </c>
    </row>
    <row r="18" spans="1:37" x14ac:dyDescent="0.3">
      <c r="B18" s="101" t="str">
        <f>B9</f>
        <v>Segment</v>
      </c>
      <c r="C18" s="89">
        <v>2012</v>
      </c>
      <c r="D18" s="89">
        <v>2013</v>
      </c>
      <c r="E18" s="89">
        <v>2014</v>
      </c>
      <c r="F18" s="89">
        <v>2015</v>
      </c>
      <c r="G18" s="89">
        <v>2016</v>
      </c>
      <c r="H18" s="89">
        <v>2017</v>
      </c>
      <c r="I18" s="89">
        <v>2018</v>
      </c>
      <c r="J18" s="89">
        <v>2019</v>
      </c>
      <c r="K18" s="89">
        <v>2020</v>
      </c>
      <c r="L18" s="89">
        <v>2021</v>
      </c>
      <c r="N18" s="101" t="str">
        <f t="shared" ref="N18:N23" si="12">B18</f>
        <v>Segment</v>
      </c>
      <c r="O18" s="89">
        <v>2012</v>
      </c>
      <c r="P18" s="89">
        <v>2013</v>
      </c>
      <c r="Q18" s="89">
        <v>2014</v>
      </c>
      <c r="R18" s="89">
        <v>2015</v>
      </c>
      <c r="S18" s="89">
        <v>2016</v>
      </c>
      <c r="T18" s="89">
        <v>2017</v>
      </c>
      <c r="U18" s="89">
        <v>2018</v>
      </c>
      <c r="V18" s="89">
        <v>2019</v>
      </c>
      <c r="W18" s="89">
        <v>2020</v>
      </c>
      <c r="X18" s="89">
        <v>2021</v>
      </c>
      <c r="Z18" s="101" t="str">
        <f t="shared" ref="Z18:Z23" si="13">N18</f>
        <v>Segment</v>
      </c>
      <c r="AA18" s="89">
        <v>2012</v>
      </c>
      <c r="AB18" s="89">
        <v>2013</v>
      </c>
      <c r="AC18" s="89">
        <v>2014</v>
      </c>
      <c r="AD18" s="89">
        <v>2015</v>
      </c>
      <c r="AE18" s="89">
        <v>2016</v>
      </c>
      <c r="AF18" s="89">
        <v>2017</v>
      </c>
      <c r="AG18" s="89">
        <v>2018</v>
      </c>
      <c r="AH18" s="89">
        <v>2019</v>
      </c>
      <c r="AI18" s="89">
        <f t="shared" ref="AI18:AJ18" si="14">AI9</f>
        <v>2020</v>
      </c>
      <c r="AJ18" s="89">
        <f t="shared" si="14"/>
        <v>2021</v>
      </c>
    </row>
    <row r="19" spans="1:37" x14ac:dyDescent="0.3">
      <c r="B19" s="92" t="s">
        <v>115</v>
      </c>
      <c r="C19" s="102">
        <f t="shared" ref="C19:D19" si="15">AVERAGE(C28:C40)</f>
        <v>7042.1857643059384</v>
      </c>
      <c r="D19" s="102">
        <f t="shared" si="15"/>
        <v>7945.2989231454603</v>
      </c>
      <c r="E19" s="102"/>
      <c r="F19" s="102"/>
      <c r="G19" s="102"/>
      <c r="H19" s="102"/>
      <c r="I19" s="102"/>
      <c r="J19" s="102"/>
      <c r="K19" s="102"/>
      <c r="L19" s="102"/>
      <c r="N19" s="92" t="str">
        <f t="shared" si="12"/>
        <v>Internet Content &amp; Commerce</v>
      </c>
      <c r="O19" s="102">
        <f t="shared" ref="O19:P19" si="16">10^-3*AVERAGE(O28:O40)</f>
        <v>34.891932264500262</v>
      </c>
      <c r="P19" s="102">
        <f t="shared" si="16"/>
        <v>39.757690922082695</v>
      </c>
      <c r="Q19" s="102"/>
      <c r="R19" s="102"/>
      <c r="S19" s="102"/>
      <c r="T19" s="102"/>
      <c r="U19" s="102"/>
      <c r="V19" s="102"/>
      <c r="W19" s="102"/>
      <c r="X19" s="102"/>
      <c r="Z19" s="92" t="str">
        <f t="shared" si="13"/>
        <v>Internet Content &amp; Commerce</v>
      </c>
      <c r="AA19" s="104">
        <f t="shared" ref="AA19:AE19" si="17">AA45</f>
        <v>0.15666606553005141</v>
      </c>
      <c r="AB19" s="104">
        <f t="shared" si="17"/>
        <v>0.1642813673891588</v>
      </c>
      <c r="AC19" s="104">
        <f t="shared" si="17"/>
        <v>0.1089199335664615</v>
      </c>
      <c r="AD19" s="104">
        <f t="shared" si="17"/>
        <v>0.14937978214062159</v>
      </c>
      <c r="AE19" s="104">
        <f t="shared" si="17"/>
        <v>0.15949282800975065</v>
      </c>
      <c r="AF19" s="104">
        <f t="shared" ref="AF19:AG19" si="18">AF45</f>
        <v>0.16467436333737953</v>
      </c>
      <c r="AG19" s="104">
        <f t="shared" si="18"/>
        <v>0.16467436333737953</v>
      </c>
      <c r="AH19" s="104" t="e">
        <f t="shared" ref="AH19:AI19" si="19">AH45</f>
        <v>#DIV/0!</v>
      </c>
      <c r="AI19" s="104" t="e">
        <f t="shared" si="19"/>
        <v>#DIV/0!</v>
      </c>
      <c r="AJ19" s="104" t="e">
        <f t="shared" ref="AJ19" si="20">AJ45</f>
        <v>#DIV/0!</v>
      </c>
    </row>
    <row r="20" spans="1:37" x14ac:dyDescent="0.3">
      <c r="B20" s="92" t="s">
        <v>121</v>
      </c>
      <c r="C20" s="102">
        <f t="shared" ref="C20:D20" si="21">AVERAGE(C50:C65)</f>
        <v>3454.567220618208</v>
      </c>
      <c r="D20" s="102">
        <f t="shared" si="21"/>
        <v>7248.292222158977</v>
      </c>
      <c r="E20" s="102"/>
      <c r="F20" s="102"/>
      <c r="G20" s="102"/>
      <c r="H20" s="102"/>
      <c r="I20" s="102"/>
      <c r="J20" s="102"/>
      <c r="K20" s="102"/>
      <c r="L20" s="102"/>
      <c r="N20" s="92" t="str">
        <f t="shared" si="12"/>
        <v>Telecom Service Providers</v>
      </c>
      <c r="O20" s="102">
        <f t="shared" ref="O20:P20" si="22">10^-3*AVERAGE(O50:O65)</f>
        <v>66.717789141771021</v>
      </c>
      <c r="P20" s="102">
        <f t="shared" si="22"/>
        <v>68.658524625192243</v>
      </c>
      <c r="Q20" s="102"/>
      <c r="R20" s="102"/>
      <c r="S20" s="102"/>
      <c r="T20" s="102"/>
      <c r="U20" s="102"/>
      <c r="V20" s="102"/>
      <c r="W20" s="102"/>
      <c r="X20" s="102"/>
      <c r="Z20" s="92" t="str">
        <f t="shared" si="13"/>
        <v>Telecom Service Providers</v>
      </c>
      <c r="AA20" s="104">
        <f t="shared" ref="AA20:AE20" si="23">AA67</f>
        <v>5.4370302069602638E-2</v>
      </c>
      <c r="AB20" s="104">
        <f t="shared" si="23"/>
        <v>9.7581495310027688E-2</v>
      </c>
      <c r="AC20" s="104" t="e">
        <f t="shared" si="23"/>
        <v>#DIV/0!</v>
      </c>
      <c r="AD20" s="104" t="e">
        <f t="shared" si="23"/>
        <v>#DIV/0!</v>
      </c>
      <c r="AE20" s="104" t="e">
        <f t="shared" si="23"/>
        <v>#DIV/0!</v>
      </c>
      <c r="AF20" s="104" t="e">
        <f t="shared" ref="AF20:AG20" si="24">AF67</f>
        <v>#DIV/0!</v>
      </c>
      <c r="AG20" s="104" t="e">
        <f t="shared" si="24"/>
        <v>#DIV/0!</v>
      </c>
      <c r="AH20" s="104" t="e">
        <f t="shared" ref="AH20:AI20" si="25">AH67</f>
        <v>#DIV/0!</v>
      </c>
      <c r="AI20" s="104" t="e">
        <f t="shared" si="25"/>
        <v>#DIV/0!</v>
      </c>
      <c r="AJ20" s="104" t="e">
        <f t="shared" ref="AJ20" si="26">AJ67</f>
        <v>#DIV/0!</v>
      </c>
    </row>
    <row r="21" spans="1:37" x14ac:dyDescent="0.3">
      <c r="B21" s="92" t="str">
        <f>B12</f>
        <v>Network Equipment</v>
      </c>
      <c r="C21" s="102">
        <f t="shared" ref="C21:D21" si="27">AVERAGE(C72:C91)</f>
        <v>412.48499954042745</v>
      </c>
      <c r="D21" s="102">
        <f t="shared" si="27"/>
        <v>739.44035142192899</v>
      </c>
      <c r="E21" s="102"/>
      <c r="F21" s="102"/>
      <c r="G21" s="102"/>
      <c r="H21" s="102"/>
      <c r="I21" s="102"/>
      <c r="J21" s="102"/>
      <c r="K21" s="102"/>
      <c r="L21" s="102"/>
      <c r="N21" s="92" t="str">
        <f t="shared" si="12"/>
        <v>Network Equipment</v>
      </c>
      <c r="O21" s="102">
        <f t="shared" ref="O21:P21" si="28">10^-3*AVERAGE(O72:O91)</f>
        <v>10.429418851600756</v>
      </c>
      <c r="P21" s="102">
        <f t="shared" si="28"/>
        <v>10.133458408565168</v>
      </c>
      <c r="Q21" s="102"/>
      <c r="R21" s="102"/>
      <c r="S21" s="102"/>
      <c r="T21" s="102"/>
      <c r="U21" s="102"/>
      <c r="V21" s="102"/>
      <c r="W21" s="102"/>
      <c r="X21" s="102"/>
      <c r="Z21" s="92" t="str">
        <f t="shared" si="13"/>
        <v>Network Equipment</v>
      </c>
      <c r="AA21" s="104">
        <f t="shared" ref="AA21:AE21" si="29">AA93</f>
        <v>1.6286384175703179E-2</v>
      </c>
      <c r="AB21" s="104">
        <f t="shared" si="29"/>
        <v>5.2003879194764992E-2</v>
      </c>
      <c r="AC21" s="104" t="e">
        <f t="shared" si="29"/>
        <v>#DIV/0!</v>
      </c>
      <c r="AD21" s="104" t="e">
        <f t="shared" si="29"/>
        <v>#DIV/0!</v>
      </c>
      <c r="AE21" s="104" t="e">
        <f t="shared" si="29"/>
        <v>#DIV/0!</v>
      </c>
      <c r="AF21" s="104" t="e">
        <f t="shared" ref="AF21:AG21" si="30">AF93</f>
        <v>#DIV/0!</v>
      </c>
      <c r="AG21" s="104" t="e">
        <f t="shared" si="30"/>
        <v>#DIV/0!</v>
      </c>
      <c r="AH21" s="104" t="e">
        <f t="shared" ref="AH21:AI21" si="31">AH93</f>
        <v>#DIV/0!</v>
      </c>
      <c r="AI21" s="104" t="e">
        <f t="shared" si="31"/>
        <v>#DIV/0!</v>
      </c>
      <c r="AJ21" s="104" t="e">
        <f t="shared" ref="AJ21" si="32">AJ93</f>
        <v>#DIV/0!</v>
      </c>
    </row>
    <row r="22" spans="1:37" x14ac:dyDescent="0.3">
      <c r="B22" s="92" t="str">
        <f>B13</f>
        <v>Semiconductor ICs</v>
      </c>
      <c r="C22" s="102">
        <f>AVERAGE(C100:C158)</f>
        <v>1025.5981385747466</v>
      </c>
      <c r="D22" s="102">
        <f>AVERAGE(D100:D158)</f>
        <v>1108.098157208691</v>
      </c>
      <c r="E22" s="102"/>
      <c r="F22" s="102"/>
      <c r="G22" s="102"/>
      <c r="H22" s="102"/>
      <c r="I22" s="102"/>
      <c r="J22" s="102"/>
      <c r="K22" s="102"/>
      <c r="L22" s="102"/>
      <c r="N22" s="92" t="str">
        <f t="shared" si="12"/>
        <v>Semiconductor ICs</v>
      </c>
      <c r="O22" s="102">
        <f>10^-3*AVERAGE(O100:O158)</f>
        <v>7.1286579227500271</v>
      </c>
      <c r="P22" s="102">
        <f>10^-3*AVERAGE(P100:P158)</f>
        <v>6.9234645250476845</v>
      </c>
      <c r="Q22" s="102"/>
      <c r="R22" s="102"/>
      <c r="S22" s="102"/>
      <c r="T22" s="102"/>
      <c r="U22" s="102"/>
      <c r="V22" s="102"/>
      <c r="W22" s="102"/>
      <c r="X22" s="102"/>
      <c r="Z22" s="92" t="str">
        <f t="shared" si="13"/>
        <v>Semiconductor ICs</v>
      </c>
      <c r="AA22" s="104">
        <f t="shared" ref="AA22:AE22" si="33">AA127</f>
        <v>-1.4709058109167365E-2</v>
      </c>
      <c r="AB22" s="104">
        <f t="shared" si="33"/>
        <v>5.76286106472194E-2</v>
      </c>
      <c r="AC22" s="104" t="e">
        <f t="shared" si="33"/>
        <v>#DIV/0!</v>
      </c>
      <c r="AD22" s="104" t="e">
        <f t="shared" si="33"/>
        <v>#DIV/0!</v>
      </c>
      <c r="AE22" s="104" t="e">
        <f t="shared" si="33"/>
        <v>#DIV/0!</v>
      </c>
      <c r="AF22" s="104" t="e">
        <f t="shared" ref="AF22:AG22" si="34">AF127</f>
        <v>#DIV/0!</v>
      </c>
      <c r="AG22" s="104" t="e">
        <f t="shared" si="34"/>
        <v>#DIV/0!</v>
      </c>
      <c r="AH22" s="104" t="e">
        <f t="shared" ref="AH22:AI22" si="35">AH127</f>
        <v>#DIV/0!</v>
      </c>
      <c r="AI22" s="104" t="e">
        <f t="shared" si="35"/>
        <v>#DIV/0!</v>
      </c>
      <c r="AJ22" s="104" t="e">
        <f t="shared" ref="AJ22" si="36">AJ127</f>
        <v>#DIV/0!</v>
      </c>
    </row>
    <row r="23" spans="1:37" x14ac:dyDescent="0.3">
      <c r="B23" s="92" t="str">
        <f>B14</f>
        <v>Optical components</v>
      </c>
      <c r="C23" s="102">
        <f t="shared" ref="C23:D23" si="37">AVERAGE(C135:C148)</f>
        <v>-9.7983183217188898</v>
      </c>
      <c r="D23" s="102">
        <f t="shared" si="37"/>
        <v>6.3207299978110738</v>
      </c>
      <c r="E23" s="102"/>
      <c r="F23" s="102"/>
      <c r="G23" s="102"/>
      <c r="H23" s="102"/>
      <c r="I23" s="102"/>
      <c r="J23" s="102"/>
      <c r="K23" s="102"/>
      <c r="L23" s="102"/>
      <c r="N23" s="92" t="str">
        <f t="shared" si="12"/>
        <v>Optical components</v>
      </c>
      <c r="O23" s="102">
        <f t="shared" ref="O23:P23" si="38">10^-3*AVERAGE(O135:O148)</f>
        <v>0.52648482962508558</v>
      </c>
      <c r="P23" s="102">
        <f t="shared" si="38"/>
        <v>0.56363222049184347</v>
      </c>
      <c r="Q23" s="102"/>
      <c r="R23" s="102"/>
      <c r="S23" s="102"/>
      <c r="T23" s="102"/>
      <c r="U23" s="102"/>
      <c r="V23" s="102"/>
      <c r="W23" s="102"/>
      <c r="X23" s="102"/>
      <c r="Z23" s="92" t="str">
        <f t="shared" si="13"/>
        <v>Optical components</v>
      </c>
      <c r="AA23" s="104">
        <f t="shared" ref="AA23:AE23" si="39">AA149</f>
        <v>-1.5802362149418572E-2</v>
      </c>
      <c r="AB23" s="104">
        <f t="shared" si="39"/>
        <v>1.1127895002804511E-2</v>
      </c>
      <c r="AC23" s="104" t="e">
        <f t="shared" si="39"/>
        <v>#DIV/0!</v>
      </c>
      <c r="AD23" s="104" t="e">
        <f t="shared" si="39"/>
        <v>#DIV/0!</v>
      </c>
      <c r="AE23" s="104" t="e">
        <f t="shared" si="39"/>
        <v>#DIV/0!</v>
      </c>
      <c r="AF23" s="104" t="e">
        <f t="shared" ref="AF23:AG23" si="40">AF149</f>
        <v>#DIV/0!</v>
      </c>
      <c r="AG23" s="104" t="e">
        <f t="shared" si="40"/>
        <v>#DIV/0!</v>
      </c>
      <c r="AH23" s="104" t="e">
        <f t="shared" ref="AH23:AI23" si="41">AH149</f>
        <v>#DIV/0!</v>
      </c>
      <c r="AI23" s="104" t="e">
        <f t="shared" si="41"/>
        <v>#DIV/0!</v>
      </c>
      <c r="AJ23" s="104" t="e">
        <f t="shared" ref="AJ23" si="42">AJ149</f>
        <v>#DIV/0!</v>
      </c>
    </row>
    <row r="24" spans="1:37" x14ac:dyDescent="0.3">
      <c r="B24" s="109"/>
      <c r="C24" s="103"/>
      <c r="D24" s="103"/>
      <c r="E24" s="103"/>
      <c r="F24" s="103"/>
      <c r="G24" s="103"/>
      <c r="H24" s="103"/>
      <c r="I24" s="103"/>
      <c r="J24" s="103"/>
      <c r="K24" s="103"/>
      <c r="L24" s="103"/>
      <c r="N24" s="106"/>
      <c r="O24" s="103"/>
      <c r="P24" s="103"/>
      <c r="Q24" s="103"/>
      <c r="R24" s="103"/>
      <c r="S24" s="103"/>
      <c r="T24" s="103"/>
      <c r="U24" s="103"/>
      <c r="V24" s="103"/>
      <c r="W24" s="103"/>
      <c r="X24" s="103"/>
      <c r="Z24" s="106"/>
      <c r="AA24" s="107"/>
      <c r="AB24" s="107"/>
      <c r="AC24" s="107"/>
      <c r="AD24" s="107"/>
      <c r="AE24" s="107"/>
    </row>
    <row r="25" spans="1:37" x14ac:dyDescent="0.3">
      <c r="B25" s="103"/>
      <c r="C25" s="103"/>
      <c r="D25" s="103"/>
      <c r="E25" s="103"/>
      <c r="F25" s="103"/>
      <c r="G25" s="103"/>
      <c r="H25" s="103"/>
      <c r="I25" s="103"/>
      <c r="J25" s="103"/>
      <c r="K25" s="103"/>
      <c r="L25" s="103"/>
      <c r="N25" s="106"/>
      <c r="O25" s="103"/>
      <c r="P25" s="103"/>
      <c r="Q25" s="103"/>
      <c r="R25" s="103"/>
      <c r="S25" s="103"/>
      <c r="T25" s="103"/>
      <c r="U25" s="103"/>
      <c r="V25" s="103"/>
      <c r="W25" s="103"/>
      <c r="X25" s="103"/>
      <c r="Z25" s="106"/>
      <c r="AA25" s="107"/>
      <c r="AB25" s="107"/>
      <c r="AC25" s="107"/>
      <c r="AD25" s="107"/>
      <c r="AE25" s="107"/>
    </row>
    <row r="26" spans="1:37" ht="15.6" x14ac:dyDescent="0.3">
      <c r="B26" s="97" t="str">
        <f>B6</f>
        <v>Net profit (GAAP)</v>
      </c>
      <c r="D26" s="99" t="s">
        <v>129</v>
      </c>
      <c r="E26" s="98"/>
      <c r="F26" s="98"/>
      <c r="G26" s="98"/>
      <c r="H26" s="98"/>
      <c r="I26" s="98"/>
      <c r="J26" s="98"/>
      <c r="K26" s="98"/>
      <c r="L26" s="98"/>
      <c r="N26" s="97" t="s">
        <v>75</v>
      </c>
      <c r="P26" s="99" t="s">
        <v>129</v>
      </c>
      <c r="Q26" s="103"/>
      <c r="R26" s="103"/>
      <c r="S26" s="103"/>
      <c r="T26" s="103"/>
      <c r="U26" s="103"/>
      <c r="V26" s="103"/>
      <c r="Z26" s="97" t="s">
        <v>76</v>
      </c>
      <c r="AD26" s="130" t="s">
        <v>149</v>
      </c>
      <c r="AE26" s="130"/>
      <c r="AF26" s="130"/>
      <c r="AG26" s="130"/>
    </row>
    <row r="27" spans="1:37" x14ac:dyDescent="0.3">
      <c r="B27" s="110" t="str">
        <f>B10</f>
        <v>ICPs</v>
      </c>
      <c r="C27" s="89">
        <v>2012</v>
      </c>
      <c r="D27" s="89">
        <v>2013</v>
      </c>
      <c r="E27" s="89">
        <v>2014</v>
      </c>
      <c r="F27" s="89">
        <v>2015</v>
      </c>
      <c r="G27" s="89">
        <v>2016</v>
      </c>
      <c r="H27" s="89">
        <v>2017</v>
      </c>
      <c r="I27" s="89">
        <v>2018</v>
      </c>
      <c r="J27" s="89">
        <v>2019</v>
      </c>
      <c r="K27" s="89">
        <v>2020</v>
      </c>
      <c r="L27" s="89">
        <v>2021</v>
      </c>
      <c r="N27" s="110" t="str">
        <f t="shared" ref="N27:N43" si="43">B27</f>
        <v>ICPs</v>
      </c>
      <c r="O27" s="89">
        <v>2012</v>
      </c>
      <c r="P27" s="89">
        <f>D27</f>
        <v>2013</v>
      </c>
      <c r="Q27" s="89">
        <v>2014</v>
      </c>
      <c r="R27" s="89">
        <v>2015</v>
      </c>
      <c r="S27" s="89">
        <v>2016</v>
      </c>
      <c r="T27" s="89">
        <v>2017</v>
      </c>
      <c r="U27" s="89">
        <v>2018</v>
      </c>
      <c r="V27" s="89">
        <v>2019</v>
      </c>
      <c r="W27" s="89">
        <v>2020</v>
      </c>
      <c r="X27" s="89">
        <v>2021</v>
      </c>
      <c r="Z27" s="110" t="str">
        <f t="shared" ref="Z27:Z43" si="44">B27</f>
        <v>ICPs</v>
      </c>
      <c r="AA27" s="89">
        <v>2012</v>
      </c>
      <c r="AB27" s="89">
        <v>2013</v>
      </c>
      <c r="AC27" s="89">
        <v>2014</v>
      </c>
      <c r="AD27" s="111">
        <v>2015</v>
      </c>
      <c r="AE27" s="111">
        <v>2016</v>
      </c>
      <c r="AF27" s="89">
        <v>2017</v>
      </c>
      <c r="AG27" s="89">
        <v>2018</v>
      </c>
      <c r="AH27" s="89">
        <v>2019</v>
      </c>
      <c r="AI27" s="89">
        <f t="shared" ref="AI27:AJ27" si="45">AI18</f>
        <v>2020</v>
      </c>
      <c r="AJ27" s="89">
        <f t="shared" si="45"/>
        <v>2021</v>
      </c>
      <c r="AK27" s="112" t="s">
        <v>97</v>
      </c>
    </row>
    <row r="28" spans="1:37" s="82" customFormat="1" x14ac:dyDescent="0.3">
      <c r="A28"/>
      <c r="B28" s="41" t="s">
        <v>73</v>
      </c>
      <c r="C28" s="95">
        <v>890.33000224124817</v>
      </c>
      <c r="D28" s="95">
        <v>3526.6936084608888</v>
      </c>
      <c r="E28" s="95"/>
      <c r="F28" s="95"/>
      <c r="G28" s="95"/>
      <c r="H28" s="95"/>
      <c r="I28" s="95"/>
      <c r="J28" s="95"/>
      <c r="K28" s="95"/>
      <c r="L28" s="95"/>
      <c r="M28" s="83"/>
      <c r="N28" s="41" t="str">
        <f t="shared" si="43"/>
        <v>Alibaba</v>
      </c>
      <c r="O28" s="113">
        <v>4907.9594637710261</v>
      </c>
      <c r="P28" s="113">
        <v>7958.1089045055551</v>
      </c>
      <c r="Q28" s="113"/>
      <c r="R28" s="113"/>
      <c r="S28" s="113"/>
      <c r="T28" s="95"/>
      <c r="U28" s="95"/>
      <c r="V28" s="95"/>
      <c r="W28" s="95"/>
      <c r="X28" s="95"/>
      <c r="Z28" s="41" t="str">
        <f t="shared" si="44"/>
        <v>Alibaba</v>
      </c>
      <c r="AA28" s="115">
        <v>9.8502510619492098E-2</v>
      </c>
      <c r="AB28" s="115">
        <v>0.35435989964797071</v>
      </c>
      <c r="AC28" s="115">
        <v>0.4151607100306296</v>
      </c>
      <c r="AD28" s="116">
        <v>0.66326747695556731</v>
      </c>
      <c r="AE28" s="116">
        <v>0.22801250452472233</v>
      </c>
      <c r="AF28" s="116">
        <v>0.25482280591596207</v>
      </c>
      <c r="AG28" s="116">
        <v>0.25482280591596207</v>
      </c>
      <c r="AH28" s="197" t="e">
        <f t="shared" ref="AH28:AJ34" si="46">J28/V28</f>
        <v>#DIV/0!</v>
      </c>
      <c r="AI28" s="197" t="e">
        <f t="shared" si="46"/>
        <v>#DIV/0!</v>
      </c>
      <c r="AJ28" s="197" t="e">
        <f t="shared" si="46"/>
        <v>#DIV/0!</v>
      </c>
      <c r="AK28" s="117" t="e">
        <f t="shared" ref="AK28:AK34" si="47">AVERAGE(AA28:AI28)</f>
        <v>#DIV/0!</v>
      </c>
    </row>
    <row r="29" spans="1:37" x14ac:dyDescent="0.3">
      <c r="B29" s="92" t="s">
        <v>108</v>
      </c>
      <c r="C29" s="95">
        <v>10737</v>
      </c>
      <c r="D29" s="95">
        <v>12920</v>
      </c>
      <c r="E29" s="95"/>
      <c r="F29" s="95"/>
      <c r="G29" s="95"/>
      <c r="H29" s="95"/>
      <c r="I29" s="95"/>
      <c r="J29" s="95"/>
      <c r="K29" s="95"/>
      <c r="L29" s="95"/>
      <c r="N29" s="92" t="str">
        <f t="shared" si="43"/>
        <v>Alphabet</v>
      </c>
      <c r="O29" s="118">
        <v>47290</v>
      </c>
      <c r="P29" s="118">
        <v>58807</v>
      </c>
      <c r="Q29" s="118"/>
      <c r="R29" s="118"/>
      <c r="S29" s="113"/>
      <c r="T29" s="95"/>
      <c r="U29" s="95"/>
      <c r="V29" s="95"/>
      <c r="W29" s="95"/>
      <c r="X29" s="95"/>
      <c r="Z29" s="41" t="str">
        <f t="shared" si="44"/>
        <v>Alphabet</v>
      </c>
      <c r="AA29" s="115">
        <v>0.2232184394163671</v>
      </c>
      <c r="AB29" s="115">
        <v>0.21136939479993877</v>
      </c>
      <c r="AC29" s="115">
        <v>0.19792124361752095</v>
      </c>
      <c r="AD29" s="116">
        <v>0.20868394031124565</v>
      </c>
      <c r="AE29" s="116">
        <v>0.21122828784119108</v>
      </c>
      <c r="AF29" s="116">
        <v>0.18957196337558072</v>
      </c>
      <c r="AG29" s="116">
        <v>0.18957196337558072</v>
      </c>
      <c r="AH29" s="198" t="e">
        <f t="shared" si="46"/>
        <v>#DIV/0!</v>
      </c>
      <c r="AI29" s="198" t="e">
        <f t="shared" si="46"/>
        <v>#DIV/0!</v>
      </c>
      <c r="AJ29" s="198" t="e">
        <f t="shared" si="46"/>
        <v>#DIV/0!</v>
      </c>
      <c r="AK29" s="117" t="e">
        <f t="shared" si="47"/>
        <v>#DIV/0!</v>
      </c>
    </row>
    <row r="30" spans="1:37" s="82" customFormat="1" x14ac:dyDescent="0.3">
      <c r="A30"/>
      <c r="B30" s="41" t="s">
        <v>48</v>
      </c>
      <c r="C30" s="95">
        <v>-40</v>
      </c>
      <c r="D30" s="95">
        <v>273</v>
      </c>
      <c r="E30" s="95"/>
      <c r="F30" s="95"/>
      <c r="G30" s="95"/>
      <c r="H30" s="95"/>
      <c r="I30" s="95"/>
      <c r="J30" s="95"/>
      <c r="K30" s="95"/>
      <c r="L30" s="95"/>
      <c r="M30" s="83"/>
      <c r="N30" s="41" t="str">
        <f t="shared" si="43"/>
        <v>Amazon</v>
      </c>
      <c r="O30" s="113">
        <v>61093</v>
      </c>
      <c r="P30" s="113">
        <v>74453</v>
      </c>
      <c r="Q30" s="113"/>
      <c r="R30" s="113"/>
      <c r="S30" s="113"/>
      <c r="T30" s="95"/>
      <c r="U30" s="95"/>
      <c r="V30" s="95"/>
      <c r="W30" s="95"/>
      <c r="X30" s="95"/>
      <c r="Z30" s="41" t="str">
        <f t="shared" si="44"/>
        <v>Amazon</v>
      </c>
      <c r="AA30" s="115">
        <v>6.547394955232187E-4</v>
      </c>
      <c r="AB30" s="115">
        <v>1.759499281425866E-3</v>
      </c>
      <c r="AC30" s="115">
        <v>-2.4272935676720457E-3</v>
      </c>
      <c r="AD30" s="116">
        <v>3.0652200323343331E-3</v>
      </c>
      <c r="AE30" s="116">
        <v>1.5472067182892483E-2</v>
      </c>
      <c r="AF30" s="116">
        <v>1.0828376418202466E-2</v>
      </c>
      <c r="AG30" s="116">
        <v>1.0828376418202466E-2</v>
      </c>
      <c r="AH30" s="197" t="e">
        <f t="shared" si="46"/>
        <v>#DIV/0!</v>
      </c>
      <c r="AI30" s="197" t="e">
        <f t="shared" si="46"/>
        <v>#DIV/0!</v>
      </c>
      <c r="AJ30" s="197" t="e">
        <f t="shared" si="46"/>
        <v>#DIV/0!</v>
      </c>
      <c r="AK30" s="117" t="e">
        <f t="shared" si="47"/>
        <v>#DIV/0!</v>
      </c>
    </row>
    <row r="31" spans="1:37" s="82" customFormat="1" x14ac:dyDescent="0.3">
      <c r="A31"/>
      <c r="B31" s="41" t="s">
        <v>70</v>
      </c>
      <c r="C31" s="95">
        <v>41747</v>
      </c>
      <c r="D31" s="95">
        <v>37031</v>
      </c>
      <c r="E31" s="95"/>
      <c r="F31" s="95"/>
      <c r="G31" s="95"/>
      <c r="H31" s="95"/>
      <c r="I31" s="95"/>
      <c r="J31" s="95"/>
      <c r="K31" s="95"/>
      <c r="L31" s="95"/>
      <c r="M31" s="83"/>
      <c r="N31" s="41" t="str">
        <f t="shared" si="43"/>
        <v>Apple</v>
      </c>
      <c r="O31" s="113">
        <v>164717</v>
      </c>
      <c r="P31" s="113">
        <v>173992</v>
      </c>
      <c r="Q31" s="113"/>
      <c r="R31" s="113"/>
      <c r="S31" s="113"/>
      <c r="T31" s="95"/>
      <c r="U31" s="95"/>
      <c r="V31" s="95"/>
      <c r="W31" s="95"/>
      <c r="X31" s="95"/>
      <c r="Z31" s="41" t="str">
        <f t="shared" si="44"/>
        <v>Apple</v>
      </c>
      <c r="AA31" s="115">
        <v>0.25336182664812984</v>
      </c>
      <c r="AB31" s="115">
        <v>0.21286610878661089</v>
      </c>
      <c r="AC31" s="115">
        <v>0.19774774774774775</v>
      </c>
      <c r="AD31" s="116">
        <v>0.22722011336749109</v>
      </c>
      <c r="AE31" s="116">
        <v>0.2094600170549886</v>
      </c>
      <c r="AF31" s="116">
        <v>0.20215657089340067</v>
      </c>
      <c r="AG31" s="116">
        <v>0.20215657089340067</v>
      </c>
      <c r="AH31" s="197" t="e">
        <f t="shared" si="46"/>
        <v>#DIV/0!</v>
      </c>
      <c r="AI31" s="197" t="e">
        <f t="shared" si="46"/>
        <v>#DIV/0!</v>
      </c>
      <c r="AJ31" s="197" t="e">
        <f t="shared" si="46"/>
        <v>#DIV/0!</v>
      </c>
      <c r="AK31" s="117" t="e">
        <f t="shared" si="47"/>
        <v>#DIV/0!</v>
      </c>
    </row>
    <row r="32" spans="1:37" x14ac:dyDescent="0.3">
      <c r="B32" s="41" t="s">
        <v>47</v>
      </c>
      <c r="C32" s="95">
        <v>1722.3346251868386</v>
      </c>
      <c r="D32" s="95">
        <v>1826.8982572211412</v>
      </c>
      <c r="E32" s="95"/>
      <c r="F32" s="95"/>
      <c r="G32" s="95"/>
      <c r="H32" s="95"/>
      <c r="I32" s="95"/>
      <c r="J32" s="95"/>
      <c r="K32" s="95"/>
      <c r="L32" s="95"/>
      <c r="N32" s="41" t="str">
        <f t="shared" si="43"/>
        <v>Baidu</v>
      </c>
      <c r="O32" s="113">
        <v>3538.6159112464557</v>
      </c>
      <c r="P32" s="113">
        <v>5160.9959870732619</v>
      </c>
      <c r="Q32" s="113"/>
      <c r="R32" s="113"/>
      <c r="S32" s="113"/>
      <c r="T32" s="95"/>
      <c r="U32" s="95"/>
      <c r="V32" s="95"/>
      <c r="W32" s="95"/>
      <c r="X32" s="95"/>
      <c r="Y32" s="82"/>
      <c r="Z32" s="41" t="str">
        <f t="shared" si="44"/>
        <v>Baidu</v>
      </c>
      <c r="AA32" s="115">
        <v>0.45243254660376625</v>
      </c>
      <c r="AB32" s="115">
        <v>0.34377101854424325</v>
      </c>
      <c r="AC32" s="115">
        <v>0.25653650949181117</v>
      </c>
      <c r="AD32" s="116">
        <v>0.16199216363132729</v>
      </c>
      <c r="AE32" s="116">
        <v>0.47032923828411177</v>
      </c>
      <c r="AF32" s="116">
        <v>0.21445157620715291</v>
      </c>
      <c r="AG32" s="116">
        <v>0.21445157620715291</v>
      </c>
      <c r="AH32" s="198" t="e">
        <f t="shared" si="46"/>
        <v>#DIV/0!</v>
      </c>
      <c r="AI32" s="198" t="e">
        <f t="shared" si="46"/>
        <v>#DIV/0!</v>
      </c>
      <c r="AJ32" s="198" t="e">
        <f t="shared" si="46"/>
        <v>#DIV/0!</v>
      </c>
      <c r="AK32" s="117" t="e">
        <f t="shared" si="47"/>
        <v>#DIV/0!</v>
      </c>
    </row>
    <row r="33" spans="1:37" x14ac:dyDescent="0.3">
      <c r="B33" s="41" t="s">
        <v>24</v>
      </c>
      <c r="C33" s="95">
        <v>2610</v>
      </c>
      <c r="D33" s="95">
        <v>2856</v>
      </c>
      <c r="E33" s="95"/>
      <c r="F33" s="95"/>
      <c r="G33" s="95"/>
      <c r="H33" s="95"/>
      <c r="I33" s="95"/>
      <c r="J33" s="95"/>
      <c r="K33" s="95"/>
      <c r="L33" s="95"/>
      <c r="N33" s="41" t="str">
        <f t="shared" si="43"/>
        <v>Ebay</v>
      </c>
      <c r="O33" s="113">
        <v>14071</v>
      </c>
      <c r="P33" s="113">
        <v>16047</v>
      </c>
      <c r="Q33" s="113"/>
      <c r="R33" s="113"/>
      <c r="S33" s="113"/>
      <c r="T33" s="95"/>
      <c r="U33" s="95"/>
      <c r="V33" s="95"/>
      <c r="W33" s="95"/>
      <c r="X33" s="95"/>
      <c r="Y33" s="82"/>
      <c r="Z33" s="41" t="str">
        <f t="shared" si="44"/>
        <v>Ebay</v>
      </c>
      <c r="AA33" s="115">
        <v>0.27280221732641602</v>
      </c>
      <c r="AB33" s="115">
        <v>0.17180781454477473</v>
      </c>
      <c r="AC33" s="115">
        <v>-4.6684398789324039E-2</v>
      </c>
      <c r="AD33" s="116">
        <v>0.25058193668528866</v>
      </c>
      <c r="AE33" s="116">
        <v>0.21316404944871367</v>
      </c>
      <c r="AF33" s="116">
        <v>0.22849378070450507</v>
      </c>
      <c r="AG33" s="116">
        <v>0.22849378070450507</v>
      </c>
      <c r="AH33" s="198" t="e">
        <f t="shared" si="46"/>
        <v>#DIV/0!</v>
      </c>
      <c r="AI33" s="198" t="e">
        <f t="shared" si="46"/>
        <v>#DIV/0!</v>
      </c>
      <c r="AJ33" s="198" t="e">
        <f t="shared" si="46"/>
        <v>#DIV/0!</v>
      </c>
      <c r="AK33" s="117" t="e">
        <f t="shared" si="47"/>
        <v>#DIV/0!</v>
      </c>
    </row>
    <row r="34" spans="1:37" x14ac:dyDescent="0.3">
      <c r="B34" s="41" t="s">
        <v>200</v>
      </c>
      <c r="C34" s="95">
        <v>53</v>
      </c>
      <c r="D34" s="95">
        <v>1500</v>
      </c>
      <c r="E34" s="95"/>
      <c r="F34" s="95"/>
      <c r="G34" s="95"/>
      <c r="H34" s="95"/>
      <c r="I34" s="95"/>
      <c r="J34" s="95"/>
      <c r="K34" s="95"/>
      <c r="L34" s="95"/>
      <c r="N34" s="41" t="str">
        <f t="shared" si="43"/>
        <v>Meta</v>
      </c>
      <c r="O34" s="113">
        <v>5089</v>
      </c>
      <c r="P34" s="113">
        <v>7872</v>
      </c>
      <c r="Q34" s="113"/>
      <c r="R34" s="113"/>
      <c r="S34" s="113"/>
      <c r="T34" s="95"/>
      <c r="U34" s="95"/>
      <c r="V34" s="95"/>
      <c r="W34" s="95"/>
      <c r="X34" s="95"/>
      <c r="Y34" s="82"/>
      <c r="Z34" s="41" t="str">
        <f t="shared" si="44"/>
        <v>Meta</v>
      </c>
      <c r="AA34" s="115">
        <v>5.7182157594812343E-2</v>
      </c>
      <c r="AB34" s="115">
        <v>0.13224085365853658</v>
      </c>
      <c r="AC34" s="115">
        <v>0.2215626504091128</v>
      </c>
      <c r="AD34" s="116">
        <v>0.1577508785630613</v>
      </c>
      <c r="AE34" s="116">
        <v>0.27158260366162529</v>
      </c>
      <c r="AF34" s="116">
        <v>0.37470789363638601</v>
      </c>
      <c r="AG34" s="116">
        <v>0.37470789363638601</v>
      </c>
      <c r="AH34" s="198" t="e">
        <f t="shared" si="46"/>
        <v>#DIV/0!</v>
      </c>
      <c r="AI34" s="198" t="e">
        <f t="shared" si="46"/>
        <v>#DIV/0!</v>
      </c>
      <c r="AJ34" s="198" t="e">
        <f t="shared" si="46"/>
        <v>#DIV/0!</v>
      </c>
      <c r="AK34" s="117" t="e">
        <f t="shared" si="47"/>
        <v>#DIV/0!</v>
      </c>
    </row>
    <row r="35" spans="1:37" x14ac:dyDescent="0.3">
      <c r="B35" s="92" t="s">
        <v>50</v>
      </c>
      <c r="C35" s="95">
        <v>21.6</v>
      </c>
      <c r="D35" s="95">
        <v>26.700000000000003</v>
      </c>
      <c r="E35" s="95"/>
      <c r="F35" s="95"/>
      <c r="G35" s="95"/>
      <c r="H35" s="81"/>
      <c r="I35" s="81"/>
      <c r="J35" s="81"/>
      <c r="K35" s="81"/>
      <c r="L35" s="81"/>
      <c r="N35" s="92" t="str">
        <f t="shared" si="43"/>
        <v>Linkedin</v>
      </c>
      <c r="O35" s="118">
        <v>972</v>
      </c>
      <c r="P35" s="118">
        <v>1529</v>
      </c>
      <c r="Q35" s="118"/>
      <c r="R35" s="118"/>
      <c r="S35" s="113"/>
      <c r="T35" s="81"/>
      <c r="U35" s="114"/>
      <c r="V35" s="114"/>
      <c r="W35" s="114"/>
      <c r="X35" s="114"/>
      <c r="Z35" s="41" t="str">
        <f t="shared" si="44"/>
        <v>Linkedin</v>
      </c>
      <c r="AA35" s="115">
        <v>1.7489711934156379E-2</v>
      </c>
      <c r="AB35" s="115">
        <v>2.2498364944408114E-2</v>
      </c>
      <c r="AC35" s="115">
        <v>-6.6229552521292418E-3</v>
      </c>
      <c r="AD35" s="116">
        <v>-5.1389167502507528E-2</v>
      </c>
      <c r="AE35" s="116">
        <v>-5.951775728084828E-2</v>
      </c>
      <c r="AF35" s="81" t="s">
        <v>72</v>
      </c>
      <c r="AG35" s="119"/>
      <c r="AH35" s="199"/>
      <c r="AI35" s="199"/>
      <c r="AJ35" s="199"/>
      <c r="AK35" s="121"/>
    </row>
    <row r="36" spans="1:37" x14ac:dyDescent="0.3">
      <c r="B36" s="92" t="s">
        <v>72</v>
      </c>
      <c r="C36" s="95">
        <v>15459</v>
      </c>
      <c r="D36" s="95">
        <v>22822</v>
      </c>
      <c r="E36" s="95"/>
      <c r="F36" s="95"/>
      <c r="G36" s="95"/>
      <c r="H36" s="95"/>
      <c r="I36" s="95"/>
      <c r="J36" s="95"/>
      <c r="K36" s="95"/>
      <c r="L36" s="95"/>
      <c r="N36" s="92" t="str">
        <f t="shared" si="43"/>
        <v>Microsoft</v>
      </c>
      <c r="O36" s="118">
        <v>72930</v>
      </c>
      <c r="P36" s="118">
        <v>83433</v>
      </c>
      <c r="Q36" s="118"/>
      <c r="R36" s="118"/>
      <c r="S36" s="113"/>
      <c r="T36" s="95"/>
      <c r="U36" s="95"/>
      <c r="V36" s="95"/>
      <c r="W36" s="95"/>
      <c r="X36" s="95"/>
      <c r="Z36" s="41" t="str">
        <f t="shared" si="44"/>
        <v>Microsoft</v>
      </c>
      <c r="AA36" s="115">
        <v>0.21535719182778007</v>
      </c>
      <c r="AB36" s="115">
        <v>0.27136744453633455</v>
      </c>
      <c r="AC36" s="115">
        <v>0.22866375620612908</v>
      </c>
      <c r="AD36" s="116">
        <v>0.13842468552745107</v>
      </c>
      <c r="AE36" s="116">
        <v>0.203856338770878</v>
      </c>
      <c r="AF36" s="116">
        <v>0.24434823948292081</v>
      </c>
      <c r="AG36" s="116">
        <v>0.24434823948292081</v>
      </c>
      <c r="AH36" s="198" t="e">
        <f t="shared" ref="AH36:AH44" si="48">J36/V36</f>
        <v>#DIV/0!</v>
      </c>
      <c r="AI36" s="198" t="e">
        <f t="shared" ref="AI36:AI44" si="49">K36/W36</f>
        <v>#DIV/0!</v>
      </c>
      <c r="AJ36" s="198" t="e">
        <f t="shared" ref="AJ36:AJ44" si="50">L36/X36</f>
        <v>#DIV/0!</v>
      </c>
      <c r="AK36" s="117" t="e">
        <f t="shared" ref="AK36:AK43" si="51">AVERAGE(AA36:AI36)</f>
        <v>#DIV/0!</v>
      </c>
    </row>
    <row r="37" spans="1:37" x14ac:dyDescent="0.3">
      <c r="B37" s="92" t="s">
        <v>109</v>
      </c>
      <c r="C37" s="95">
        <v>9357</v>
      </c>
      <c r="D37" s="95">
        <v>10693</v>
      </c>
      <c r="E37" s="95"/>
      <c r="F37" s="95"/>
      <c r="G37" s="95"/>
      <c r="H37" s="95"/>
      <c r="I37" s="95"/>
      <c r="J37" s="95"/>
      <c r="K37" s="95"/>
      <c r="L37" s="95"/>
      <c r="N37" s="92" t="str">
        <f t="shared" si="43"/>
        <v>Oracle</v>
      </c>
      <c r="O37" s="118">
        <v>36814</v>
      </c>
      <c r="P37" s="118">
        <v>37552</v>
      </c>
      <c r="Q37" s="118"/>
      <c r="R37" s="118"/>
      <c r="S37" s="113"/>
      <c r="T37" s="95"/>
      <c r="U37" s="95"/>
      <c r="V37" s="95"/>
      <c r="W37" s="95"/>
      <c r="X37" s="95"/>
      <c r="Z37" s="41" t="str">
        <f t="shared" si="44"/>
        <v>Oracle</v>
      </c>
      <c r="AA37" s="115">
        <v>0.2454229369261694</v>
      </c>
      <c r="AB37" s="115">
        <v>0.27513847464848745</v>
      </c>
      <c r="AC37" s="115">
        <v>0.28201231292341772</v>
      </c>
      <c r="AD37" s="116">
        <v>0.25356246997918558</v>
      </c>
      <c r="AE37" s="116">
        <v>0.24136356310105839</v>
      </c>
      <c r="AF37" s="116">
        <v>0.2496337231718288</v>
      </c>
      <c r="AG37" s="116">
        <v>0.2496337231718288</v>
      </c>
      <c r="AH37" s="198" t="e">
        <f t="shared" si="48"/>
        <v>#DIV/0!</v>
      </c>
      <c r="AI37" s="198" t="e">
        <f t="shared" si="49"/>
        <v>#DIV/0!</v>
      </c>
      <c r="AJ37" s="198" t="e">
        <f t="shared" si="50"/>
        <v>#DIV/0!</v>
      </c>
      <c r="AK37" s="117" t="e">
        <f t="shared" si="51"/>
        <v>#DIV/0!</v>
      </c>
    </row>
    <row r="38" spans="1:37" x14ac:dyDescent="0.3">
      <c r="B38" s="92" t="s">
        <v>110</v>
      </c>
      <c r="C38" s="114"/>
      <c r="D38" s="114"/>
      <c r="E38" s="95"/>
      <c r="F38" s="95"/>
      <c r="G38" s="95"/>
      <c r="H38" s="95"/>
      <c r="I38" s="95"/>
      <c r="J38" s="95"/>
      <c r="K38" s="95"/>
      <c r="L38" s="95"/>
      <c r="N38" s="92" t="str">
        <f t="shared" si="43"/>
        <v>PayPal</v>
      </c>
      <c r="O38" s="122"/>
      <c r="P38" s="122"/>
      <c r="Q38" s="118"/>
      <c r="R38" s="118"/>
      <c r="S38" s="113"/>
      <c r="T38" s="95"/>
      <c r="U38" s="95"/>
      <c r="V38" s="95"/>
      <c r="W38" s="95"/>
      <c r="X38" s="95"/>
      <c r="Z38" s="41" t="str">
        <f t="shared" si="44"/>
        <v>PayPal</v>
      </c>
      <c r="AA38" s="114"/>
      <c r="AB38" s="114"/>
      <c r="AC38" s="115">
        <v>2.9430260344610742E-2</v>
      </c>
      <c r="AD38" s="116">
        <v>6.3521263932474842E-2</v>
      </c>
      <c r="AE38" s="116">
        <v>0.13752075262866631</v>
      </c>
      <c r="AF38" s="116">
        <v>0.11952039101878723</v>
      </c>
      <c r="AG38" s="116">
        <v>0.11952039101878723</v>
      </c>
      <c r="AH38" s="198" t="e">
        <f t="shared" si="48"/>
        <v>#DIV/0!</v>
      </c>
      <c r="AI38" s="198" t="e">
        <f t="shared" si="49"/>
        <v>#DIV/0!</v>
      </c>
      <c r="AJ38" s="198" t="e">
        <f t="shared" si="50"/>
        <v>#DIV/0!</v>
      </c>
      <c r="AK38" s="117" t="e">
        <f t="shared" si="51"/>
        <v>#DIV/0!</v>
      </c>
    </row>
    <row r="39" spans="1:37" x14ac:dyDescent="0.3">
      <c r="B39" s="92" t="s">
        <v>71</v>
      </c>
      <c r="C39" s="95">
        <v>2028.3645442431687</v>
      </c>
      <c r="D39" s="95">
        <v>2513.5952120634984</v>
      </c>
      <c r="E39" s="95"/>
      <c r="F39" s="95"/>
      <c r="G39" s="95"/>
      <c r="H39" s="95"/>
      <c r="I39" s="95"/>
      <c r="J39" s="95"/>
      <c r="K39" s="95"/>
      <c r="L39" s="95"/>
      <c r="N39" s="92" t="str">
        <f t="shared" si="43"/>
        <v>Tencent</v>
      </c>
      <c r="O39" s="118">
        <v>6963.6787989856175</v>
      </c>
      <c r="P39" s="118">
        <v>9623.2961734134533</v>
      </c>
      <c r="Q39" s="118"/>
      <c r="R39" s="118"/>
      <c r="S39" s="113"/>
      <c r="T39" s="95"/>
      <c r="U39" s="95"/>
      <c r="V39" s="95"/>
      <c r="W39" s="95"/>
      <c r="X39" s="95"/>
      <c r="Z39" s="41" t="str">
        <f t="shared" si="44"/>
        <v>Tencent</v>
      </c>
      <c r="AA39" s="115">
        <v>0.26966661729484309</v>
      </c>
      <c r="AB39" s="115">
        <v>0.25184868073880134</v>
      </c>
      <c r="AC39" s="115">
        <v>0.27681097642276725</v>
      </c>
      <c r="AD39" s="116">
        <v>0.27208413962071548</v>
      </c>
      <c r="AE39" s="116">
        <v>0.25501817952867495</v>
      </c>
      <c r="AF39" s="116">
        <v>0.25575856277961345</v>
      </c>
      <c r="AG39" s="116">
        <v>0.25575856277961345</v>
      </c>
      <c r="AH39" s="198" t="e">
        <f t="shared" si="48"/>
        <v>#DIV/0!</v>
      </c>
      <c r="AI39" s="198" t="e">
        <f t="shared" si="49"/>
        <v>#DIV/0!</v>
      </c>
      <c r="AJ39" s="198" t="e">
        <f t="shared" si="50"/>
        <v>#DIV/0!</v>
      </c>
      <c r="AK39" s="117" t="e">
        <f t="shared" si="51"/>
        <v>#DIV/0!</v>
      </c>
    </row>
    <row r="40" spans="1:37" x14ac:dyDescent="0.3">
      <c r="B40" s="92" t="s">
        <v>69</v>
      </c>
      <c r="C40" s="95">
        <v>-79.400000000000006</v>
      </c>
      <c r="D40" s="95">
        <v>-645.29999999999995</v>
      </c>
      <c r="E40" s="95"/>
      <c r="F40" s="95"/>
      <c r="G40" s="95"/>
      <c r="H40" s="95"/>
      <c r="I40" s="95"/>
      <c r="J40" s="95"/>
      <c r="K40" s="95"/>
      <c r="L40" s="95"/>
      <c r="N40" s="92" t="str">
        <f t="shared" si="43"/>
        <v>Twitter</v>
      </c>
      <c r="O40" s="118">
        <v>316.93299999999999</v>
      </c>
      <c r="P40" s="118">
        <v>664.8900000000001</v>
      </c>
      <c r="Q40" s="118"/>
      <c r="R40" s="118"/>
      <c r="S40" s="113"/>
      <c r="T40" s="95"/>
      <c r="U40" s="95"/>
      <c r="V40" s="95"/>
      <c r="W40" s="95"/>
      <c r="X40" s="95"/>
      <c r="Z40" s="41" t="str">
        <f t="shared" si="44"/>
        <v>Twitter</v>
      </c>
      <c r="AA40" s="115">
        <v>-0.22307553962509427</v>
      </c>
      <c r="AB40" s="115">
        <v>-0.21432116590714251</v>
      </c>
      <c r="AC40" s="115">
        <v>-0.68712000148257335</v>
      </c>
      <c r="AD40" s="116">
        <v>-0.25078775650285268</v>
      </c>
      <c r="AE40" s="116">
        <v>-0.15014270805331986</v>
      </c>
      <c r="AF40" s="116">
        <v>-0.14978146638511025</v>
      </c>
      <c r="AG40" s="116">
        <v>-0.14978146638511025</v>
      </c>
      <c r="AH40" s="198" t="e">
        <f t="shared" si="48"/>
        <v>#DIV/0!</v>
      </c>
      <c r="AI40" s="198" t="e">
        <f t="shared" si="49"/>
        <v>#DIV/0!</v>
      </c>
      <c r="AJ40" s="198" t="e">
        <f t="shared" si="50"/>
        <v>#DIV/0!</v>
      </c>
      <c r="AK40" s="117" t="e">
        <f t="shared" si="51"/>
        <v>#DIV/0!</v>
      </c>
    </row>
    <row r="41" spans="1:37" x14ac:dyDescent="0.3">
      <c r="B41" s="92" t="s">
        <v>144</v>
      </c>
      <c r="C41" s="114"/>
      <c r="D41" s="95">
        <v>-248.77551806201799</v>
      </c>
      <c r="E41" s="95"/>
      <c r="F41" s="95"/>
      <c r="G41" s="95"/>
      <c r="H41" s="95"/>
      <c r="I41" s="95"/>
      <c r="J41" s="95"/>
      <c r="K41" s="95"/>
      <c r="L41" s="95"/>
      <c r="N41" s="92" t="str">
        <f t="shared" si="43"/>
        <v>JD.com</v>
      </c>
      <c r="O41" s="122"/>
      <c r="P41" s="113">
        <v>9024.9062036857176</v>
      </c>
      <c r="Q41" s="113"/>
      <c r="R41" s="113"/>
      <c r="S41" s="95"/>
      <c r="T41" s="95"/>
      <c r="U41" s="95"/>
      <c r="V41" s="95"/>
      <c r="W41" s="95"/>
      <c r="X41" s="95"/>
      <c r="Y41" s="82"/>
      <c r="Z41" s="41" t="str">
        <f t="shared" si="44"/>
        <v>JD.com</v>
      </c>
      <c r="AA41" s="115" t="s">
        <v>147</v>
      </c>
      <c r="AB41" s="115">
        <v>-2.0598540669104871E-2</v>
      </c>
      <c r="AC41" s="115">
        <v>-6.6651513141188889E-2</v>
      </c>
      <c r="AD41" s="116">
        <v>-6.2965039838626836E-4</v>
      </c>
      <c r="AE41" s="116">
        <v>2.2836086141934265E-3</v>
      </c>
      <c r="AF41" s="116">
        <v>7.8191568398223409E-3</v>
      </c>
      <c r="AG41" s="116">
        <v>7.8191568398223409E-3</v>
      </c>
      <c r="AH41" s="197" t="e">
        <f t="shared" si="48"/>
        <v>#DIV/0!</v>
      </c>
      <c r="AI41" s="197" t="e">
        <f t="shared" si="49"/>
        <v>#DIV/0!</v>
      </c>
      <c r="AJ41" s="197" t="e">
        <f t="shared" si="50"/>
        <v>#DIV/0!</v>
      </c>
      <c r="AK41" s="117" t="e">
        <f t="shared" si="51"/>
        <v>#DIV/0!</v>
      </c>
    </row>
    <row r="42" spans="1:37" x14ac:dyDescent="0.3">
      <c r="B42" s="92" t="s">
        <v>145</v>
      </c>
      <c r="C42" s="95">
        <v>577.10826172484462</v>
      </c>
      <c r="D42" s="95">
        <v>718.00535592533424</v>
      </c>
      <c r="E42" s="95"/>
      <c r="F42" s="95"/>
      <c r="G42" s="95"/>
      <c r="H42" s="95"/>
      <c r="I42" s="95"/>
      <c r="J42" s="95"/>
      <c r="K42" s="95"/>
      <c r="L42" s="95"/>
      <c r="N42" s="92" t="str">
        <f t="shared" si="43"/>
        <v>Netease</v>
      </c>
      <c r="O42" s="113">
        <v>1316.0537067915739</v>
      </c>
      <c r="P42" s="113">
        <v>1570.9535195258611</v>
      </c>
      <c r="Q42" s="113"/>
      <c r="R42" s="113"/>
      <c r="S42" s="95"/>
      <c r="T42" s="95"/>
      <c r="U42" s="95"/>
      <c r="V42" s="95"/>
      <c r="W42" s="95"/>
      <c r="X42" s="95"/>
      <c r="Y42" s="82"/>
      <c r="Z42" s="41" t="str">
        <f t="shared" si="44"/>
        <v>Netease</v>
      </c>
      <c r="AA42" s="115">
        <v>0.42416218393944144</v>
      </c>
      <c r="AB42" s="115">
        <v>0.43054848865895007</v>
      </c>
      <c r="AC42" s="115">
        <v>0.41829437753625692</v>
      </c>
      <c r="AD42" s="116">
        <v>0.25667899764296875</v>
      </c>
      <c r="AE42" s="116">
        <v>0.27042930245745933</v>
      </c>
      <c r="AF42" s="123">
        <v>0.24039219642100382</v>
      </c>
      <c r="AG42" s="123">
        <v>0.24039219642100382</v>
      </c>
      <c r="AH42" s="197" t="e">
        <f t="shared" si="48"/>
        <v>#DIV/0!</v>
      </c>
      <c r="AI42" s="197" t="e">
        <f t="shared" si="49"/>
        <v>#DIV/0!</v>
      </c>
      <c r="AJ42" s="197" t="e">
        <f t="shared" si="50"/>
        <v>#DIV/0!</v>
      </c>
      <c r="AK42" s="117" t="e">
        <f t="shared" si="51"/>
        <v>#DIV/0!</v>
      </c>
    </row>
    <row r="43" spans="1:37" x14ac:dyDescent="0.3">
      <c r="B43" s="92" t="s">
        <v>146</v>
      </c>
      <c r="C43" s="95">
        <v>-9.5499999999999972</v>
      </c>
      <c r="D43" s="95">
        <v>52.023456447416677</v>
      </c>
      <c r="E43" s="95"/>
      <c r="F43" s="95"/>
      <c r="G43" s="95"/>
      <c r="H43" s="95"/>
      <c r="I43" s="95"/>
      <c r="J43" s="95"/>
      <c r="K43" s="95"/>
      <c r="L43" s="95"/>
      <c r="N43" s="92" t="str">
        <f t="shared" si="43"/>
        <v>VIPshop</v>
      </c>
      <c r="O43" s="113">
        <v>692.56200000000001</v>
      </c>
      <c r="P43" s="113">
        <v>1687.262332647103</v>
      </c>
      <c r="Q43" s="113"/>
      <c r="R43" s="113"/>
      <c r="S43" s="95"/>
      <c r="T43" s="95"/>
      <c r="U43" s="95"/>
      <c r="V43" s="95"/>
      <c r="W43" s="95"/>
      <c r="X43" s="95"/>
      <c r="Y43" s="82"/>
      <c r="Z43" s="41" t="str">
        <f t="shared" si="44"/>
        <v>VIPshop</v>
      </c>
      <c r="AA43" s="115">
        <v>-0.11385262258108299</v>
      </c>
      <c r="AB43" s="115">
        <v>1.9564174623146337E-2</v>
      </c>
      <c r="AC43" s="115">
        <v>2.8084554566267593E-2</v>
      </c>
      <c r="AD43" s="116">
        <v>3.6049802404580673E-2</v>
      </c>
      <c r="AE43" s="116">
        <v>3.1825200391002631E-2</v>
      </c>
      <c r="AF43" s="123">
        <v>2.7391679580636326E-2</v>
      </c>
      <c r="AG43" s="123">
        <v>2.7391679580636326E-2</v>
      </c>
      <c r="AH43" s="197" t="e">
        <f t="shared" si="48"/>
        <v>#DIV/0!</v>
      </c>
      <c r="AI43" s="197" t="e">
        <f t="shared" si="49"/>
        <v>#DIV/0!</v>
      </c>
      <c r="AJ43" s="197" t="e">
        <f t="shared" si="50"/>
        <v>#DIV/0!</v>
      </c>
      <c r="AK43" s="117" t="e">
        <f t="shared" si="51"/>
        <v>#DIV/0!</v>
      </c>
    </row>
    <row r="44" spans="1:37" x14ac:dyDescent="0.3">
      <c r="B44" s="92" t="s">
        <v>80</v>
      </c>
      <c r="C44" s="95">
        <f t="shared" ref="C44:L44" si="52">SUM(C28:C43)</f>
        <v>85073.787433396108</v>
      </c>
      <c r="D44" s="95">
        <f t="shared" si="52"/>
        <v>95864.840372056264</v>
      </c>
      <c r="E44" s="95">
        <f t="shared" si="52"/>
        <v>0</v>
      </c>
      <c r="F44" s="95">
        <f t="shared" si="52"/>
        <v>0</v>
      </c>
      <c r="G44" s="95">
        <f t="shared" si="52"/>
        <v>0</v>
      </c>
      <c r="H44" s="95">
        <f t="shared" si="52"/>
        <v>0</v>
      </c>
      <c r="I44" s="95">
        <f t="shared" si="52"/>
        <v>0</v>
      </c>
      <c r="J44" s="95">
        <f t="shared" si="52"/>
        <v>0</v>
      </c>
      <c r="K44" s="95">
        <f t="shared" si="52"/>
        <v>0</v>
      </c>
      <c r="L44" s="95">
        <f t="shared" si="52"/>
        <v>0</v>
      </c>
      <c r="N44" s="92" t="s">
        <v>80</v>
      </c>
      <c r="O44" s="95">
        <f t="shared" ref="O44:X44" si="53">SUM(O28:O43)</f>
        <v>420711.80288079468</v>
      </c>
      <c r="P44" s="95">
        <f t="shared" si="53"/>
        <v>489375.41312085104</v>
      </c>
      <c r="Q44" s="95">
        <f t="shared" si="53"/>
        <v>0</v>
      </c>
      <c r="R44" s="95">
        <f t="shared" si="53"/>
        <v>0</v>
      </c>
      <c r="S44" s="95">
        <f t="shared" si="53"/>
        <v>0</v>
      </c>
      <c r="T44" s="95">
        <f t="shared" si="53"/>
        <v>0</v>
      </c>
      <c r="U44" s="95">
        <f t="shared" si="53"/>
        <v>0</v>
      </c>
      <c r="V44" s="95">
        <f t="shared" si="53"/>
        <v>0</v>
      </c>
      <c r="W44" s="95">
        <f t="shared" si="53"/>
        <v>0</v>
      </c>
      <c r="X44" s="95">
        <f t="shared" si="53"/>
        <v>0</v>
      </c>
      <c r="Y44" s="124"/>
      <c r="Z44" s="125" t="s">
        <v>63</v>
      </c>
      <c r="AA44" s="126">
        <f t="shared" ref="AA44:AG44" si="54">C44/O44</f>
        <v>0.20221393089250003</v>
      </c>
      <c r="AB44" s="126">
        <f t="shared" si="54"/>
        <v>0.1958922287507372</v>
      </c>
      <c r="AC44" s="126" t="e">
        <f t="shared" si="54"/>
        <v>#DIV/0!</v>
      </c>
      <c r="AD44" s="126" t="e">
        <f t="shared" si="54"/>
        <v>#DIV/0!</v>
      </c>
      <c r="AE44" s="126" t="e">
        <f t="shared" si="54"/>
        <v>#DIV/0!</v>
      </c>
      <c r="AF44" s="126" t="e">
        <f t="shared" si="54"/>
        <v>#DIV/0!</v>
      </c>
      <c r="AG44" s="126" t="e">
        <f t="shared" si="54"/>
        <v>#DIV/0!</v>
      </c>
      <c r="AH44" s="126" t="e">
        <f t="shared" si="48"/>
        <v>#DIV/0!</v>
      </c>
      <c r="AI44" s="126" t="e">
        <f t="shared" si="49"/>
        <v>#DIV/0!</v>
      </c>
      <c r="AJ44" s="126" t="e">
        <f t="shared" si="50"/>
        <v>#DIV/0!</v>
      </c>
      <c r="AK44" s="117"/>
    </row>
    <row r="45" spans="1:37" x14ac:dyDescent="0.3">
      <c r="N45" s="106" t="s">
        <v>38</v>
      </c>
      <c r="O45" s="127"/>
      <c r="P45" s="127">
        <f t="shared" ref="P45:X45" si="55">P44/O44-1</f>
        <v>0.16320818614996546</v>
      </c>
      <c r="Q45" s="127">
        <f t="shared" si="55"/>
        <v>-1</v>
      </c>
      <c r="R45" s="127" t="e">
        <f t="shared" si="55"/>
        <v>#DIV/0!</v>
      </c>
      <c r="S45" s="127" t="e">
        <f t="shared" si="55"/>
        <v>#DIV/0!</v>
      </c>
      <c r="T45" s="127" t="e">
        <f t="shared" si="55"/>
        <v>#DIV/0!</v>
      </c>
      <c r="U45" s="127" t="e">
        <f t="shared" si="55"/>
        <v>#DIV/0!</v>
      </c>
      <c r="V45" s="127" t="e">
        <f t="shared" si="55"/>
        <v>#DIV/0!</v>
      </c>
      <c r="W45" s="127" t="e">
        <f t="shared" si="55"/>
        <v>#DIV/0!</v>
      </c>
      <c r="X45" s="127" t="e">
        <f t="shared" si="55"/>
        <v>#DIV/0!</v>
      </c>
      <c r="Z45" s="128" t="s">
        <v>94</v>
      </c>
      <c r="AA45" s="129">
        <f t="shared" ref="AA45:AJ45" si="56">AVERAGE(AA28:AA43)</f>
        <v>0.15666606553005141</v>
      </c>
      <c r="AB45" s="129">
        <f t="shared" si="56"/>
        <v>0.1642813673891588</v>
      </c>
      <c r="AC45" s="129">
        <f t="shared" si="56"/>
        <v>0.1089199335664615</v>
      </c>
      <c r="AD45" s="129">
        <f t="shared" si="56"/>
        <v>0.14937978214062159</v>
      </c>
      <c r="AE45" s="129">
        <f t="shared" si="56"/>
        <v>0.15949282800975065</v>
      </c>
      <c r="AF45" s="129">
        <f t="shared" si="56"/>
        <v>0.16467436333737953</v>
      </c>
      <c r="AG45" s="129">
        <f t="shared" si="56"/>
        <v>0.16467436333737953</v>
      </c>
      <c r="AH45" s="129" t="e">
        <f t="shared" si="56"/>
        <v>#DIV/0!</v>
      </c>
      <c r="AI45" s="129" t="e">
        <f t="shared" si="56"/>
        <v>#DIV/0!</v>
      </c>
      <c r="AJ45" s="129" t="e">
        <f t="shared" si="56"/>
        <v>#DIV/0!</v>
      </c>
      <c r="AK45" s="117"/>
    </row>
    <row r="46" spans="1:37" x14ac:dyDescent="0.3">
      <c r="A46" s="103"/>
      <c r="B46" s="103"/>
      <c r="C46" s="103"/>
      <c r="D46" s="103"/>
      <c r="E46" s="103"/>
      <c r="F46" s="103"/>
      <c r="G46" s="103"/>
      <c r="H46" s="103"/>
      <c r="I46" s="103"/>
      <c r="J46" s="103"/>
      <c r="K46" s="103"/>
      <c r="L46" s="103"/>
      <c r="N46" s="106"/>
      <c r="O46" s="106"/>
      <c r="P46" s="106"/>
      <c r="Q46" s="106"/>
      <c r="R46" s="106"/>
      <c r="S46" s="106"/>
      <c r="T46" s="106"/>
      <c r="U46" s="106"/>
      <c r="V46" s="106"/>
      <c r="W46" s="106"/>
      <c r="X46" s="106"/>
      <c r="Z46" s="106"/>
      <c r="AA46" s="107"/>
      <c r="AB46" s="107"/>
      <c r="AC46" s="107"/>
      <c r="AD46" s="107"/>
      <c r="AE46" s="107"/>
    </row>
    <row r="48" spans="1:37" ht="15.6" x14ac:dyDescent="0.3">
      <c r="B48" s="97" t="str">
        <f>B26</f>
        <v>Net profit (GAAP)</v>
      </c>
      <c r="D48" s="99" t="s">
        <v>129</v>
      </c>
      <c r="E48" s="98"/>
      <c r="F48" s="98"/>
      <c r="G48" s="98"/>
      <c r="H48" s="98"/>
      <c r="I48" s="98"/>
      <c r="J48" s="98"/>
      <c r="K48" s="98"/>
      <c r="L48" s="100"/>
      <c r="N48" s="97" t="s">
        <v>75</v>
      </c>
      <c r="P48" s="99" t="s">
        <v>129</v>
      </c>
      <c r="Z48" s="97" t="s">
        <v>76</v>
      </c>
      <c r="AD48" s="130" t="s">
        <v>149</v>
      </c>
      <c r="AE48" s="130"/>
      <c r="AF48" s="130"/>
      <c r="AG48" s="130"/>
    </row>
    <row r="49" spans="2:37" ht="16.05" customHeight="1" x14ac:dyDescent="0.3">
      <c r="B49" s="110" t="str">
        <f>B11</f>
        <v>CSPs</v>
      </c>
      <c r="C49" s="89">
        <v>2012</v>
      </c>
      <c r="D49" s="89">
        <v>2013</v>
      </c>
      <c r="E49" s="89">
        <v>2014</v>
      </c>
      <c r="F49" s="89">
        <v>2015</v>
      </c>
      <c r="G49" s="89">
        <v>2016</v>
      </c>
      <c r="H49" s="89">
        <v>2017</v>
      </c>
      <c r="I49" s="89">
        <v>2018</v>
      </c>
      <c r="J49" s="89">
        <v>2019</v>
      </c>
      <c r="K49" s="89">
        <v>2020</v>
      </c>
      <c r="L49" s="89">
        <v>2021</v>
      </c>
      <c r="N49" s="131" t="str">
        <f t="shared" ref="N49:N65" si="57">B49</f>
        <v>CSPs</v>
      </c>
      <c r="O49" s="89">
        <v>2012</v>
      </c>
      <c r="P49" s="89">
        <v>2013</v>
      </c>
      <c r="Q49" s="89">
        <v>2014</v>
      </c>
      <c r="R49" s="89">
        <v>2015</v>
      </c>
      <c r="S49" s="89">
        <v>2016</v>
      </c>
      <c r="T49" s="89">
        <v>2017</v>
      </c>
      <c r="U49" s="89">
        <v>2018</v>
      </c>
      <c r="V49" s="89">
        <v>2019</v>
      </c>
      <c r="W49" s="89">
        <v>2020</v>
      </c>
      <c r="X49" s="89">
        <v>2021</v>
      </c>
      <c r="Z49" s="131" t="str">
        <f t="shared" ref="Z49:Z65" si="58">B49</f>
        <v>CSPs</v>
      </c>
      <c r="AA49" s="89">
        <v>2012</v>
      </c>
      <c r="AB49" s="89">
        <v>2013</v>
      </c>
      <c r="AC49" s="89">
        <v>2014</v>
      </c>
      <c r="AD49" s="111">
        <v>2015</v>
      </c>
      <c r="AE49" s="111">
        <v>2016</v>
      </c>
      <c r="AF49" s="89">
        <v>2017</v>
      </c>
      <c r="AG49" s="89">
        <v>2018</v>
      </c>
      <c r="AH49" s="89">
        <v>2019</v>
      </c>
      <c r="AI49" s="89">
        <f t="shared" ref="AI49:AJ49" si="59">AI9</f>
        <v>2020</v>
      </c>
      <c r="AJ49" s="89">
        <f t="shared" si="59"/>
        <v>2021</v>
      </c>
      <c r="AK49" s="132" t="s">
        <v>97</v>
      </c>
    </row>
    <row r="50" spans="2:37" ht="16.05" customHeight="1" x14ac:dyDescent="0.3">
      <c r="B50" s="84" t="s">
        <v>19</v>
      </c>
      <c r="C50" s="263">
        <v>7264</v>
      </c>
      <c r="D50" s="263">
        <v>18249</v>
      </c>
      <c r="E50" s="263"/>
      <c r="F50" s="263"/>
      <c r="G50" s="263"/>
      <c r="H50" s="263"/>
      <c r="I50" s="263"/>
      <c r="J50" s="263"/>
      <c r="K50" s="263"/>
      <c r="L50" s="263"/>
      <c r="N50" s="84" t="str">
        <f t="shared" si="57"/>
        <v>AT&amp;T</v>
      </c>
      <c r="O50" s="118">
        <v>127434</v>
      </c>
      <c r="P50" s="118">
        <v>128752</v>
      </c>
      <c r="Q50" s="118"/>
      <c r="R50" s="118"/>
      <c r="S50" s="113"/>
      <c r="T50" s="113"/>
      <c r="U50" s="113"/>
      <c r="V50" s="262"/>
      <c r="W50" s="262"/>
      <c r="X50" s="262"/>
      <c r="Z50" s="84" t="str">
        <f t="shared" si="58"/>
        <v>AT&amp;T</v>
      </c>
      <c r="AA50" s="115">
        <f t="shared" ref="AA50:AA59" si="60">C50/O50</f>
        <v>5.7002055966225651E-2</v>
      </c>
      <c r="AB50" s="115">
        <f t="shared" ref="AB50:AB59" si="61">D50/P50</f>
        <v>0.14173760407605318</v>
      </c>
      <c r="AC50" s="115" t="e">
        <f t="shared" ref="AC50:AC59" si="62">E50/Q50</f>
        <v>#DIV/0!</v>
      </c>
      <c r="AD50" s="116" t="e">
        <f t="shared" ref="AD50:AD59" si="63">F50/R50</f>
        <v>#DIV/0!</v>
      </c>
      <c r="AE50" s="116" t="e">
        <f t="shared" ref="AE50:AE59" si="64">G50/S50</f>
        <v>#DIV/0!</v>
      </c>
      <c r="AF50" s="116" t="e">
        <f t="shared" ref="AF50:AF59" si="65">H50/T50</f>
        <v>#DIV/0!</v>
      </c>
      <c r="AG50" s="116" t="e">
        <f t="shared" ref="AG50:AG59" si="66">I50/U50</f>
        <v>#DIV/0!</v>
      </c>
      <c r="AH50" s="116" t="e">
        <f t="shared" ref="AH50:AH59" si="67">J50/V50</f>
        <v>#DIV/0!</v>
      </c>
      <c r="AI50" s="116" t="e">
        <f t="shared" ref="AI50:AI59" si="68">K50/W50</f>
        <v>#DIV/0!</v>
      </c>
      <c r="AJ50" s="116" t="e">
        <f t="shared" ref="AJ50:AJ59" si="69">L50/X50</f>
        <v>#DIV/0!</v>
      </c>
      <c r="AK50" s="135" t="e">
        <f t="shared" ref="AK50:AK65" si="70">AVERAGE(AA50:AI50)</f>
        <v>#DIV/0!</v>
      </c>
    </row>
    <row r="51" spans="2:37" ht="16.05" customHeight="1" x14ac:dyDescent="0.3">
      <c r="B51" s="84" t="s">
        <v>87</v>
      </c>
      <c r="C51" s="263">
        <v>3148.6853999999998</v>
      </c>
      <c r="D51" s="263">
        <v>3177.4470999999994</v>
      </c>
      <c r="E51" s="263"/>
      <c r="F51" s="263"/>
      <c r="G51" s="263"/>
      <c r="H51" s="263"/>
      <c r="I51" s="263"/>
      <c r="J51" s="263"/>
      <c r="K51" s="263"/>
      <c r="L51" s="263"/>
      <c r="N51" s="84" t="str">
        <f t="shared" si="57"/>
        <v>British Telecom</v>
      </c>
      <c r="O51" s="118">
        <v>29376.073399999997</v>
      </c>
      <c r="P51" s="118">
        <v>28917.131699999998</v>
      </c>
      <c r="Q51" s="118"/>
      <c r="R51" s="118"/>
      <c r="S51" s="113"/>
      <c r="T51" s="113"/>
      <c r="U51" s="113"/>
      <c r="V51" s="262"/>
      <c r="W51" s="262"/>
      <c r="X51" s="262"/>
      <c r="Z51" s="84" t="str">
        <f t="shared" si="58"/>
        <v>British Telecom</v>
      </c>
      <c r="AA51" s="134">
        <f t="shared" si="60"/>
        <v>0.10718537352238507</v>
      </c>
      <c r="AB51" s="134">
        <f t="shared" si="61"/>
        <v>0.10988112973874237</v>
      </c>
      <c r="AC51" s="134" t="e">
        <f t="shared" si="62"/>
        <v>#DIV/0!</v>
      </c>
      <c r="AD51" s="136" t="e">
        <f t="shared" si="63"/>
        <v>#DIV/0!</v>
      </c>
      <c r="AE51" s="136" t="e">
        <f t="shared" si="64"/>
        <v>#DIV/0!</v>
      </c>
      <c r="AF51" s="136" t="e">
        <f t="shared" si="65"/>
        <v>#DIV/0!</v>
      </c>
      <c r="AG51" s="136" t="e">
        <f t="shared" si="66"/>
        <v>#DIV/0!</v>
      </c>
      <c r="AH51" s="136" t="e">
        <f t="shared" si="67"/>
        <v>#DIV/0!</v>
      </c>
      <c r="AI51" s="136" t="e">
        <f t="shared" si="68"/>
        <v>#DIV/0!</v>
      </c>
      <c r="AJ51" s="136" t="e">
        <f t="shared" si="69"/>
        <v>#DIV/0!</v>
      </c>
      <c r="AK51" s="135" t="e">
        <f t="shared" si="70"/>
        <v>#DIV/0!</v>
      </c>
    </row>
    <row r="52" spans="2:37" ht="16.05" customHeight="1" x14ac:dyDescent="0.3">
      <c r="B52" s="92" t="s">
        <v>43</v>
      </c>
      <c r="C52" s="263">
        <v>20477.001600000003</v>
      </c>
      <c r="D52" s="263">
        <v>20102</v>
      </c>
      <c r="E52" s="263"/>
      <c r="F52" s="263"/>
      <c r="G52" s="263"/>
      <c r="H52" s="263"/>
      <c r="I52" s="263"/>
      <c r="J52" s="263"/>
      <c r="K52" s="263"/>
      <c r="L52" s="263"/>
      <c r="N52" s="92" t="str">
        <f t="shared" si="57"/>
        <v>China Mobile</v>
      </c>
      <c r="O52" s="118">
        <v>89946.286500000002</v>
      </c>
      <c r="P52" s="118">
        <v>102851.7392</v>
      </c>
      <c r="Q52" s="118"/>
      <c r="R52" s="118"/>
      <c r="S52" s="113"/>
      <c r="T52" s="113"/>
      <c r="U52" s="113"/>
      <c r="V52" s="262"/>
      <c r="W52" s="262"/>
      <c r="X52" s="262"/>
      <c r="Z52" s="92" t="str">
        <f t="shared" si="58"/>
        <v>China Mobile</v>
      </c>
      <c r="AA52" s="134">
        <f t="shared" si="60"/>
        <v>0.22765811015444204</v>
      </c>
      <c r="AB52" s="134">
        <f t="shared" si="61"/>
        <v>0.19544637899521294</v>
      </c>
      <c r="AC52" s="134" t="e">
        <f t="shared" si="62"/>
        <v>#DIV/0!</v>
      </c>
      <c r="AD52" s="136" t="e">
        <f t="shared" si="63"/>
        <v>#DIV/0!</v>
      </c>
      <c r="AE52" s="136" t="e">
        <f t="shared" si="64"/>
        <v>#DIV/0!</v>
      </c>
      <c r="AF52" s="136" t="e">
        <f t="shared" si="65"/>
        <v>#DIV/0!</v>
      </c>
      <c r="AG52" s="136" t="e">
        <f t="shared" si="66"/>
        <v>#DIV/0!</v>
      </c>
      <c r="AH52" s="136" t="e">
        <f t="shared" si="67"/>
        <v>#DIV/0!</v>
      </c>
      <c r="AI52" s="136" t="e">
        <f t="shared" si="68"/>
        <v>#DIV/0!</v>
      </c>
      <c r="AJ52" s="136" t="e">
        <f t="shared" si="69"/>
        <v>#DIV/0!</v>
      </c>
      <c r="AK52" s="135" t="e">
        <f t="shared" si="70"/>
        <v>#DIV/0!</v>
      </c>
    </row>
    <row r="53" spans="2:37" ht="16.05" customHeight="1" x14ac:dyDescent="0.3">
      <c r="B53" s="92" t="s">
        <v>29</v>
      </c>
      <c r="C53" s="263">
        <v>2364.1200000000003</v>
      </c>
      <c r="D53" s="263">
        <v>2898</v>
      </c>
      <c r="E53" s="263"/>
      <c r="F53" s="263"/>
      <c r="G53" s="263"/>
      <c r="H53" s="263"/>
      <c r="I53" s="263"/>
      <c r="J53" s="263"/>
      <c r="K53" s="263"/>
      <c r="L53" s="263"/>
      <c r="N53" s="92" t="str">
        <f t="shared" si="57"/>
        <v>China Telecom</v>
      </c>
      <c r="O53" s="118">
        <v>44907.318177437744</v>
      </c>
      <c r="P53" s="118">
        <v>52318.159222989168</v>
      </c>
      <c r="Q53" s="118"/>
      <c r="R53" s="118"/>
      <c r="S53" s="113"/>
      <c r="T53" s="113"/>
      <c r="U53" s="113"/>
      <c r="V53" s="262"/>
      <c r="W53" s="262"/>
      <c r="X53" s="262"/>
      <c r="Z53" s="92" t="str">
        <f t="shared" si="58"/>
        <v>China Telecom</v>
      </c>
      <c r="AA53" s="134">
        <f t="shared" si="60"/>
        <v>5.2644426252729949E-2</v>
      </c>
      <c r="AB53" s="134">
        <f t="shared" si="61"/>
        <v>5.5391857111184203E-2</v>
      </c>
      <c r="AC53" s="134" t="e">
        <f t="shared" si="62"/>
        <v>#DIV/0!</v>
      </c>
      <c r="AD53" s="136" t="e">
        <f t="shared" si="63"/>
        <v>#DIV/0!</v>
      </c>
      <c r="AE53" s="136" t="e">
        <f t="shared" si="64"/>
        <v>#DIV/0!</v>
      </c>
      <c r="AF53" s="136" t="e">
        <f t="shared" si="65"/>
        <v>#DIV/0!</v>
      </c>
      <c r="AG53" s="136" t="e">
        <f t="shared" si="66"/>
        <v>#DIV/0!</v>
      </c>
      <c r="AH53" s="136" t="e">
        <f t="shared" si="67"/>
        <v>#DIV/0!</v>
      </c>
      <c r="AI53" s="136" t="e">
        <f t="shared" si="68"/>
        <v>#DIV/0!</v>
      </c>
      <c r="AJ53" s="136" t="e">
        <f t="shared" si="69"/>
        <v>#DIV/0!</v>
      </c>
      <c r="AK53" s="135" t="e">
        <f t="shared" si="70"/>
        <v>#DIV/0!</v>
      </c>
    </row>
    <row r="54" spans="2:37" ht="16.05" customHeight="1" x14ac:dyDescent="0.3">
      <c r="B54" s="84" t="s">
        <v>88</v>
      </c>
      <c r="C54" s="263">
        <v>1124.7780877504438</v>
      </c>
      <c r="D54" s="263">
        <v>1693.0459536396909</v>
      </c>
      <c r="E54" s="263"/>
      <c r="F54" s="263"/>
      <c r="G54" s="263"/>
      <c r="H54" s="263"/>
      <c r="I54" s="263"/>
      <c r="J54" s="263"/>
      <c r="K54" s="263"/>
      <c r="L54" s="263"/>
      <c r="N54" s="84" t="str">
        <f t="shared" si="57"/>
        <v>China Unicom</v>
      </c>
      <c r="O54" s="118">
        <v>39952.623</v>
      </c>
      <c r="P54" s="118">
        <v>48130.402499999997</v>
      </c>
      <c r="Q54" s="118"/>
      <c r="R54" s="118"/>
      <c r="S54" s="113"/>
      <c r="T54" s="113"/>
      <c r="U54" s="113"/>
      <c r="V54" s="262"/>
      <c r="W54" s="262"/>
      <c r="X54" s="262"/>
      <c r="Z54" s="84" t="str">
        <f t="shared" si="58"/>
        <v>China Unicom</v>
      </c>
      <c r="AA54" s="134">
        <f t="shared" si="60"/>
        <v>2.8152797070431241E-2</v>
      </c>
      <c r="AB54" s="134">
        <f t="shared" si="61"/>
        <v>3.5176226785963216E-2</v>
      </c>
      <c r="AC54" s="134" t="e">
        <f t="shared" si="62"/>
        <v>#DIV/0!</v>
      </c>
      <c r="AD54" s="136" t="e">
        <f t="shared" si="63"/>
        <v>#DIV/0!</v>
      </c>
      <c r="AE54" s="136" t="e">
        <f t="shared" si="64"/>
        <v>#DIV/0!</v>
      </c>
      <c r="AF54" s="136" t="e">
        <f t="shared" si="65"/>
        <v>#DIV/0!</v>
      </c>
      <c r="AG54" s="136" t="e">
        <f t="shared" si="66"/>
        <v>#DIV/0!</v>
      </c>
      <c r="AH54" s="136" t="e">
        <f t="shared" si="67"/>
        <v>#DIV/0!</v>
      </c>
      <c r="AI54" s="136" t="e">
        <f t="shared" si="68"/>
        <v>#DIV/0!</v>
      </c>
      <c r="AJ54" s="136" t="e">
        <f t="shared" si="69"/>
        <v>#DIV/0!</v>
      </c>
      <c r="AK54" s="135" t="e">
        <f t="shared" si="70"/>
        <v>#DIV/0!</v>
      </c>
    </row>
    <row r="55" spans="2:37" ht="16.05" customHeight="1" x14ac:dyDescent="0.3">
      <c r="B55" s="84" t="s">
        <v>30</v>
      </c>
      <c r="C55" s="263">
        <v>6203</v>
      </c>
      <c r="D55" s="263">
        <v>6816</v>
      </c>
      <c r="E55" s="263"/>
      <c r="F55" s="263"/>
      <c r="G55" s="263"/>
      <c r="H55" s="263"/>
      <c r="I55" s="263"/>
      <c r="J55" s="263"/>
      <c r="K55" s="263"/>
      <c r="L55" s="263"/>
      <c r="N55" s="84" t="str">
        <f t="shared" si="57"/>
        <v>Comcast</v>
      </c>
      <c r="O55" s="118">
        <v>39604</v>
      </c>
      <c r="P55" s="118">
        <v>41836</v>
      </c>
      <c r="Q55" s="118"/>
      <c r="R55" s="118"/>
      <c r="S55" s="113"/>
      <c r="T55" s="113"/>
      <c r="U55" s="113"/>
      <c r="V55" s="262"/>
      <c r="W55" s="262"/>
      <c r="X55" s="262"/>
      <c r="Z55" s="84" t="str">
        <f t="shared" si="58"/>
        <v>Comcast</v>
      </c>
      <c r="AA55" s="134">
        <f t="shared" si="60"/>
        <v>0.15662559337440662</v>
      </c>
      <c r="AB55" s="134">
        <f t="shared" si="61"/>
        <v>0.16292188545750072</v>
      </c>
      <c r="AC55" s="134" t="e">
        <f t="shared" si="62"/>
        <v>#DIV/0!</v>
      </c>
      <c r="AD55" s="136" t="e">
        <f t="shared" si="63"/>
        <v>#DIV/0!</v>
      </c>
      <c r="AE55" s="136" t="e">
        <f t="shared" si="64"/>
        <v>#DIV/0!</v>
      </c>
      <c r="AF55" s="136" t="e">
        <f t="shared" si="65"/>
        <v>#DIV/0!</v>
      </c>
      <c r="AG55" s="136" t="e">
        <f t="shared" si="66"/>
        <v>#DIV/0!</v>
      </c>
      <c r="AH55" s="136" t="e">
        <f t="shared" si="67"/>
        <v>#DIV/0!</v>
      </c>
      <c r="AI55" s="136" t="e">
        <f t="shared" si="68"/>
        <v>#DIV/0!</v>
      </c>
      <c r="AJ55" s="136" t="e">
        <f t="shared" si="69"/>
        <v>#DIV/0!</v>
      </c>
      <c r="AK55" s="135" t="e">
        <f t="shared" si="70"/>
        <v>#DIV/0!</v>
      </c>
    </row>
    <row r="56" spans="2:37" ht="16.05" customHeight="1" x14ac:dyDescent="0.3">
      <c r="B56" s="92" t="s">
        <v>20</v>
      </c>
      <c r="C56" s="263">
        <v>-5255</v>
      </c>
      <c r="D56" s="263">
        <v>1173.4372000000001</v>
      </c>
      <c r="E56" s="263"/>
      <c r="F56" s="263"/>
      <c r="G56" s="263"/>
      <c r="H56" s="263"/>
      <c r="I56" s="263"/>
      <c r="J56" s="263"/>
      <c r="K56" s="263"/>
      <c r="L56" s="263"/>
      <c r="N56" s="92" t="str">
        <f t="shared" si="57"/>
        <v>Deutsche Telekom</v>
      </c>
      <c r="O56" s="118">
        <v>75685.451099999991</v>
      </c>
      <c r="P56" s="118">
        <v>80018.292499999996</v>
      </c>
      <c r="Q56" s="118"/>
      <c r="R56" s="118"/>
      <c r="S56" s="113"/>
      <c r="T56" s="113"/>
      <c r="U56" s="113"/>
      <c r="V56" s="262"/>
      <c r="W56" s="262"/>
      <c r="X56" s="262"/>
      <c r="Z56" s="92" t="str">
        <f t="shared" si="58"/>
        <v>Deutsche Telekom</v>
      </c>
      <c r="AA56" s="134">
        <f t="shared" si="60"/>
        <v>-6.9432102519370473E-2</v>
      </c>
      <c r="AB56" s="134">
        <f t="shared" si="61"/>
        <v>1.4664611844847852E-2</v>
      </c>
      <c r="AC56" s="134" t="e">
        <f t="shared" si="62"/>
        <v>#DIV/0!</v>
      </c>
      <c r="AD56" s="136" t="e">
        <f t="shared" si="63"/>
        <v>#DIV/0!</v>
      </c>
      <c r="AE56" s="136" t="e">
        <f t="shared" si="64"/>
        <v>#DIV/0!</v>
      </c>
      <c r="AF56" s="136" t="e">
        <f t="shared" si="65"/>
        <v>#DIV/0!</v>
      </c>
      <c r="AG56" s="136" t="e">
        <f t="shared" si="66"/>
        <v>#DIV/0!</v>
      </c>
      <c r="AH56" s="136" t="e">
        <f t="shared" si="67"/>
        <v>#DIV/0!</v>
      </c>
      <c r="AI56" s="136" t="e">
        <f t="shared" si="68"/>
        <v>#DIV/0!</v>
      </c>
      <c r="AJ56" s="136" t="e">
        <f t="shared" si="69"/>
        <v>#DIV/0!</v>
      </c>
      <c r="AK56" s="135" t="e">
        <f t="shared" si="70"/>
        <v>#DIV/0!</v>
      </c>
    </row>
    <row r="57" spans="2:37" ht="16.05" customHeight="1" x14ac:dyDescent="0.3">
      <c r="B57" s="92" t="s">
        <v>206</v>
      </c>
      <c r="C57" s="263">
        <v>4715</v>
      </c>
      <c r="D57" s="263">
        <v>2499</v>
      </c>
      <c r="E57" s="263"/>
      <c r="F57" s="263"/>
      <c r="G57" s="263"/>
      <c r="H57" s="263"/>
      <c r="I57" s="263"/>
      <c r="J57" s="263"/>
      <c r="K57" s="263"/>
      <c r="L57" s="263"/>
      <c r="N57" s="92" t="str">
        <f t="shared" si="57"/>
        <v>Orange</v>
      </c>
      <c r="O57" s="118">
        <v>56618.810099999995</v>
      </c>
      <c r="P57" s="118">
        <v>54461.676200000002</v>
      </c>
      <c r="Q57" s="118"/>
      <c r="R57" s="118"/>
      <c r="S57" s="113"/>
      <c r="T57" s="113"/>
      <c r="U57" s="113"/>
      <c r="V57" s="262"/>
      <c r="W57" s="262"/>
      <c r="X57" s="262"/>
      <c r="Z57" s="92" t="str">
        <f t="shared" si="58"/>
        <v>Orange</v>
      </c>
      <c r="AA57" s="134">
        <f t="shared" si="60"/>
        <v>8.327621141582417E-2</v>
      </c>
      <c r="AB57" s="134">
        <f t="shared" si="61"/>
        <v>4.5885477171560135E-2</v>
      </c>
      <c r="AC57" s="134" t="e">
        <f t="shared" si="62"/>
        <v>#DIV/0!</v>
      </c>
      <c r="AD57" s="136" t="e">
        <f t="shared" si="63"/>
        <v>#DIV/0!</v>
      </c>
      <c r="AE57" s="136" t="e">
        <f t="shared" si="64"/>
        <v>#DIV/0!</v>
      </c>
      <c r="AF57" s="136" t="e">
        <f t="shared" si="65"/>
        <v>#DIV/0!</v>
      </c>
      <c r="AG57" s="136" t="e">
        <f t="shared" si="66"/>
        <v>#DIV/0!</v>
      </c>
      <c r="AH57" s="136" t="e">
        <f t="shared" si="67"/>
        <v>#DIV/0!</v>
      </c>
      <c r="AI57" s="136" t="e">
        <f t="shared" si="68"/>
        <v>#DIV/0!</v>
      </c>
      <c r="AJ57" s="136" t="e">
        <f t="shared" si="69"/>
        <v>#DIV/0!</v>
      </c>
      <c r="AK57" s="135" t="e">
        <f t="shared" si="70"/>
        <v>#DIV/0!</v>
      </c>
    </row>
    <row r="58" spans="2:37" ht="16.05" customHeight="1" x14ac:dyDescent="0.3">
      <c r="B58" s="84" t="s">
        <v>89</v>
      </c>
      <c r="C58" s="263">
        <v>2892.6</v>
      </c>
      <c r="D58" s="263">
        <v>3649.29</v>
      </c>
      <c r="E58" s="263"/>
      <c r="F58" s="263"/>
      <c r="G58" s="263"/>
      <c r="H58" s="263"/>
      <c r="I58" s="263"/>
      <c r="J58" s="263"/>
      <c r="K58" s="263"/>
      <c r="L58" s="263"/>
      <c r="N58" s="84" t="str">
        <f t="shared" si="57"/>
        <v>KDDI</v>
      </c>
      <c r="O58" s="118">
        <v>44507.150149138513</v>
      </c>
      <c r="P58" s="118">
        <v>41625.481909959119</v>
      </c>
      <c r="Q58" s="118"/>
      <c r="R58" s="118"/>
      <c r="S58" s="113"/>
      <c r="T58" s="113"/>
      <c r="U58" s="113"/>
      <c r="V58" s="262"/>
      <c r="W58" s="262"/>
      <c r="X58" s="262"/>
      <c r="Z58" s="84" t="str">
        <f t="shared" si="58"/>
        <v>KDDI</v>
      </c>
      <c r="AA58" s="134">
        <f t="shared" si="60"/>
        <v>6.4991804469781117E-2</v>
      </c>
      <c r="AB58" s="134">
        <f t="shared" si="61"/>
        <v>8.7669615642981605E-2</v>
      </c>
      <c r="AC58" s="134" t="e">
        <f t="shared" si="62"/>
        <v>#DIV/0!</v>
      </c>
      <c r="AD58" s="136" t="e">
        <f t="shared" si="63"/>
        <v>#DIV/0!</v>
      </c>
      <c r="AE58" s="136" t="e">
        <f t="shared" si="64"/>
        <v>#DIV/0!</v>
      </c>
      <c r="AF58" s="136" t="e">
        <f t="shared" si="65"/>
        <v>#DIV/0!</v>
      </c>
      <c r="AG58" s="136" t="e">
        <f t="shared" si="66"/>
        <v>#DIV/0!</v>
      </c>
      <c r="AH58" s="136" t="e">
        <f t="shared" si="67"/>
        <v>#DIV/0!</v>
      </c>
      <c r="AI58" s="136" t="e">
        <f t="shared" si="68"/>
        <v>#DIV/0!</v>
      </c>
      <c r="AJ58" s="136" t="e">
        <f t="shared" si="69"/>
        <v>#DIV/0!</v>
      </c>
      <c r="AK58" s="135" t="e">
        <f t="shared" si="70"/>
        <v>#DIV/0!</v>
      </c>
    </row>
    <row r="59" spans="2:37" ht="16.05" customHeight="1" x14ac:dyDescent="0.3">
      <c r="B59" s="84" t="s">
        <v>0</v>
      </c>
      <c r="C59" s="263">
        <v>6814.5012177349727</v>
      </c>
      <c r="D59" s="263">
        <v>5590.3783889400711</v>
      </c>
      <c r="E59" s="263"/>
      <c r="F59" s="263"/>
      <c r="G59" s="263"/>
      <c r="H59" s="263"/>
      <c r="I59" s="263"/>
      <c r="J59" s="263"/>
      <c r="K59" s="263"/>
      <c r="L59" s="263"/>
      <c r="N59" s="84" t="str">
        <f t="shared" si="57"/>
        <v>NTT</v>
      </c>
      <c r="O59" s="113">
        <v>130436.85984417387</v>
      </c>
      <c r="P59" s="118">
        <v>109109.97185580283</v>
      </c>
      <c r="Q59" s="118"/>
      <c r="R59" s="118"/>
      <c r="S59" s="113"/>
      <c r="T59" s="113"/>
      <c r="U59" s="113"/>
      <c r="V59" s="262"/>
      <c r="W59" s="262"/>
      <c r="X59" s="262"/>
      <c r="Z59" s="84" t="str">
        <f t="shared" si="58"/>
        <v>NTT</v>
      </c>
      <c r="AA59" s="134">
        <f t="shared" si="60"/>
        <v>5.2243677330747633E-2</v>
      </c>
      <c r="AB59" s="115">
        <f t="shared" si="61"/>
        <v>5.1236182118424373E-2</v>
      </c>
      <c r="AC59" s="115" t="e">
        <f t="shared" si="62"/>
        <v>#DIV/0!</v>
      </c>
      <c r="AD59" s="116" t="e">
        <f t="shared" si="63"/>
        <v>#DIV/0!</v>
      </c>
      <c r="AE59" s="116" t="e">
        <f t="shared" si="64"/>
        <v>#DIV/0!</v>
      </c>
      <c r="AF59" s="116" t="e">
        <f t="shared" si="65"/>
        <v>#DIV/0!</v>
      </c>
      <c r="AG59" s="116" t="e">
        <f t="shared" si="66"/>
        <v>#DIV/0!</v>
      </c>
      <c r="AH59" s="116" t="e">
        <f t="shared" si="67"/>
        <v>#DIV/0!</v>
      </c>
      <c r="AI59" s="116" t="e">
        <f t="shared" si="68"/>
        <v>#DIV/0!</v>
      </c>
      <c r="AJ59" s="116" t="e">
        <f t="shared" si="69"/>
        <v>#DIV/0!</v>
      </c>
      <c r="AK59" s="135" t="e">
        <f t="shared" si="70"/>
        <v>#DIV/0!</v>
      </c>
    </row>
    <row r="60" spans="2:37" ht="16.05" customHeight="1" x14ac:dyDescent="0.3">
      <c r="B60" s="84" t="s">
        <v>90</v>
      </c>
      <c r="C60" s="263">
        <v>5456</v>
      </c>
      <c r="D60" s="263">
        <v>6341.4800000000005</v>
      </c>
      <c r="E60" s="263"/>
      <c r="F60" s="263"/>
      <c r="G60" s="263"/>
      <c r="H60" s="263"/>
      <c r="I60" s="263"/>
      <c r="J60" s="263"/>
      <c r="K60" s="263"/>
      <c r="L60" s="263"/>
      <c r="N60" s="84" t="str">
        <f t="shared" si="57"/>
        <v>Softbank</v>
      </c>
      <c r="O60" s="133">
        <v>40533.911497586014</v>
      </c>
      <c r="P60" s="118">
        <v>54248.700814324664</v>
      </c>
      <c r="Q60" s="118"/>
      <c r="R60" s="118"/>
      <c r="S60" s="113"/>
      <c r="T60" s="113"/>
      <c r="U60" s="113"/>
      <c r="V60" s="262"/>
      <c r="W60" s="262"/>
      <c r="X60" s="262"/>
      <c r="Z60" s="84" t="str">
        <f t="shared" si="58"/>
        <v>Softbank</v>
      </c>
      <c r="AA60" s="134">
        <f t="shared" ref="AA60:AC66" si="71">C60/O60</f>
        <v>0.13460334318648054</v>
      </c>
      <c r="AB60" s="115">
        <f t="shared" si="71"/>
        <v>0.11689644000332443</v>
      </c>
      <c r="AC60" s="115" t="e">
        <f t="shared" si="71"/>
        <v>#DIV/0!</v>
      </c>
      <c r="AD60" s="116" t="e">
        <f t="shared" ref="AD60:AJ61" si="72">F60/R61</f>
        <v>#DIV/0!</v>
      </c>
      <c r="AE60" s="116" t="e">
        <f t="shared" si="72"/>
        <v>#DIV/0!</v>
      </c>
      <c r="AF60" s="116" t="e">
        <f t="shared" si="72"/>
        <v>#DIV/0!</v>
      </c>
      <c r="AG60" s="116" t="e">
        <f t="shared" si="72"/>
        <v>#DIV/0!</v>
      </c>
      <c r="AH60" s="116" t="e">
        <f t="shared" si="72"/>
        <v>#DIV/0!</v>
      </c>
      <c r="AI60" s="116" t="e">
        <f t="shared" si="72"/>
        <v>#DIV/0!</v>
      </c>
      <c r="AJ60" s="116" t="e">
        <f t="shared" si="72"/>
        <v>#DIV/0!</v>
      </c>
      <c r="AK60" s="135" t="e">
        <f t="shared" si="70"/>
        <v>#DIV/0!</v>
      </c>
    </row>
    <row r="61" spans="2:37" ht="16.05" customHeight="1" x14ac:dyDescent="0.3">
      <c r="B61" s="84" t="s">
        <v>91</v>
      </c>
      <c r="C61" s="263">
        <v>-1640.3339755940913</v>
      </c>
      <c r="D61" s="263">
        <v>-316.02708803611739</v>
      </c>
      <c r="E61" s="263"/>
      <c r="F61" s="263"/>
      <c r="G61" s="263"/>
      <c r="H61" s="263"/>
      <c r="I61" s="263"/>
      <c r="J61" s="263"/>
      <c r="K61" s="263"/>
      <c r="L61" s="263"/>
      <c r="N61" s="84" t="str">
        <f t="shared" si="57"/>
        <v>Telecom Italia</v>
      </c>
      <c r="O61" s="133">
        <v>38388.097399999999</v>
      </c>
      <c r="P61" s="118">
        <v>30917.777999999995</v>
      </c>
      <c r="Q61" s="118"/>
      <c r="R61" s="118"/>
      <c r="S61" s="113"/>
      <c r="T61" s="113"/>
      <c r="U61" s="113"/>
      <c r="V61" s="262"/>
      <c r="W61" s="262"/>
      <c r="X61" s="262"/>
      <c r="Z61" s="84" t="str">
        <f t="shared" si="58"/>
        <v>Telecom Italia</v>
      </c>
      <c r="AA61" s="134">
        <f t="shared" si="71"/>
        <v>-4.2730275441941835E-2</v>
      </c>
      <c r="AB61" s="115">
        <f t="shared" si="71"/>
        <v>-1.0221532997491522E-2</v>
      </c>
      <c r="AC61" s="115" t="e">
        <f t="shared" si="71"/>
        <v>#DIV/0!</v>
      </c>
      <c r="AD61" s="116" t="e">
        <f t="shared" si="72"/>
        <v>#DIV/0!</v>
      </c>
      <c r="AE61" s="116" t="e">
        <f t="shared" si="72"/>
        <v>#DIV/0!</v>
      </c>
      <c r="AF61" s="116" t="e">
        <f t="shared" si="72"/>
        <v>#DIV/0!</v>
      </c>
      <c r="AG61" s="116" t="e">
        <f t="shared" si="72"/>
        <v>#DIV/0!</v>
      </c>
      <c r="AH61" s="116" t="e">
        <f t="shared" si="72"/>
        <v>#DIV/0!</v>
      </c>
      <c r="AI61" s="116" t="e">
        <f t="shared" si="72"/>
        <v>#DIV/0!</v>
      </c>
      <c r="AJ61" s="116" t="e">
        <f t="shared" si="72"/>
        <v>#DIV/0!</v>
      </c>
      <c r="AK61" s="135" t="e">
        <f t="shared" si="70"/>
        <v>#DIV/0!</v>
      </c>
    </row>
    <row r="62" spans="2:37" ht="16.05" customHeight="1" x14ac:dyDescent="0.3">
      <c r="B62" s="84" t="s">
        <v>92</v>
      </c>
      <c r="C62" s="263">
        <v>3928</v>
      </c>
      <c r="D62" s="263">
        <v>6128.7542000000003</v>
      </c>
      <c r="E62" s="263"/>
      <c r="F62" s="263"/>
      <c r="G62" s="263"/>
      <c r="H62" s="263"/>
      <c r="I62" s="263"/>
      <c r="J62" s="263"/>
      <c r="K62" s="263"/>
      <c r="L62" s="263"/>
      <c r="N62" s="84" t="str">
        <f t="shared" si="57"/>
        <v>Telefonica</v>
      </c>
      <c r="O62" s="133">
        <v>81136.519499999995</v>
      </c>
      <c r="P62" s="118">
        <v>75845.821800000005</v>
      </c>
      <c r="Q62" s="118"/>
      <c r="R62" s="118"/>
      <c r="S62" s="113"/>
      <c r="T62" s="113"/>
      <c r="U62" s="113"/>
      <c r="V62" s="262"/>
      <c r="W62" s="262"/>
      <c r="X62" s="262"/>
      <c r="Z62" s="84" t="str">
        <f t="shared" si="58"/>
        <v>Telefonica</v>
      </c>
      <c r="AA62" s="134">
        <f t="shared" si="71"/>
        <v>4.8412231929667628E-2</v>
      </c>
      <c r="AB62" s="115">
        <f t="shared" si="71"/>
        <v>8.0805429416548294E-2</v>
      </c>
      <c r="AC62" s="115" t="e">
        <f t="shared" si="71"/>
        <v>#DIV/0!</v>
      </c>
      <c r="AD62" s="116" t="e">
        <f t="shared" ref="AD62:AJ63" si="73">F62/R64</f>
        <v>#DIV/0!</v>
      </c>
      <c r="AE62" s="116" t="e">
        <f t="shared" si="73"/>
        <v>#DIV/0!</v>
      </c>
      <c r="AF62" s="116" t="e">
        <f t="shared" si="73"/>
        <v>#DIV/0!</v>
      </c>
      <c r="AG62" s="116" t="e">
        <f t="shared" si="73"/>
        <v>#DIV/0!</v>
      </c>
      <c r="AH62" s="116" t="e">
        <f t="shared" si="73"/>
        <v>#DIV/0!</v>
      </c>
      <c r="AI62" s="116" t="e">
        <f t="shared" si="73"/>
        <v>#DIV/0!</v>
      </c>
      <c r="AJ62" s="116" t="e">
        <f t="shared" si="73"/>
        <v>#DIV/0!</v>
      </c>
      <c r="AK62" s="135" t="e">
        <f t="shared" si="70"/>
        <v>#DIV/0!</v>
      </c>
    </row>
    <row r="63" spans="2:37" ht="16.05" customHeight="1" x14ac:dyDescent="0.3">
      <c r="B63" s="84" t="s">
        <v>205</v>
      </c>
      <c r="C63" s="263">
        <v>394.17199999999997</v>
      </c>
      <c r="D63" s="263">
        <v>35</v>
      </c>
      <c r="E63" s="263"/>
      <c r="F63" s="263"/>
      <c r="G63" s="263"/>
      <c r="H63" s="263"/>
      <c r="I63" s="263"/>
      <c r="J63" s="263"/>
      <c r="K63" s="263"/>
      <c r="L63" s="263"/>
      <c r="N63" s="84" t="str">
        <f t="shared" si="57"/>
        <v>T-Mobile</v>
      </c>
      <c r="O63" s="133">
        <v>40446.277999999998</v>
      </c>
      <c r="P63" s="118">
        <v>58981</v>
      </c>
      <c r="Q63" s="118"/>
      <c r="R63" s="118"/>
      <c r="S63" s="113"/>
      <c r="T63" s="113"/>
      <c r="U63" s="113"/>
      <c r="V63" s="262"/>
      <c r="W63" s="262"/>
      <c r="X63" s="262"/>
      <c r="Z63" s="84" t="str">
        <f t="shared" si="58"/>
        <v>T-Mobile</v>
      </c>
      <c r="AA63" s="134">
        <f t="shared" si="71"/>
        <v>9.7455691720261615E-3</v>
      </c>
      <c r="AB63" s="115">
        <f t="shared" si="71"/>
        <v>5.9341143758159407E-4</v>
      </c>
      <c r="AC63" s="115" t="e">
        <f t="shared" si="71"/>
        <v>#DIV/0!</v>
      </c>
      <c r="AD63" s="116" t="e">
        <f t="shared" si="73"/>
        <v>#DIV/0!</v>
      </c>
      <c r="AE63" s="116" t="e">
        <f t="shared" si="73"/>
        <v>#DIV/0!</v>
      </c>
      <c r="AF63" s="116" t="e">
        <f t="shared" si="73"/>
        <v>#DIV/0!</v>
      </c>
      <c r="AG63" s="116" t="e">
        <f t="shared" si="73"/>
        <v>#DIV/0!</v>
      </c>
      <c r="AH63" s="116" t="e">
        <f t="shared" si="73"/>
        <v>#DIV/0!</v>
      </c>
      <c r="AI63" s="116" t="e">
        <f t="shared" si="73"/>
        <v>#DIV/0!</v>
      </c>
      <c r="AJ63" s="116" t="e">
        <f t="shared" si="73"/>
        <v>#DIV/0!</v>
      </c>
      <c r="AK63" s="135" t="e">
        <f t="shared" si="70"/>
        <v>#DIV/0!</v>
      </c>
    </row>
    <row r="64" spans="2:37" ht="16.05" customHeight="1" x14ac:dyDescent="0.3">
      <c r="B64" s="84" t="s">
        <v>18</v>
      </c>
      <c r="C64" s="263">
        <v>875</v>
      </c>
      <c r="D64" s="263">
        <v>11497</v>
      </c>
      <c r="E64" s="263"/>
      <c r="F64" s="263"/>
      <c r="G64" s="263"/>
      <c r="H64" s="263"/>
      <c r="I64" s="263"/>
      <c r="J64" s="263"/>
      <c r="K64" s="263"/>
      <c r="L64" s="263"/>
      <c r="N64" s="84" t="str">
        <f t="shared" si="57"/>
        <v>Verizon</v>
      </c>
      <c r="O64" s="133">
        <v>115846</v>
      </c>
      <c r="P64" s="118">
        <v>120550</v>
      </c>
      <c r="Q64" s="118"/>
      <c r="R64" s="118"/>
      <c r="S64" s="113"/>
      <c r="T64" s="113"/>
      <c r="U64" s="113"/>
      <c r="V64" s="262"/>
      <c r="W64" s="262"/>
      <c r="X64" s="262"/>
      <c r="Z64" s="84" t="str">
        <f t="shared" si="58"/>
        <v>Verizon</v>
      </c>
      <c r="AA64" s="134">
        <f t="shared" si="71"/>
        <v>7.5531308806519003E-3</v>
      </c>
      <c r="AB64" s="115">
        <f t="shared" si="71"/>
        <v>9.5371215263376191E-2</v>
      </c>
      <c r="AC64" s="115" t="e">
        <f t="shared" si="71"/>
        <v>#DIV/0!</v>
      </c>
      <c r="AD64" s="116" t="e">
        <f t="shared" ref="AD64:AJ64" si="74">F64/R65</f>
        <v>#DIV/0!</v>
      </c>
      <c r="AE64" s="116" t="e">
        <f t="shared" si="74"/>
        <v>#DIV/0!</v>
      </c>
      <c r="AF64" s="116" t="e">
        <f t="shared" si="74"/>
        <v>#DIV/0!</v>
      </c>
      <c r="AG64" s="116" t="e">
        <f t="shared" si="74"/>
        <v>#DIV/0!</v>
      </c>
      <c r="AH64" s="116" t="e">
        <f t="shared" si="74"/>
        <v>#DIV/0!</v>
      </c>
      <c r="AI64" s="116" t="e">
        <f t="shared" si="74"/>
        <v>#DIV/0!</v>
      </c>
      <c r="AJ64" s="116" t="e">
        <f t="shared" si="74"/>
        <v>#DIV/0!</v>
      </c>
      <c r="AK64" s="135" t="e">
        <f t="shared" si="70"/>
        <v>#DIV/0!</v>
      </c>
    </row>
    <row r="65" spans="2:37" ht="16.05" customHeight="1" x14ac:dyDescent="0.3">
      <c r="B65" s="84" t="s">
        <v>93</v>
      </c>
      <c r="C65" s="263">
        <v>-3488.4487999999997</v>
      </c>
      <c r="D65" s="263">
        <v>26438.8698</v>
      </c>
      <c r="E65" s="263"/>
      <c r="F65" s="263"/>
      <c r="G65" s="263"/>
      <c r="H65" s="263"/>
      <c r="I65" s="263"/>
      <c r="J65" s="263"/>
      <c r="K65" s="263"/>
      <c r="L65" s="263"/>
      <c r="N65" s="84" t="str">
        <f t="shared" si="57"/>
        <v>Vodafone</v>
      </c>
      <c r="O65" s="133">
        <v>72665.247600000002</v>
      </c>
      <c r="P65" s="118">
        <v>69972.238299999997</v>
      </c>
      <c r="Q65" s="118"/>
      <c r="R65" s="118"/>
      <c r="S65" s="113"/>
      <c r="T65" s="113"/>
      <c r="U65" s="113"/>
      <c r="V65" s="262"/>
      <c r="W65" s="262"/>
      <c r="X65" s="262"/>
      <c r="Z65" s="84" t="str">
        <f t="shared" si="58"/>
        <v>Vodafone</v>
      </c>
      <c r="AA65" s="134">
        <f t="shared" si="71"/>
        <v>-4.8007113650845104E-2</v>
      </c>
      <c r="AB65" s="134">
        <f t="shared" si="71"/>
        <v>0.3778479928946335</v>
      </c>
      <c r="AC65" s="134" t="e">
        <f t="shared" si="71"/>
        <v>#DIV/0!</v>
      </c>
      <c r="AD65" s="134" t="e">
        <f t="shared" ref="AD65:AJ66" si="75">F65/R65</f>
        <v>#DIV/0!</v>
      </c>
      <c r="AE65" s="136" t="e">
        <f t="shared" si="75"/>
        <v>#DIV/0!</v>
      </c>
      <c r="AF65" s="136" t="e">
        <f t="shared" si="75"/>
        <v>#DIV/0!</v>
      </c>
      <c r="AG65" s="136" t="e">
        <f t="shared" si="75"/>
        <v>#DIV/0!</v>
      </c>
      <c r="AH65" s="136" t="e">
        <f t="shared" si="75"/>
        <v>#DIV/0!</v>
      </c>
      <c r="AI65" s="136" t="e">
        <f t="shared" si="75"/>
        <v>#DIV/0!</v>
      </c>
      <c r="AJ65" s="136" t="e">
        <f t="shared" si="75"/>
        <v>#DIV/0!</v>
      </c>
      <c r="AK65" s="135" t="e">
        <f t="shared" si="70"/>
        <v>#DIV/0!</v>
      </c>
    </row>
    <row r="66" spans="2:37" ht="16.05" customHeight="1" x14ac:dyDescent="0.3">
      <c r="B66" s="92" t="s">
        <v>80</v>
      </c>
      <c r="C66" s="263">
        <f t="shared" ref="C66:L66" si="76">SUM(C50:C65)</f>
        <v>55273.075529891328</v>
      </c>
      <c r="D66" s="263">
        <f t="shared" si="76"/>
        <v>115972.67555454363</v>
      </c>
      <c r="E66" s="263">
        <f t="shared" si="76"/>
        <v>0</v>
      </c>
      <c r="F66" s="263">
        <f t="shared" si="76"/>
        <v>0</v>
      </c>
      <c r="G66" s="263">
        <f t="shared" si="76"/>
        <v>0</v>
      </c>
      <c r="H66" s="263">
        <f t="shared" si="76"/>
        <v>0</v>
      </c>
      <c r="I66" s="263">
        <f t="shared" si="76"/>
        <v>0</v>
      </c>
      <c r="J66" s="263">
        <f t="shared" si="76"/>
        <v>0</v>
      </c>
      <c r="K66" s="95">
        <f t="shared" si="76"/>
        <v>0</v>
      </c>
      <c r="L66" s="95">
        <f t="shared" si="76"/>
        <v>0</v>
      </c>
      <c r="N66" s="92" t="s">
        <v>80</v>
      </c>
      <c r="O66" s="95">
        <f t="shared" ref="O66:X66" si="77">SUM(O50:O65)</f>
        <v>1067484.6262683363</v>
      </c>
      <c r="P66" s="95">
        <f t="shared" si="77"/>
        <v>1098536.3940030758</v>
      </c>
      <c r="Q66" s="95">
        <f t="shared" si="77"/>
        <v>0</v>
      </c>
      <c r="R66" s="95">
        <f t="shared" si="77"/>
        <v>0</v>
      </c>
      <c r="S66" s="95">
        <f t="shared" si="77"/>
        <v>0</v>
      </c>
      <c r="T66" s="95">
        <f t="shared" si="77"/>
        <v>0</v>
      </c>
      <c r="U66" s="95">
        <f t="shared" si="77"/>
        <v>0</v>
      </c>
      <c r="V66" s="95">
        <f t="shared" si="77"/>
        <v>0</v>
      </c>
      <c r="W66" s="95">
        <f t="shared" si="77"/>
        <v>0</v>
      </c>
      <c r="X66" s="95">
        <f t="shared" si="77"/>
        <v>0</v>
      </c>
      <c r="Z66" s="125" t="s">
        <v>63</v>
      </c>
      <c r="AA66" s="137">
        <f t="shared" si="71"/>
        <v>5.1778802401222776E-2</v>
      </c>
      <c r="AB66" s="137">
        <f t="shared" si="71"/>
        <v>0.10557017153700136</v>
      </c>
      <c r="AC66" s="137" t="e">
        <f t="shared" si="71"/>
        <v>#DIV/0!</v>
      </c>
      <c r="AD66" s="137" t="e">
        <f t="shared" si="75"/>
        <v>#DIV/0!</v>
      </c>
      <c r="AE66" s="138" t="e">
        <f t="shared" si="75"/>
        <v>#DIV/0!</v>
      </c>
      <c r="AF66" s="138" t="e">
        <f t="shared" si="75"/>
        <v>#DIV/0!</v>
      </c>
      <c r="AG66" s="138" t="e">
        <f t="shared" si="75"/>
        <v>#DIV/0!</v>
      </c>
      <c r="AH66" s="138" t="e">
        <f t="shared" si="75"/>
        <v>#DIV/0!</v>
      </c>
      <c r="AI66" s="138" t="e">
        <f t="shared" si="75"/>
        <v>#DIV/0!</v>
      </c>
      <c r="AJ66" s="138" t="e">
        <f t="shared" si="75"/>
        <v>#DIV/0!</v>
      </c>
      <c r="AK66" s="135"/>
    </row>
    <row r="67" spans="2:37" x14ac:dyDescent="0.3">
      <c r="N67" s="106" t="s">
        <v>38</v>
      </c>
      <c r="O67" s="127"/>
      <c r="P67" s="127">
        <f t="shared" ref="P67:X67" si="78">P66/O66-1</f>
        <v>2.9088725936305737E-2</v>
      </c>
      <c r="Q67" s="127">
        <f t="shared" si="78"/>
        <v>-1</v>
      </c>
      <c r="R67" s="127" t="e">
        <f t="shared" si="78"/>
        <v>#DIV/0!</v>
      </c>
      <c r="S67" s="127" t="e">
        <f t="shared" si="78"/>
        <v>#DIV/0!</v>
      </c>
      <c r="T67" s="127" t="e">
        <f t="shared" si="78"/>
        <v>#DIV/0!</v>
      </c>
      <c r="U67" s="127" t="e">
        <f t="shared" si="78"/>
        <v>#DIV/0!</v>
      </c>
      <c r="V67" s="127" t="e">
        <f t="shared" si="78"/>
        <v>#DIV/0!</v>
      </c>
      <c r="W67" s="127" t="e">
        <f t="shared" si="78"/>
        <v>#DIV/0!</v>
      </c>
      <c r="X67" s="127" t="e">
        <f t="shared" si="78"/>
        <v>#DIV/0!</v>
      </c>
      <c r="Z67" s="128" t="s">
        <v>94</v>
      </c>
      <c r="AA67" s="129">
        <f t="shared" ref="AA67:AJ67" si="79">AVERAGE(AA50:AA65)</f>
        <v>5.4370302069602638E-2</v>
      </c>
      <c r="AB67" s="129">
        <f t="shared" si="79"/>
        <v>9.7581495310027688E-2</v>
      </c>
      <c r="AC67" s="129" t="e">
        <f t="shared" si="79"/>
        <v>#DIV/0!</v>
      </c>
      <c r="AD67" s="129" t="e">
        <f t="shared" si="79"/>
        <v>#DIV/0!</v>
      </c>
      <c r="AE67" s="139" t="e">
        <f t="shared" si="79"/>
        <v>#DIV/0!</v>
      </c>
      <c r="AF67" s="139" t="e">
        <f t="shared" si="79"/>
        <v>#DIV/0!</v>
      </c>
      <c r="AG67" s="139" t="e">
        <f t="shared" si="79"/>
        <v>#DIV/0!</v>
      </c>
      <c r="AH67" s="139" t="e">
        <f t="shared" si="79"/>
        <v>#DIV/0!</v>
      </c>
      <c r="AI67" s="139" t="e">
        <f t="shared" si="79"/>
        <v>#DIV/0!</v>
      </c>
      <c r="AJ67" s="139" t="e">
        <f t="shared" si="79"/>
        <v>#DIV/0!</v>
      </c>
      <c r="AK67" s="135"/>
    </row>
    <row r="68" spans="2:37" x14ac:dyDescent="0.3">
      <c r="C68" s="103"/>
      <c r="D68" s="103"/>
      <c r="E68" s="103"/>
      <c r="F68" s="103"/>
      <c r="G68" s="103"/>
      <c r="H68" s="103"/>
      <c r="I68" s="103"/>
      <c r="J68" s="103"/>
      <c r="K68" s="103"/>
      <c r="L68" s="103"/>
      <c r="N68" s="106"/>
      <c r="O68" s="103"/>
      <c r="P68" s="103"/>
      <c r="Q68" s="103"/>
      <c r="R68" s="103"/>
      <c r="S68" s="103"/>
      <c r="T68" s="103"/>
      <c r="U68" s="103"/>
      <c r="V68" s="103"/>
      <c r="W68" s="103"/>
      <c r="X68" s="103"/>
      <c r="Z68" s="106"/>
      <c r="AA68" s="107"/>
      <c r="AB68" s="107"/>
      <c r="AC68" s="107"/>
      <c r="AD68" s="107"/>
      <c r="AE68" s="107"/>
    </row>
    <row r="69" spans="2:37" ht="14.55" customHeight="1" x14ac:dyDescent="0.3">
      <c r="B69" s="103"/>
      <c r="C69" s="103"/>
      <c r="D69" s="103"/>
      <c r="E69" s="103"/>
      <c r="F69" s="103"/>
      <c r="G69" s="103"/>
      <c r="H69" s="103"/>
      <c r="I69" s="103"/>
      <c r="J69" s="103"/>
      <c r="K69" s="103"/>
      <c r="L69" s="103"/>
      <c r="N69" s="106"/>
      <c r="P69" s="140" t="s">
        <v>129</v>
      </c>
      <c r="Q69" s="103"/>
      <c r="R69" s="103"/>
      <c r="S69" s="103"/>
      <c r="T69" s="103"/>
      <c r="U69" s="103"/>
      <c r="V69" s="103"/>
      <c r="W69" s="103"/>
      <c r="X69" s="103"/>
      <c r="Z69" s="106"/>
      <c r="AA69" s="107"/>
      <c r="AB69" s="107"/>
      <c r="AC69" s="107"/>
      <c r="AD69" s="107"/>
      <c r="AE69" s="107"/>
    </row>
    <row r="70" spans="2:37" ht="15.6" x14ac:dyDescent="0.3">
      <c r="B70" s="97" t="str">
        <f>B6</f>
        <v>Net profit (GAAP)</v>
      </c>
      <c r="D70" s="99" t="s">
        <v>129</v>
      </c>
      <c r="E70" s="98"/>
      <c r="F70" s="98"/>
      <c r="G70" s="98"/>
      <c r="H70" s="98"/>
      <c r="I70" s="98"/>
      <c r="J70" s="98"/>
      <c r="K70" s="98"/>
      <c r="L70" s="100"/>
      <c r="N70" s="97" t="s">
        <v>148</v>
      </c>
      <c r="O70" s="39"/>
      <c r="Z70" s="97" t="s">
        <v>76</v>
      </c>
      <c r="AD70" s="130" t="s">
        <v>149</v>
      </c>
      <c r="AE70" s="130"/>
      <c r="AF70" s="130"/>
      <c r="AG70" s="130"/>
    </row>
    <row r="71" spans="2:37" ht="14.4" x14ac:dyDescent="0.3">
      <c r="B71" s="192" t="str">
        <f>B12</f>
        <v>Network Equipment</v>
      </c>
      <c r="C71" s="89">
        <v>2012</v>
      </c>
      <c r="D71" s="89">
        <v>2013</v>
      </c>
      <c r="E71" s="89">
        <v>2014</v>
      </c>
      <c r="F71" s="89">
        <v>2015</v>
      </c>
      <c r="G71" s="89">
        <v>2016</v>
      </c>
      <c r="H71" s="89">
        <v>2017</v>
      </c>
      <c r="I71" s="89">
        <v>2018</v>
      </c>
      <c r="J71" s="89">
        <v>2019</v>
      </c>
      <c r="K71" s="89">
        <v>2020</v>
      </c>
      <c r="L71" s="89">
        <v>2021</v>
      </c>
      <c r="N71" s="131" t="str">
        <f t="shared" ref="N71:N91" si="80">B71</f>
        <v>Network Equipment</v>
      </c>
      <c r="O71" s="89">
        <v>2012</v>
      </c>
      <c r="P71" s="89">
        <v>2013</v>
      </c>
      <c r="Q71" s="89">
        <v>2014</v>
      </c>
      <c r="R71" s="89">
        <v>2015</v>
      </c>
      <c r="S71" s="89">
        <v>2016</v>
      </c>
      <c r="T71" s="89">
        <v>2017</v>
      </c>
      <c r="U71" s="89">
        <v>2018</v>
      </c>
      <c r="V71" s="89">
        <v>2019</v>
      </c>
      <c r="W71" s="89">
        <v>2020</v>
      </c>
      <c r="X71" s="89">
        <v>2021</v>
      </c>
      <c r="Z71" s="131" t="str">
        <f>N71</f>
        <v>Network Equipment</v>
      </c>
      <c r="AA71" s="89">
        <v>2012</v>
      </c>
      <c r="AB71" s="89">
        <v>2013</v>
      </c>
      <c r="AC71" s="89">
        <v>2014</v>
      </c>
      <c r="AD71" s="111">
        <v>2015</v>
      </c>
      <c r="AE71" s="111">
        <v>2016</v>
      </c>
      <c r="AF71" s="89">
        <v>2017</v>
      </c>
      <c r="AG71" s="89">
        <v>2018</v>
      </c>
      <c r="AH71" s="89">
        <v>2019</v>
      </c>
      <c r="AI71" s="111">
        <f t="shared" ref="AI71:AJ71" si="81">AI9</f>
        <v>2020</v>
      </c>
      <c r="AJ71" s="111">
        <f t="shared" si="81"/>
        <v>2021</v>
      </c>
      <c r="AK71" s="132" t="s">
        <v>97</v>
      </c>
    </row>
    <row r="72" spans="2:37" x14ac:dyDescent="0.3">
      <c r="B72" s="92" t="s">
        <v>74</v>
      </c>
      <c r="C72" s="141">
        <v>47.262999999999998</v>
      </c>
      <c r="D72" s="141">
        <v>50.158999999999992</v>
      </c>
      <c r="E72" s="141"/>
      <c r="F72" s="141"/>
      <c r="G72" s="141"/>
      <c r="H72" s="141"/>
      <c r="I72" s="141"/>
      <c r="J72" s="141"/>
      <c r="K72" s="141"/>
      <c r="L72" s="141"/>
      <c r="N72" s="92" t="str">
        <f t="shared" si="80"/>
        <v>Adtran</v>
      </c>
      <c r="O72" s="113">
        <v>620.58100000000002</v>
      </c>
      <c r="P72" s="113">
        <v>641.74399999999991</v>
      </c>
      <c r="Q72" s="113"/>
      <c r="R72" s="113"/>
      <c r="S72" s="113"/>
      <c r="T72" s="113"/>
      <c r="U72" s="113"/>
      <c r="V72" s="113"/>
      <c r="W72" s="113"/>
      <c r="X72" s="260"/>
      <c r="Z72" s="92" t="str">
        <f t="shared" ref="Z72:Z91" si="82">B72</f>
        <v>Adtran</v>
      </c>
      <c r="AA72" s="115">
        <f t="shared" ref="AA72:AJ73" si="83">C72/O72</f>
        <v>7.6159276548911414E-2</v>
      </c>
      <c r="AB72" s="115">
        <f t="shared" si="83"/>
        <v>7.8160450273006055E-2</v>
      </c>
      <c r="AC72" s="115" t="e">
        <f t="shared" si="83"/>
        <v>#DIV/0!</v>
      </c>
      <c r="AD72" s="116" t="e">
        <f t="shared" si="83"/>
        <v>#DIV/0!</v>
      </c>
      <c r="AE72" s="116" t="e">
        <f t="shared" si="83"/>
        <v>#DIV/0!</v>
      </c>
      <c r="AF72" s="116" t="e">
        <f t="shared" si="83"/>
        <v>#DIV/0!</v>
      </c>
      <c r="AG72" s="116" t="e">
        <f t="shared" si="83"/>
        <v>#DIV/0!</v>
      </c>
      <c r="AH72" s="116" t="e">
        <f t="shared" si="83"/>
        <v>#DIV/0!</v>
      </c>
      <c r="AI72" s="116" t="e">
        <f t="shared" si="83"/>
        <v>#DIV/0!</v>
      </c>
      <c r="AJ72" s="116" t="e">
        <f t="shared" si="83"/>
        <v>#DIV/0!</v>
      </c>
      <c r="AK72" s="135" t="e">
        <f>AVERAGE(AA72:AI72)</f>
        <v>#DIV/0!</v>
      </c>
    </row>
    <row r="73" spans="2:37" x14ac:dyDescent="0.3">
      <c r="B73" s="92" t="s">
        <v>169</v>
      </c>
      <c r="C73" s="141">
        <v>22.17699</v>
      </c>
      <c r="D73" s="141">
        <v>7.4196327999999987</v>
      </c>
      <c r="E73" s="141"/>
      <c r="F73" s="141"/>
      <c r="G73" s="141"/>
      <c r="H73" s="141"/>
      <c r="I73" s="141"/>
      <c r="J73" s="141"/>
      <c r="K73" s="141"/>
      <c r="L73" s="141"/>
      <c r="N73" s="92" t="str">
        <f t="shared" si="80"/>
        <v xml:space="preserve">ADVA </v>
      </c>
      <c r="O73" s="113">
        <v>424.50529040000004</v>
      </c>
      <c r="P73" s="113">
        <v>412.46770060000006</v>
      </c>
      <c r="Q73" s="113"/>
      <c r="R73" s="113"/>
      <c r="S73" s="113"/>
      <c r="T73" s="113"/>
      <c r="U73" s="113"/>
      <c r="V73" s="113"/>
      <c r="W73" s="113"/>
      <c r="X73" s="260"/>
      <c r="Z73" s="92" t="str">
        <f t="shared" si="82"/>
        <v xml:space="preserve">ADVA </v>
      </c>
      <c r="AA73" s="115">
        <f t="shared" si="83"/>
        <v>5.2241963767055088E-2</v>
      </c>
      <c r="AB73" s="115">
        <f t="shared" si="83"/>
        <v>1.7988397125900911E-2</v>
      </c>
      <c r="AC73" s="115" t="e">
        <f t="shared" si="83"/>
        <v>#DIV/0!</v>
      </c>
      <c r="AD73" s="116" t="e">
        <f t="shared" si="83"/>
        <v>#DIV/0!</v>
      </c>
      <c r="AE73" s="116" t="e">
        <f t="shared" si="83"/>
        <v>#DIV/0!</v>
      </c>
      <c r="AF73" s="116" t="e">
        <f t="shared" si="83"/>
        <v>#DIV/0!</v>
      </c>
      <c r="AG73" s="116" t="e">
        <f t="shared" si="83"/>
        <v>#DIV/0!</v>
      </c>
      <c r="AH73" s="116" t="e">
        <f t="shared" si="83"/>
        <v>#DIV/0!</v>
      </c>
      <c r="AI73" s="116" t="e">
        <f t="shared" si="83"/>
        <v>#DIV/0!</v>
      </c>
      <c r="AJ73" s="116" t="e">
        <f t="shared" si="83"/>
        <v>#DIV/0!</v>
      </c>
      <c r="AK73" s="135" t="e">
        <f>AVERAGE(AA73:AI73)</f>
        <v>#DIV/0!</v>
      </c>
    </row>
    <row r="74" spans="2:37" x14ac:dyDescent="0.3">
      <c r="B74" s="92" t="s">
        <v>27</v>
      </c>
      <c r="C74" s="141">
        <v>-1434</v>
      </c>
      <c r="D74" s="141">
        <v>-1704.1825000000003</v>
      </c>
      <c r="E74" s="141"/>
      <c r="F74" s="141"/>
      <c r="G74" s="85"/>
      <c r="H74" s="85"/>
      <c r="I74" s="85"/>
      <c r="J74" s="85"/>
      <c r="K74" s="85"/>
      <c r="L74" s="85"/>
      <c r="N74" s="92" t="str">
        <f t="shared" si="80"/>
        <v>Alcatel-Lucent</v>
      </c>
      <c r="O74" s="113">
        <v>18571.2163</v>
      </c>
      <c r="P74" s="113">
        <v>19182.641599999999</v>
      </c>
      <c r="Q74" s="113"/>
      <c r="R74" s="113"/>
      <c r="S74" s="85"/>
      <c r="T74" s="85"/>
      <c r="U74" s="122"/>
      <c r="V74" s="85"/>
      <c r="W74" s="85"/>
      <c r="X74" s="261"/>
      <c r="Z74" s="92" t="str">
        <f t="shared" si="82"/>
        <v>Alcatel-Lucent</v>
      </c>
      <c r="AA74" s="115">
        <f>C74/O74</f>
        <v>-7.721626719731868E-2</v>
      </c>
      <c r="AB74" s="115">
        <f>D74/P74</f>
        <v>-8.8839823812378399E-2</v>
      </c>
      <c r="AC74" s="115" t="e">
        <f>E74/Q74</f>
        <v>#DIV/0!</v>
      </c>
      <c r="AD74" s="116" t="e">
        <f>F74/R74</f>
        <v>#DIV/0!</v>
      </c>
      <c r="AE74" s="142" t="s">
        <v>111</v>
      </c>
      <c r="AF74" s="119"/>
      <c r="AG74" s="119"/>
      <c r="AH74" s="119"/>
      <c r="AI74" s="119"/>
      <c r="AJ74" s="119"/>
      <c r="AK74" s="143"/>
    </row>
    <row r="75" spans="2:37" x14ac:dyDescent="0.3">
      <c r="B75" s="92" t="s">
        <v>79</v>
      </c>
      <c r="C75" s="144" t="s">
        <v>135</v>
      </c>
      <c r="D75" s="141">
        <v>42.462000000000003</v>
      </c>
      <c r="E75" s="141"/>
      <c r="F75" s="141"/>
      <c r="G75" s="141"/>
      <c r="H75" s="141"/>
      <c r="I75" s="141"/>
      <c r="J75" s="141"/>
      <c r="K75" s="141"/>
      <c r="L75" s="141"/>
      <c r="N75" s="92" t="str">
        <f t="shared" si="80"/>
        <v>Arista</v>
      </c>
      <c r="O75" s="113"/>
      <c r="P75" s="113">
        <v>361.23900000000003</v>
      </c>
      <c r="Q75" s="113"/>
      <c r="R75" s="113"/>
      <c r="S75" s="113"/>
      <c r="T75" s="113"/>
      <c r="U75" s="113"/>
      <c r="V75" s="113"/>
      <c r="W75" s="113"/>
      <c r="X75" s="260"/>
      <c r="Z75" s="92" t="str">
        <f t="shared" si="82"/>
        <v>Arista</v>
      </c>
      <c r="AA75" s="115"/>
      <c r="AB75" s="115">
        <v>0.11754544775065814</v>
      </c>
      <c r="AC75" s="115">
        <v>0.14869559410949923</v>
      </c>
      <c r="AD75" s="116" t="e">
        <f t="shared" ref="AD75:AJ75" si="84">F75/R75</f>
        <v>#DIV/0!</v>
      </c>
      <c r="AE75" s="116" t="e">
        <f t="shared" si="84"/>
        <v>#DIV/0!</v>
      </c>
      <c r="AF75" s="116" t="e">
        <f t="shared" si="84"/>
        <v>#DIV/0!</v>
      </c>
      <c r="AG75" s="116" t="e">
        <f t="shared" si="84"/>
        <v>#DIV/0!</v>
      </c>
      <c r="AH75" s="116" t="e">
        <f t="shared" si="84"/>
        <v>#DIV/0!</v>
      </c>
      <c r="AI75" s="116" t="e">
        <f t="shared" si="84"/>
        <v>#DIV/0!</v>
      </c>
      <c r="AJ75" s="116" t="e">
        <f t="shared" si="84"/>
        <v>#DIV/0!</v>
      </c>
      <c r="AK75" s="135" t="e">
        <f>AVERAGE(AA75:AI75)</f>
        <v>#DIV/0!</v>
      </c>
    </row>
    <row r="76" spans="2:37" x14ac:dyDescent="0.3">
      <c r="B76" s="92" t="s">
        <v>13</v>
      </c>
      <c r="C76" s="141">
        <v>115.30000000000001</v>
      </c>
      <c r="D76" s="141">
        <v>311.23</v>
      </c>
      <c r="E76" s="141"/>
      <c r="F76" s="141"/>
      <c r="G76" s="141"/>
      <c r="H76" s="78"/>
      <c r="I76" s="85"/>
      <c r="J76" s="200"/>
      <c r="K76" s="200"/>
      <c r="L76" s="200"/>
      <c r="N76" s="92" t="str">
        <f t="shared" si="80"/>
        <v>Brocade</v>
      </c>
      <c r="O76" s="113">
        <v>2264.7290000000003</v>
      </c>
      <c r="P76" s="113">
        <v>2200</v>
      </c>
      <c r="Q76" s="113"/>
      <c r="R76" s="113"/>
      <c r="S76" s="113"/>
      <c r="T76" s="78"/>
      <c r="U76" s="85"/>
      <c r="V76" s="122"/>
      <c r="W76" s="122"/>
      <c r="X76" s="261"/>
      <c r="Z76" s="92" t="str">
        <f t="shared" si="82"/>
        <v>Brocade</v>
      </c>
      <c r="AA76" s="115">
        <v>5.0911168621057969E-2</v>
      </c>
      <c r="AB76" s="115">
        <v>0.14146818181818183</v>
      </c>
      <c r="AC76" s="115">
        <v>0.11021831303563373</v>
      </c>
      <c r="AD76" s="116" t="e">
        <f t="shared" ref="AD76:AE79" si="85">F76/R76</f>
        <v>#DIV/0!</v>
      </c>
      <c r="AE76" s="116" t="e">
        <f t="shared" si="85"/>
        <v>#DIV/0!</v>
      </c>
      <c r="AF76" s="78" t="s">
        <v>22</v>
      </c>
      <c r="AG76" s="78"/>
      <c r="AH76" s="78"/>
      <c r="AI76" s="78"/>
      <c r="AJ76" s="78"/>
      <c r="AK76" s="143"/>
    </row>
    <row r="77" spans="2:37" x14ac:dyDescent="0.3">
      <c r="B77" s="92" t="s">
        <v>181</v>
      </c>
      <c r="C77" s="141">
        <v>-143.72399999999999</v>
      </c>
      <c r="D77" s="141">
        <v>-54.033000000000001</v>
      </c>
      <c r="E77" s="141"/>
      <c r="F77" s="141"/>
      <c r="G77" s="141"/>
      <c r="H77" s="141"/>
      <c r="I77" s="141"/>
      <c r="J77" s="141"/>
      <c r="K77" s="141"/>
      <c r="L77" s="141"/>
      <c r="N77" s="92" t="str">
        <f t="shared" si="80"/>
        <v>Ciena</v>
      </c>
      <c r="O77" s="113">
        <v>1870.3000000000002</v>
      </c>
      <c r="P77" s="113">
        <v>2163.1999999999998</v>
      </c>
      <c r="Q77" s="113"/>
      <c r="R77" s="113"/>
      <c r="S77" s="113"/>
      <c r="T77" s="113"/>
      <c r="U77" s="113"/>
      <c r="V77" s="113"/>
      <c r="W77" s="113"/>
      <c r="X77" s="260"/>
      <c r="Z77" s="92" t="str">
        <f t="shared" si="82"/>
        <v>Ciena</v>
      </c>
      <c r="AA77" s="115">
        <f>C77/O77</f>
        <v>-7.684542586750788E-2</v>
      </c>
      <c r="AB77" s="115">
        <f>D77/P77</f>
        <v>-2.4978272928994086E-2</v>
      </c>
      <c r="AC77" s="115" t="e">
        <f>E77/Q77</f>
        <v>#DIV/0!</v>
      </c>
      <c r="AD77" s="116" t="e">
        <f t="shared" si="85"/>
        <v>#DIV/0!</v>
      </c>
      <c r="AE77" s="116" t="e">
        <f t="shared" si="85"/>
        <v>#DIV/0!</v>
      </c>
      <c r="AF77" s="116" t="e">
        <f t="shared" ref="AF77:AJ79" si="86">H77/T77</f>
        <v>#DIV/0!</v>
      </c>
      <c r="AG77" s="116" t="e">
        <f t="shared" si="86"/>
        <v>#DIV/0!</v>
      </c>
      <c r="AH77" s="116" t="e">
        <f t="shared" si="86"/>
        <v>#DIV/0!</v>
      </c>
      <c r="AI77" s="116" t="e">
        <f t="shared" si="86"/>
        <v>#DIV/0!</v>
      </c>
      <c r="AJ77" s="116" t="e">
        <f t="shared" si="86"/>
        <v>#DIV/0!</v>
      </c>
      <c r="AK77" s="135" t="e">
        <f>AVERAGE(AA77:AI77)</f>
        <v>#DIV/0!</v>
      </c>
    </row>
    <row r="78" spans="2:37" x14ac:dyDescent="0.3">
      <c r="B78" s="92" t="s">
        <v>28</v>
      </c>
      <c r="C78" s="141">
        <v>9317</v>
      </c>
      <c r="D78" s="141">
        <v>8173</v>
      </c>
      <c r="E78" s="141"/>
      <c r="F78" s="141"/>
      <c r="G78" s="141"/>
      <c r="H78" s="141"/>
      <c r="I78" s="141"/>
      <c r="J78" s="141"/>
      <c r="K78" s="141"/>
      <c r="L78" s="141"/>
      <c r="N78" s="92" t="str">
        <f t="shared" si="80"/>
        <v>Cisco Systems</v>
      </c>
      <c r="O78" s="113">
        <v>47252</v>
      </c>
      <c r="P78" s="113">
        <v>47873</v>
      </c>
      <c r="Q78" s="113"/>
      <c r="R78" s="113"/>
      <c r="S78" s="113"/>
      <c r="T78" s="113"/>
      <c r="U78" s="113"/>
      <c r="V78" s="113"/>
      <c r="W78" s="113"/>
      <c r="X78" s="260"/>
      <c r="Z78" s="92" t="str">
        <f t="shared" si="82"/>
        <v>Cisco Systems</v>
      </c>
      <c r="AA78" s="115">
        <v>0.19717683907559469</v>
      </c>
      <c r="AB78" s="115">
        <v>0.17072253671171642</v>
      </c>
      <c r="AC78" s="115">
        <v>0.18143123728849098</v>
      </c>
      <c r="AD78" s="116" t="e">
        <f t="shared" si="85"/>
        <v>#DIV/0!</v>
      </c>
      <c r="AE78" s="116" t="e">
        <f t="shared" si="85"/>
        <v>#DIV/0!</v>
      </c>
      <c r="AF78" s="116" t="e">
        <f t="shared" si="86"/>
        <v>#DIV/0!</v>
      </c>
      <c r="AG78" s="116" t="e">
        <f t="shared" si="86"/>
        <v>#DIV/0!</v>
      </c>
      <c r="AH78" s="116" t="e">
        <f t="shared" si="86"/>
        <v>#DIV/0!</v>
      </c>
      <c r="AI78" s="116" t="e">
        <f t="shared" si="86"/>
        <v>#DIV/0!</v>
      </c>
      <c r="AJ78" s="116" t="e">
        <f t="shared" si="86"/>
        <v>#DIV/0!</v>
      </c>
      <c r="AK78" s="135" t="e">
        <f>AVERAGE(AA78:AI78)</f>
        <v>#DIV/0!</v>
      </c>
    </row>
    <row r="79" spans="2:37" x14ac:dyDescent="0.3">
      <c r="B79" s="92" t="s">
        <v>131</v>
      </c>
      <c r="C79" s="144" t="s">
        <v>135</v>
      </c>
      <c r="D79" s="144" t="s">
        <v>135</v>
      </c>
      <c r="E79" s="144"/>
      <c r="F79" s="141"/>
      <c r="G79" s="141"/>
      <c r="H79" s="141"/>
      <c r="I79" s="141"/>
      <c r="J79" s="141"/>
      <c r="K79" s="141"/>
      <c r="L79" s="141"/>
      <c r="N79" s="92" t="str">
        <f t="shared" si="80"/>
        <v>Dell</v>
      </c>
      <c r="O79" s="144" t="s">
        <v>135</v>
      </c>
      <c r="P79" s="144" t="s">
        <v>135</v>
      </c>
      <c r="Q79" s="144"/>
      <c r="R79" s="113"/>
      <c r="S79" s="113"/>
      <c r="T79" s="113"/>
      <c r="U79" s="113"/>
      <c r="V79" s="113"/>
      <c r="W79" s="113"/>
      <c r="X79" s="260"/>
      <c r="Z79" s="92" t="str">
        <f t="shared" si="82"/>
        <v>Dell</v>
      </c>
      <c r="AA79" s="144" t="s">
        <v>135</v>
      </c>
      <c r="AB79" s="144" t="s">
        <v>135</v>
      </c>
      <c r="AC79" s="144" t="s">
        <v>135</v>
      </c>
      <c r="AD79" s="116" t="e">
        <f t="shared" si="85"/>
        <v>#DIV/0!</v>
      </c>
      <c r="AE79" s="116" t="e">
        <f t="shared" si="85"/>
        <v>#DIV/0!</v>
      </c>
      <c r="AF79" s="116" t="e">
        <f t="shared" si="86"/>
        <v>#DIV/0!</v>
      </c>
      <c r="AG79" s="116" t="e">
        <f t="shared" si="86"/>
        <v>#DIV/0!</v>
      </c>
      <c r="AH79" s="116" t="e">
        <f t="shared" si="86"/>
        <v>#DIV/0!</v>
      </c>
      <c r="AI79" s="116" t="e">
        <f t="shared" si="86"/>
        <v>#DIV/0!</v>
      </c>
      <c r="AJ79" s="116" t="e">
        <f t="shared" si="86"/>
        <v>#DIV/0!</v>
      </c>
      <c r="AK79" s="135" t="e">
        <f>AVERAGE(AA79:AI79)</f>
        <v>#DIV/0!</v>
      </c>
    </row>
    <row r="80" spans="2:37" x14ac:dyDescent="0.3">
      <c r="B80" s="92" t="s">
        <v>14</v>
      </c>
      <c r="C80" s="141">
        <v>1294.1123234928384</v>
      </c>
      <c r="D80" s="141">
        <v>1336.0163207303419</v>
      </c>
      <c r="E80" s="141"/>
      <c r="F80" s="141"/>
      <c r="G80" s="78"/>
      <c r="H80" s="78"/>
      <c r="I80" s="78"/>
      <c r="J80" s="78"/>
      <c r="K80" s="78"/>
      <c r="L80" s="78"/>
      <c r="N80" s="92" t="str">
        <f t="shared" si="80"/>
        <v>EMC</v>
      </c>
      <c r="O80" s="113">
        <v>10282</v>
      </c>
      <c r="P80" s="113">
        <v>10739</v>
      </c>
      <c r="Q80" s="113"/>
      <c r="R80" s="113"/>
      <c r="S80" s="78"/>
      <c r="T80" s="78"/>
      <c r="U80" s="85"/>
      <c r="V80" s="78"/>
      <c r="W80" s="78"/>
      <c r="X80" s="146"/>
      <c r="Z80" s="92" t="str">
        <f t="shared" si="82"/>
        <v>EMC</v>
      </c>
      <c r="AA80" s="115">
        <v>0.12586192603509419</v>
      </c>
      <c r="AB80" s="115">
        <v>0.12440788907070881</v>
      </c>
      <c r="AC80" s="115">
        <v>0.11109292524244037</v>
      </c>
      <c r="AD80" s="116" t="e">
        <f>F80/R80</f>
        <v>#DIV/0!</v>
      </c>
      <c r="AE80" s="145" t="s">
        <v>131</v>
      </c>
      <c r="AF80" s="119"/>
      <c r="AG80" s="119"/>
      <c r="AH80" s="119"/>
      <c r="AI80" s="119"/>
      <c r="AJ80" s="119"/>
      <c r="AK80" s="143"/>
    </row>
    <row r="81" spans="2:37" x14ac:dyDescent="0.3">
      <c r="B81" s="92" t="s">
        <v>15</v>
      </c>
      <c r="C81" s="141">
        <v>-13.843000000000002</v>
      </c>
      <c r="D81" s="141">
        <v>-19.207000000000001</v>
      </c>
      <c r="E81" s="141"/>
      <c r="F81" s="86"/>
      <c r="G81" s="87"/>
      <c r="H81" s="146"/>
      <c r="I81" s="146"/>
      <c r="J81" s="146"/>
      <c r="K81" s="146"/>
      <c r="L81" s="146"/>
      <c r="N81" s="92" t="str">
        <f t="shared" si="80"/>
        <v>Emulex</v>
      </c>
      <c r="O81" s="113">
        <v>496.11699999999996</v>
      </c>
      <c r="P81" s="113">
        <v>474.95499999999998</v>
      </c>
      <c r="Q81" s="113"/>
      <c r="R81" s="287"/>
      <c r="S81" s="288"/>
      <c r="T81" s="78"/>
      <c r="U81" s="85"/>
      <c r="V81" s="78"/>
      <c r="W81" s="78"/>
      <c r="X81" s="146"/>
      <c r="Z81" s="92" t="str">
        <f t="shared" si="82"/>
        <v>Emulex</v>
      </c>
      <c r="AA81" s="115">
        <v>-2.7902692308467564E-2</v>
      </c>
      <c r="AB81" s="115">
        <v>-4.0439620595635377E-2</v>
      </c>
      <c r="AC81" s="115">
        <v>-4.3030971366095495E-2</v>
      </c>
      <c r="AD81" s="287" t="s">
        <v>8</v>
      </c>
      <c r="AE81" s="289"/>
      <c r="AF81" s="119"/>
      <c r="AG81" s="119"/>
      <c r="AH81" s="119"/>
      <c r="AI81" s="119"/>
      <c r="AJ81" s="119"/>
      <c r="AK81" s="143"/>
    </row>
    <row r="82" spans="2:37" x14ac:dyDescent="0.3">
      <c r="B82" s="92" t="s">
        <v>42</v>
      </c>
      <c r="C82" s="147">
        <v>854.47000000000014</v>
      </c>
      <c r="D82" s="147">
        <v>1854.8600000000001</v>
      </c>
      <c r="E82" s="147"/>
      <c r="F82" s="147"/>
      <c r="G82" s="147"/>
      <c r="H82" s="147"/>
      <c r="I82" s="147"/>
      <c r="J82" s="147"/>
      <c r="K82" s="147"/>
      <c r="L82" s="141"/>
      <c r="N82" s="92" t="str">
        <f t="shared" si="80"/>
        <v>Ericsson</v>
      </c>
      <c r="O82" s="113">
        <v>33663.520000000004</v>
      </c>
      <c r="P82" s="113">
        <v>34872.334499999997</v>
      </c>
      <c r="Q82" s="113"/>
      <c r="R82" s="113"/>
      <c r="S82" s="113"/>
      <c r="T82" s="113"/>
      <c r="U82" s="113"/>
      <c r="V82" s="113"/>
      <c r="W82" s="113"/>
      <c r="X82" s="260"/>
      <c r="Z82" s="92" t="str">
        <f t="shared" si="82"/>
        <v>Ericsson</v>
      </c>
      <c r="AA82" s="115">
        <f t="shared" ref="AA82:AJ86" si="87">C82/O82</f>
        <v>2.5382669429697191E-2</v>
      </c>
      <c r="AB82" s="115">
        <f t="shared" si="87"/>
        <v>5.3190015139364999E-2</v>
      </c>
      <c r="AC82" s="115" t="e">
        <f t="shared" si="87"/>
        <v>#DIV/0!</v>
      </c>
      <c r="AD82" s="116" t="e">
        <f t="shared" si="87"/>
        <v>#DIV/0!</v>
      </c>
      <c r="AE82" s="116" t="e">
        <f t="shared" si="87"/>
        <v>#DIV/0!</v>
      </c>
      <c r="AF82" s="116" t="e">
        <f t="shared" si="87"/>
        <v>#DIV/0!</v>
      </c>
      <c r="AG82" s="116" t="e">
        <f t="shared" si="87"/>
        <v>#DIV/0!</v>
      </c>
      <c r="AH82" s="116" t="e">
        <f t="shared" si="87"/>
        <v>#DIV/0!</v>
      </c>
      <c r="AI82" s="116" t="e">
        <f t="shared" si="87"/>
        <v>#DIV/0!</v>
      </c>
      <c r="AJ82" s="116" t="e">
        <f t="shared" si="87"/>
        <v>#DIV/0!</v>
      </c>
      <c r="AK82" s="135" t="e">
        <f t="shared" ref="AK82:AK88" si="88">AVERAGE(AA82:AI82)</f>
        <v>#DIV/0!</v>
      </c>
    </row>
    <row r="83" spans="2:37" x14ac:dyDescent="0.3">
      <c r="B83" s="92" t="s">
        <v>179</v>
      </c>
      <c r="C83" s="147">
        <v>11.48371728</v>
      </c>
      <c r="D83" s="147">
        <v>16.4832</v>
      </c>
      <c r="E83" s="147"/>
      <c r="F83" s="147"/>
      <c r="G83" s="147"/>
      <c r="H83" s="147"/>
      <c r="I83" s="147"/>
      <c r="J83" s="147"/>
      <c r="K83" s="147"/>
      <c r="L83" s="141"/>
      <c r="N83" s="92" t="str">
        <f t="shared" si="80"/>
        <v>H3C</v>
      </c>
      <c r="O83" s="242">
        <v>1037.5991999999999</v>
      </c>
      <c r="P83" s="113">
        <v>1390.4640000000002</v>
      </c>
      <c r="Q83" s="113"/>
      <c r="R83" s="113"/>
      <c r="S83" s="113"/>
      <c r="T83" s="113"/>
      <c r="U83" s="113"/>
      <c r="V83" s="113"/>
      <c r="W83" s="113"/>
      <c r="X83" s="260"/>
      <c r="Z83" s="92" t="str">
        <f t="shared" si="82"/>
        <v>H3C</v>
      </c>
      <c r="AA83" s="115">
        <f t="shared" si="87"/>
        <v>1.1067584940312215E-2</v>
      </c>
      <c r="AB83" s="115">
        <f t="shared" si="87"/>
        <v>1.1854460093896712E-2</v>
      </c>
      <c r="AC83" s="115" t="e">
        <f t="shared" si="87"/>
        <v>#DIV/0!</v>
      </c>
      <c r="AD83" s="116" t="e">
        <f t="shared" si="87"/>
        <v>#DIV/0!</v>
      </c>
      <c r="AE83" s="116" t="e">
        <f t="shared" si="87"/>
        <v>#DIV/0!</v>
      </c>
      <c r="AF83" s="116" t="e">
        <f t="shared" si="87"/>
        <v>#DIV/0!</v>
      </c>
      <c r="AG83" s="116" t="e">
        <f t="shared" si="87"/>
        <v>#DIV/0!</v>
      </c>
      <c r="AH83" s="116" t="e">
        <f t="shared" si="87"/>
        <v>#DIV/0!</v>
      </c>
      <c r="AI83" s="116" t="e">
        <f t="shared" si="87"/>
        <v>#DIV/0!</v>
      </c>
      <c r="AJ83" s="116" t="e">
        <f t="shared" si="87"/>
        <v>#DIV/0!</v>
      </c>
      <c r="AK83" s="135" t="e">
        <f t="shared" si="88"/>
        <v>#DIV/0!</v>
      </c>
    </row>
    <row r="84" spans="2:37" x14ac:dyDescent="0.3">
      <c r="B84" s="92" t="s">
        <v>16</v>
      </c>
      <c r="C84" s="148">
        <v>2400</v>
      </c>
      <c r="D84" s="148">
        <v>3389.8842</v>
      </c>
      <c r="E84" s="148"/>
      <c r="F84" s="148"/>
      <c r="G84" s="148"/>
      <c r="H84" s="240"/>
      <c r="I84" s="241"/>
      <c r="J84" s="241"/>
      <c r="K84" s="240"/>
      <c r="L84" s="141"/>
      <c r="N84" s="92" t="str">
        <f t="shared" si="80"/>
        <v>Huawei</v>
      </c>
      <c r="O84" s="149">
        <v>34835.323600000003</v>
      </c>
      <c r="P84" s="149">
        <v>38578.634999999995</v>
      </c>
      <c r="Q84" s="149"/>
      <c r="R84" s="149"/>
      <c r="S84" s="149"/>
      <c r="T84" s="149"/>
      <c r="U84" s="113"/>
      <c r="V84" s="113"/>
      <c r="W84" s="149"/>
      <c r="X84" s="260"/>
      <c r="Z84" s="92" t="str">
        <f t="shared" si="82"/>
        <v>Huawei</v>
      </c>
      <c r="AA84" s="115">
        <f t="shared" si="87"/>
        <v>6.889558505493544E-2</v>
      </c>
      <c r="AB84" s="115">
        <f t="shared" si="87"/>
        <v>8.7869469720740515E-2</v>
      </c>
      <c r="AC84" s="115" t="e">
        <f t="shared" si="87"/>
        <v>#DIV/0!</v>
      </c>
      <c r="AD84" s="116" t="e">
        <f t="shared" si="87"/>
        <v>#DIV/0!</v>
      </c>
      <c r="AE84" s="116" t="e">
        <f t="shared" si="87"/>
        <v>#DIV/0!</v>
      </c>
      <c r="AF84" s="116" t="e">
        <f t="shared" si="87"/>
        <v>#DIV/0!</v>
      </c>
      <c r="AG84" s="116" t="e">
        <f t="shared" si="87"/>
        <v>#DIV/0!</v>
      </c>
      <c r="AH84" s="116" t="e">
        <f t="shared" si="87"/>
        <v>#DIV/0!</v>
      </c>
      <c r="AI84" s="116" t="e">
        <f t="shared" si="87"/>
        <v>#DIV/0!</v>
      </c>
      <c r="AJ84" s="116" t="e">
        <f t="shared" si="87"/>
        <v>#DIV/0!</v>
      </c>
      <c r="AK84" s="135" t="e">
        <f t="shared" si="88"/>
        <v>#DIV/0!</v>
      </c>
    </row>
    <row r="85" spans="2:37" x14ac:dyDescent="0.3">
      <c r="B85" s="92" t="s">
        <v>17</v>
      </c>
      <c r="C85" s="141">
        <v>-85.28</v>
      </c>
      <c r="D85" s="141">
        <v>-32.209000000000003</v>
      </c>
      <c r="E85" s="141"/>
      <c r="F85" s="141"/>
      <c r="G85" s="141"/>
      <c r="H85" s="141"/>
      <c r="I85" s="141"/>
      <c r="J85" s="147"/>
      <c r="K85" s="141"/>
      <c r="L85" s="141"/>
      <c r="N85" s="92" t="str">
        <f t="shared" si="80"/>
        <v>Infinera</v>
      </c>
      <c r="O85" s="113">
        <v>438.51400000000001</v>
      </c>
      <c r="P85" s="113">
        <v>544.13</v>
      </c>
      <c r="Q85" s="113"/>
      <c r="R85" s="113"/>
      <c r="S85" s="113"/>
      <c r="T85" s="113"/>
      <c r="U85" s="113"/>
      <c r="V85" s="113"/>
      <c r="W85" s="113"/>
      <c r="X85" s="260"/>
      <c r="Z85" s="92" t="str">
        <f t="shared" si="82"/>
        <v>Infinera</v>
      </c>
      <c r="AA85" s="115">
        <f t="shared" si="87"/>
        <v>-0.19447497685364662</v>
      </c>
      <c r="AB85" s="115">
        <f t="shared" si="87"/>
        <v>-5.9193575064782317E-2</v>
      </c>
      <c r="AC85" s="115" t="e">
        <f t="shared" si="87"/>
        <v>#DIV/0!</v>
      </c>
      <c r="AD85" s="116" t="e">
        <f t="shared" si="87"/>
        <v>#DIV/0!</v>
      </c>
      <c r="AE85" s="116" t="e">
        <f t="shared" si="87"/>
        <v>#DIV/0!</v>
      </c>
      <c r="AF85" s="116" t="e">
        <f t="shared" si="87"/>
        <v>#DIV/0!</v>
      </c>
      <c r="AG85" s="116" t="e">
        <f t="shared" si="87"/>
        <v>#DIV/0!</v>
      </c>
      <c r="AH85" s="116" t="e">
        <f t="shared" si="87"/>
        <v>#DIV/0!</v>
      </c>
      <c r="AI85" s="116" t="e">
        <f t="shared" si="87"/>
        <v>#DIV/0!</v>
      </c>
      <c r="AJ85" s="116" t="e">
        <f t="shared" si="87"/>
        <v>#DIV/0!</v>
      </c>
      <c r="AK85" s="135" t="e">
        <f t="shared" si="88"/>
        <v>#DIV/0!</v>
      </c>
    </row>
    <row r="86" spans="2:37" x14ac:dyDescent="0.3">
      <c r="B86" s="92" t="s">
        <v>180</v>
      </c>
      <c r="C86" s="141">
        <v>18.420799999999996</v>
      </c>
      <c r="D86" s="141">
        <v>23.664000000000001</v>
      </c>
      <c r="E86" s="141"/>
      <c r="F86" s="141"/>
      <c r="G86" s="141"/>
      <c r="H86" s="141"/>
      <c r="I86" s="141"/>
      <c r="J86" s="147"/>
      <c r="K86" s="141"/>
      <c r="L86" s="141"/>
      <c r="N86" s="92" t="str">
        <f t="shared" si="80"/>
        <v>Inspur</v>
      </c>
      <c r="O86" s="113">
        <v>452.4212</v>
      </c>
      <c r="P86" s="113">
        <v>689.35680000000002</v>
      </c>
      <c r="Q86" s="113"/>
      <c r="R86" s="113"/>
      <c r="S86" s="113"/>
      <c r="T86" s="113"/>
      <c r="U86" s="113"/>
      <c r="V86" s="113"/>
      <c r="W86" s="113"/>
      <c r="X86" s="260"/>
      <c r="Z86" s="92" t="str">
        <f t="shared" si="82"/>
        <v>Inspur</v>
      </c>
      <c r="AA86" s="115">
        <f t="shared" si="87"/>
        <v>4.0716040716040708E-2</v>
      </c>
      <c r="AB86" s="115">
        <f t="shared" si="87"/>
        <v>3.4327651515151519E-2</v>
      </c>
      <c r="AC86" s="115" t="e">
        <f t="shared" si="87"/>
        <v>#DIV/0!</v>
      </c>
      <c r="AD86" s="116" t="e">
        <f t="shared" si="87"/>
        <v>#DIV/0!</v>
      </c>
      <c r="AE86" s="116" t="e">
        <f t="shared" si="87"/>
        <v>#DIV/0!</v>
      </c>
      <c r="AF86" s="116" t="e">
        <f t="shared" si="87"/>
        <v>#DIV/0!</v>
      </c>
      <c r="AG86" s="116" t="e">
        <f t="shared" si="87"/>
        <v>#DIV/0!</v>
      </c>
      <c r="AH86" s="116" t="e">
        <f t="shared" si="87"/>
        <v>#DIV/0!</v>
      </c>
      <c r="AI86" s="116" t="e">
        <f t="shared" si="87"/>
        <v>#DIV/0!</v>
      </c>
      <c r="AJ86" s="116" t="e">
        <f t="shared" si="87"/>
        <v>#DIV/0!</v>
      </c>
      <c r="AK86" s="135" t="e">
        <f t="shared" si="88"/>
        <v>#DIV/0!</v>
      </c>
    </row>
    <row r="87" spans="2:37" x14ac:dyDescent="0.3">
      <c r="B87" s="92" t="s">
        <v>55</v>
      </c>
      <c r="C87" s="141">
        <v>107.0034640762463</v>
      </c>
      <c r="D87" s="141">
        <v>273.30775227000169</v>
      </c>
      <c r="E87" s="141"/>
      <c r="F87" s="141"/>
      <c r="G87" s="141"/>
      <c r="H87" s="141"/>
      <c r="I87" s="141"/>
      <c r="J87" s="147"/>
      <c r="K87" s="141"/>
      <c r="L87" s="141"/>
      <c r="N87" s="92" t="str">
        <f t="shared" si="80"/>
        <v>Juniper</v>
      </c>
      <c r="O87" s="113">
        <v>4364.8</v>
      </c>
      <c r="P87" s="113">
        <v>4669.6000000000004</v>
      </c>
      <c r="Q87" s="113"/>
      <c r="R87" s="113"/>
      <c r="S87" s="113"/>
      <c r="T87" s="113"/>
      <c r="U87" s="113"/>
      <c r="V87" s="113"/>
      <c r="W87" s="113"/>
      <c r="X87" s="260"/>
      <c r="Z87" s="92" t="str">
        <f t="shared" si="82"/>
        <v>Juniper</v>
      </c>
      <c r="AA87" s="115">
        <v>4.2774010263929615E-2</v>
      </c>
      <c r="AB87" s="115">
        <v>9.4205071098166865E-2</v>
      </c>
      <c r="AC87" s="116" t="e">
        <f t="shared" ref="AC87:AJ88" si="89">E87/Q87</f>
        <v>#DIV/0!</v>
      </c>
      <c r="AD87" s="116" t="e">
        <f t="shared" si="89"/>
        <v>#DIV/0!</v>
      </c>
      <c r="AE87" s="116" t="e">
        <f t="shared" si="89"/>
        <v>#DIV/0!</v>
      </c>
      <c r="AF87" s="116" t="e">
        <f t="shared" si="89"/>
        <v>#DIV/0!</v>
      </c>
      <c r="AG87" s="116" t="e">
        <f t="shared" si="89"/>
        <v>#DIV/0!</v>
      </c>
      <c r="AH87" s="116" t="e">
        <f t="shared" si="89"/>
        <v>#DIV/0!</v>
      </c>
      <c r="AI87" s="116" t="e">
        <f t="shared" si="89"/>
        <v>#DIV/0!</v>
      </c>
      <c r="AJ87" s="116" t="e">
        <f t="shared" si="89"/>
        <v>#DIV/0!</v>
      </c>
      <c r="AK87" s="135" t="e">
        <f t="shared" si="88"/>
        <v>#DIV/0!</v>
      </c>
    </row>
    <row r="88" spans="2:37" x14ac:dyDescent="0.3">
      <c r="B88" s="92" t="s">
        <v>111</v>
      </c>
      <c r="C88" s="141">
        <v>-4867.0520231213877</v>
      </c>
      <c r="D88" s="141">
        <v>54.441641216305939</v>
      </c>
      <c r="E88" s="141"/>
      <c r="F88" s="141"/>
      <c r="G88" s="141"/>
      <c r="H88" s="141"/>
      <c r="I88" s="141"/>
      <c r="J88" s="141"/>
      <c r="K88" s="141"/>
      <c r="L88" s="141"/>
      <c r="N88" s="92" t="str">
        <f t="shared" si="80"/>
        <v>Nokia</v>
      </c>
      <c r="O88" s="113">
        <v>17176.621708413615</v>
      </c>
      <c r="P88" s="113">
        <v>14980.746248838135</v>
      </c>
      <c r="Q88" s="113"/>
      <c r="R88" s="113"/>
      <c r="S88" s="113"/>
      <c r="T88" s="113"/>
      <c r="U88" s="113"/>
      <c r="V88" s="113"/>
      <c r="W88" s="113"/>
      <c r="X88" s="260"/>
      <c r="Z88" s="92" t="str">
        <f t="shared" si="82"/>
        <v>Nokia</v>
      </c>
      <c r="AA88" s="115">
        <f>C88/O88</f>
        <v>-0.283353275501047</v>
      </c>
      <c r="AB88" s="115">
        <f>D88/P88</f>
        <v>3.6341074277610355E-3</v>
      </c>
      <c r="AC88" s="115" t="e">
        <f t="shared" si="89"/>
        <v>#DIV/0!</v>
      </c>
      <c r="AD88" s="116" t="e">
        <f t="shared" si="89"/>
        <v>#DIV/0!</v>
      </c>
      <c r="AE88" s="116" t="e">
        <f t="shared" si="89"/>
        <v>#DIV/0!</v>
      </c>
      <c r="AF88" s="116" t="e">
        <f t="shared" si="89"/>
        <v>#DIV/0!</v>
      </c>
      <c r="AG88" s="116" t="e">
        <f t="shared" si="89"/>
        <v>#DIV/0!</v>
      </c>
      <c r="AH88" s="116" t="e">
        <f t="shared" si="89"/>
        <v>#DIV/0!</v>
      </c>
      <c r="AI88" s="116" t="e">
        <f t="shared" si="89"/>
        <v>#DIV/0!</v>
      </c>
      <c r="AJ88" s="116" t="e">
        <f t="shared" si="89"/>
        <v>#DIV/0!</v>
      </c>
      <c r="AK88" s="135" t="e">
        <f t="shared" si="88"/>
        <v>#DIV/0!</v>
      </c>
    </row>
    <row r="89" spans="2:37" x14ac:dyDescent="0.3">
      <c r="B89" s="92" t="s">
        <v>56</v>
      </c>
      <c r="C89" s="141">
        <v>74.16</v>
      </c>
      <c r="D89" s="141">
        <v>58.170999999999999</v>
      </c>
      <c r="E89" s="141"/>
      <c r="F89" s="141"/>
      <c r="G89" s="141"/>
      <c r="H89" s="78"/>
      <c r="I89" s="85"/>
      <c r="J89" s="200"/>
      <c r="K89" s="200"/>
      <c r="L89" s="200"/>
      <c r="N89" s="92" t="str">
        <f t="shared" si="80"/>
        <v>Qlogic</v>
      </c>
      <c r="O89" s="113">
        <v>502.79999999999995</v>
      </c>
      <c r="P89" s="113">
        <v>462.11599999999999</v>
      </c>
      <c r="Q89" s="113"/>
      <c r="R89" s="113"/>
      <c r="S89" s="113"/>
      <c r="T89" s="78"/>
      <c r="U89" s="85"/>
      <c r="V89" s="122"/>
      <c r="W89" s="122"/>
      <c r="X89" s="261"/>
      <c r="Z89" s="92" t="str">
        <f t="shared" si="82"/>
        <v>Qlogic</v>
      </c>
      <c r="AA89" s="115">
        <v>0.14749403341288783</v>
      </c>
      <c r="AB89" s="115">
        <v>0.12587964926555237</v>
      </c>
      <c r="AC89" s="115">
        <v>-1.4625959238217206E-2</v>
      </c>
      <c r="AD89" s="116" t="e">
        <f>F89/R89</f>
        <v>#DIV/0!</v>
      </c>
      <c r="AE89" s="116" t="e">
        <f>G89/S89</f>
        <v>#DIV/0!</v>
      </c>
      <c r="AF89" s="78" t="s">
        <v>126</v>
      </c>
      <c r="AG89" s="78"/>
      <c r="AH89" s="78"/>
      <c r="AI89" s="78"/>
      <c r="AJ89" s="78"/>
      <c r="AK89" s="143"/>
    </row>
    <row r="90" spans="2:37" x14ac:dyDescent="0.3">
      <c r="B90" s="92" t="s">
        <v>77</v>
      </c>
      <c r="C90" s="147">
        <v>20.554439999999996</v>
      </c>
      <c r="D90" s="141">
        <v>18.899429999999999</v>
      </c>
      <c r="E90" s="141"/>
      <c r="F90" s="141"/>
      <c r="G90" s="78"/>
      <c r="H90" s="78"/>
      <c r="I90" s="78"/>
      <c r="J90" s="78"/>
      <c r="K90" s="78"/>
      <c r="L90" s="78"/>
      <c r="N90" s="92" t="str">
        <f t="shared" si="80"/>
        <v>Transmode</v>
      </c>
      <c r="O90" s="113">
        <v>149.18762999999998</v>
      </c>
      <c r="P90" s="113">
        <v>157.80453999999997</v>
      </c>
      <c r="Q90" s="113"/>
      <c r="R90" s="113"/>
      <c r="S90" s="78"/>
      <c r="T90" s="78"/>
      <c r="U90" s="122"/>
      <c r="V90" s="78"/>
      <c r="W90" s="78"/>
      <c r="X90" s="146"/>
      <c r="Z90" s="92" t="str">
        <f t="shared" si="82"/>
        <v>Transmode</v>
      </c>
      <c r="AA90" s="115">
        <f t="shared" ref="AA90:AD92" si="90">C90/O90</f>
        <v>0.13777576599346741</v>
      </c>
      <c r="AB90" s="115">
        <f t="shared" si="90"/>
        <v>0.11976480524578065</v>
      </c>
      <c r="AC90" s="115" t="e">
        <f t="shared" si="90"/>
        <v>#DIV/0!</v>
      </c>
      <c r="AD90" s="116" t="e">
        <f t="shared" si="90"/>
        <v>#DIV/0!</v>
      </c>
      <c r="AE90" s="145" t="s">
        <v>17</v>
      </c>
      <c r="AF90" s="119"/>
      <c r="AG90" s="119"/>
      <c r="AH90" s="119"/>
      <c r="AI90" s="119"/>
      <c r="AJ90" s="119"/>
      <c r="AK90" s="143"/>
    </row>
    <row r="91" spans="2:37" x14ac:dyDescent="0.3">
      <c r="B91" s="92" t="s">
        <v>1</v>
      </c>
      <c r="C91" s="141">
        <v>-313.31572000000006</v>
      </c>
      <c r="D91" s="141">
        <v>249</v>
      </c>
      <c r="E91" s="141"/>
      <c r="F91" s="141"/>
      <c r="G91" s="141"/>
      <c r="H91" s="141"/>
      <c r="I91" s="141"/>
      <c r="J91" s="141"/>
      <c r="K91" s="141"/>
      <c r="L91" s="141"/>
      <c r="N91" s="92" t="str">
        <f t="shared" si="80"/>
        <v>ZTE</v>
      </c>
      <c r="O91" s="113">
        <v>13327.303400000001</v>
      </c>
      <c r="P91" s="113">
        <v>12142.275373299999</v>
      </c>
      <c r="Q91" s="113"/>
      <c r="R91" s="113"/>
      <c r="S91" s="113"/>
      <c r="T91" s="113"/>
      <c r="U91" s="113"/>
      <c r="V91" s="113"/>
      <c r="W91" s="113"/>
      <c r="X91" s="260"/>
      <c r="Z91" s="92" t="str">
        <f t="shared" si="82"/>
        <v>ZTE</v>
      </c>
      <c r="AA91" s="115">
        <f t="shared" si="90"/>
        <v>-2.350931096833888E-2</v>
      </c>
      <c r="AB91" s="115">
        <f t="shared" si="90"/>
        <v>2.050686484573833E-2</v>
      </c>
      <c r="AC91" s="115" t="e">
        <f t="shared" si="90"/>
        <v>#DIV/0!</v>
      </c>
      <c r="AD91" s="116" t="e">
        <f t="shared" si="90"/>
        <v>#DIV/0!</v>
      </c>
      <c r="AE91" s="116" t="e">
        <f t="shared" ref="AE91:AJ92" si="91">G91/S91</f>
        <v>#DIV/0!</v>
      </c>
      <c r="AF91" s="116" t="e">
        <f t="shared" si="91"/>
        <v>#DIV/0!</v>
      </c>
      <c r="AG91" s="116" t="e">
        <f t="shared" si="91"/>
        <v>#DIV/0!</v>
      </c>
      <c r="AH91" s="116" t="e">
        <f t="shared" si="91"/>
        <v>#DIV/0!</v>
      </c>
      <c r="AI91" s="116" t="e">
        <f t="shared" si="91"/>
        <v>#DIV/0!</v>
      </c>
      <c r="AJ91" s="116" t="e">
        <f t="shared" si="91"/>
        <v>#DIV/0!</v>
      </c>
      <c r="AK91" s="135" t="e">
        <f>AVERAGE(AA91:AI91)</f>
        <v>#DIV/0!</v>
      </c>
    </row>
    <row r="92" spans="2:37" x14ac:dyDescent="0.3">
      <c r="B92" s="92" t="s">
        <v>80</v>
      </c>
      <c r="C92" s="95">
        <f t="shared" ref="C92:L92" si="92">SUM(C72:C91)</f>
        <v>7424.7299917276941</v>
      </c>
      <c r="D92" s="95">
        <f t="shared" si="92"/>
        <v>14049.366677016651</v>
      </c>
      <c r="E92" s="95">
        <f t="shared" si="92"/>
        <v>0</v>
      </c>
      <c r="F92" s="95">
        <f>SUM(F72:F91)</f>
        <v>0</v>
      </c>
      <c r="G92" s="95">
        <f t="shared" si="92"/>
        <v>0</v>
      </c>
      <c r="H92" s="95">
        <f t="shared" si="92"/>
        <v>0</v>
      </c>
      <c r="I92" s="95">
        <f t="shared" si="92"/>
        <v>0</v>
      </c>
      <c r="J92" s="95">
        <f t="shared" si="92"/>
        <v>0</v>
      </c>
      <c r="K92" s="95">
        <f t="shared" si="92"/>
        <v>0</v>
      </c>
      <c r="L92" s="95">
        <f t="shared" si="92"/>
        <v>0</v>
      </c>
      <c r="N92" s="92" t="s">
        <v>80</v>
      </c>
      <c r="O92" s="95">
        <f t="shared" ref="O92:U92" si="93">SUM(O72:O91)</f>
        <v>187729.53932881361</v>
      </c>
      <c r="P92" s="95">
        <f t="shared" si="93"/>
        <v>192535.7097627382</v>
      </c>
      <c r="Q92" s="95">
        <f t="shared" si="93"/>
        <v>0</v>
      </c>
      <c r="R92" s="95">
        <f>SUM(R72:R91)</f>
        <v>0</v>
      </c>
      <c r="S92" s="95">
        <f>SUM(S72:S91)</f>
        <v>0</v>
      </c>
      <c r="T92" s="95">
        <f t="shared" si="93"/>
        <v>0</v>
      </c>
      <c r="U92" s="95">
        <f t="shared" si="93"/>
        <v>0</v>
      </c>
      <c r="V92" s="95">
        <f t="shared" ref="V92:W92" si="94">SUM(V72:V91)</f>
        <v>0</v>
      </c>
      <c r="W92" s="95">
        <f t="shared" si="94"/>
        <v>0</v>
      </c>
      <c r="X92" s="95">
        <f t="shared" ref="X92" si="95">SUM(X72:X91)</f>
        <v>0</v>
      </c>
      <c r="Z92" s="125" t="s">
        <v>63</v>
      </c>
      <c r="AA92" s="126">
        <f t="shared" si="90"/>
        <v>3.9550142285935452E-2</v>
      </c>
      <c r="AB92" s="126">
        <f t="shared" si="90"/>
        <v>7.2970186643972118E-2</v>
      </c>
      <c r="AC92" s="126" t="e">
        <f t="shared" si="90"/>
        <v>#DIV/0!</v>
      </c>
      <c r="AD92" s="150" t="e">
        <f t="shared" si="90"/>
        <v>#DIV/0!</v>
      </c>
      <c r="AE92" s="151" t="e">
        <f t="shared" si="91"/>
        <v>#DIV/0!</v>
      </c>
      <c r="AF92" s="151" t="e">
        <f t="shared" si="91"/>
        <v>#DIV/0!</v>
      </c>
      <c r="AG92" s="151" t="e">
        <f t="shared" si="91"/>
        <v>#DIV/0!</v>
      </c>
      <c r="AH92" s="151" t="e">
        <f t="shared" si="91"/>
        <v>#DIV/0!</v>
      </c>
      <c r="AI92" s="151" t="e">
        <f t="shared" si="91"/>
        <v>#DIV/0!</v>
      </c>
      <c r="AJ92" s="151" t="e">
        <f t="shared" si="91"/>
        <v>#DIV/0!</v>
      </c>
      <c r="AK92" s="254"/>
    </row>
    <row r="93" spans="2:37" x14ac:dyDescent="0.3">
      <c r="B93" s="152" t="s">
        <v>78</v>
      </c>
      <c r="N93" s="106" t="s">
        <v>38</v>
      </c>
      <c r="O93" s="127"/>
      <c r="P93" s="127">
        <f t="shared" ref="P93:V93" si="96">P92/O92-1</f>
        <v>2.560156729254226E-2</v>
      </c>
      <c r="Q93" s="127">
        <f t="shared" si="96"/>
        <v>-1</v>
      </c>
      <c r="R93" s="127" t="e">
        <f t="shared" si="96"/>
        <v>#DIV/0!</v>
      </c>
      <c r="S93" s="127" t="e">
        <f t="shared" si="96"/>
        <v>#DIV/0!</v>
      </c>
      <c r="T93" s="127" t="e">
        <f t="shared" si="96"/>
        <v>#DIV/0!</v>
      </c>
      <c r="U93" s="127" t="e">
        <f t="shared" si="96"/>
        <v>#DIV/0!</v>
      </c>
      <c r="V93" s="127" t="e">
        <f t="shared" si="96"/>
        <v>#DIV/0!</v>
      </c>
      <c r="W93" s="127" t="e">
        <f t="shared" ref="W93:X93" si="97">W92/V92-1</f>
        <v>#DIV/0!</v>
      </c>
      <c r="X93" s="127" t="e">
        <f t="shared" si="97"/>
        <v>#DIV/0!</v>
      </c>
      <c r="Z93" s="128" t="s">
        <v>94</v>
      </c>
      <c r="AA93" s="129">
        <f t="shared" ref="AA93:AE93" si="98">AVERAGE(AA72:AA91)</f>
        <v>1.6286384175703179E-2</v>
      </c>
      <c r="AB93" s="129">
        <f t="shared" si="98"/>
        <v>5.2003879194764992E-2</v>
      </c>
      <c r="AC93" s="129" t="e">
        <f t="shared" si="98"/>
        <v>#DIV/0!</v>
      </c>
      <c r="AD93" s="129" t="e">
        <f t="shared" si="98"/>
        <v>#DIV/0!</v>
      </c>
      <c r="AE93" s="139" t="e">
        <f t="shared" si="98"/>
        <v>#DIV/0!</v>
      </c>
      <c r="AF93" s="139" t="e">
        <f t="shared" ref="AF93:AG93" si="99">AVERAGE(AF72:AF91)</f>
        <v>#DIV/0!</v>
      </c>
      <c r="AG93" s="139" t="e">
        <f t="shared" si="99"/>
        <v>#DIV/0!</v>
      </c>
      <c r="AH93" s="139" t="e">
        <f t="shared" ref="AH93:AI93" si="100">AVERAGE(AH72:AH91)</f>
        <v>#DIV/0!</v>
      </c>
      <c r="AI93" s="139" t="e">
        <f t="shared" si="100"/>
        <v>#DIV/0!</v>
      </c>
      <c r="AJ93" s="139" t="e">
        <f t="shared" ref="AJ93" si="101">AVERAGE(AJ72:AJ91)</f>
        <v>#DIV/0!</v>
      </c>
      <c r="AK93" s="255"/>
    </row>
    <row r="94" spans="2:37" x14ac:dyDescent="0.3">
      <c r="B94" s="153" t="s">
        <v>98</v>
      </c>
      <c r="C94" s="154">
        <f t="shared" ref="C94:F94" si="102">C72+C73+C74+C77+C82+C84+C85+C90+C91</f>
        <v>1368.1447100000003</v>
      </c>
      <c r="D94" s="154">
        <f t="shared" si="102"/>
        <v>3779.7977627999999</v>
      </c>
      <c r="E94" s="154">
        <f t="shared" si="102"/>
        <v>0</v>
      </c>
      <c r="F94" s="154">
        <f t="shared" si="102"/>
        <v>0</v>
      </c>
      <c r="G94" s="154">
        <f>G72+G73+G77+G82+G84+G85+G91</f>
        <v>0</v>
      </c>
      <c r="H94" s="154">
        <f>H72+H73+H77+H82+H84+H85+H91</f>
        <v>0</v>
      </c>
      <c r="I94" s="154">
        <f>I72+I73+I77+I82+I84+I85+I91</f>
        <v>0</v>
      </c>
      <c r="J94" s="154">
        <f>J72+J73+J77+J82+J84+J85+J91</f>
        <v>0</v>
      </c>
      <c r="K94" s="154">
        <f>K72+K73+K77+K82+K84+K85+K91</f>
        <v>0</v>
      </c>
      <c r="L94" s="154"/>
      <c r="N94" s="153" t="s">
        <v>98</v>
      </c>
      <c r="O94" s="154">
        <f t="shared" ref="O94:R94" si="103">O72+O73+O74+O77+O82+O84+O85+O90+O91</f>
        <v>103900.45122040001</v>
      </c>
      <c r="P94" s="154">
        <f>P72+P73+P74+P77+P82+P84+P85+P90+P91</f>
        <v>108695.2327139</v>
      </c>
      <c r="Q94" s="154">
        <f t="shared" si="103"/>
        <v>0</v>
      </c>
      <c r="R94" s="154">
        <f t="shared" si="103"/>
        <v>0</v>
      </c>
      <c r="S94" s="154">
        <f>S72+S73+S77+S82+S84+S85+S91</f>
        <v>0</v>
      </c>
      <c r="T94" s="154">
        <f>T72+T73+T77+T82+T84+T85+T91</f>
        <v>0</v>
      </c>
      <c r="U94" s="154">
        <f>U72+U73+U77+U82+U84+U85+U91</f>
        <v>0</v>
      </c>
      <c r="V94" s="154">
        <f>V72+V73+V77+V82+V84+V85+V91</f>
        <v>0</v>
      </c>
      <c r="W94" s="154">
        <f t="shared" ref="W94" si="104">W72+W73+W77+W82+W84+W85+W91</f>
        <v>0</v>
      </c>
      <c r="X94" s="154">
        <f t="shared" ref="X94" si="105">X72+X73+X77+X82+X84+X85+X91</f>
        <v>0</v>
      </c>
      <c r="Y94" s="226" t="e">
        <f>J94/V94</f>
        <v>#DIV/0!</v>
      </c>
      <c r="Z94" s="155" t="str">
        <f>B94</f>
        <v>Telecom</v>
      </c>
      <c r="AA94" s="115">
        <f t="shared" ref="AA94:AJ95" si="106">C94/O94</f>
        <v>1.316784185179146E-2</v>
      </c>
      <c r="AB94" s="115">
        <f t="shared" si="106"/>
        <v>3.477427361279882E-2</v>
      </c>
      <c r="AC94" s="115" t="e">
        <f t="shared" si="106"/>
        <v>#DIV/0!</v>
      </c>
      <c r="AD94" s="156" t="e">
        <f t="shared" si="106"/>
        <v>#DIV/0!</v>
      </c>
      <c r="AE94" s="157" t="e">
        <f t="shared" si="106"/>
        <v>#DIV/0!</v>
      </c>
      <c r="AF94" s="157" t="e">
        <f t="shared" si="106"/>
        <v>#DIV/0!</v>
      </c>
      <c r="AG94" s="157" t="e">
        <f t="shared" si="106"/>
        <v>#DIV/0!</v>
      </c>
      <c r="AH94" s="157" t="e">
        <f t="shared" si="106"/>
        <v>#DIV/0!</v>
      </c>
      <c r="AI94" s="157" t="e">
        <f t="shared" si="106"/>
        <v>#DIV/0!</v>
      </c>
      <c r="AJ94" s="157" t="e">
        <f t="shared" si="106"/>
        <v>#DIV/0!</v>
      </c>
      <c r="AK94" s="255"/>
    </row>
    <row r="95" spans="2:37" ht="13.5" customHeight="1" x14ac:dyDescent="0.3">
      <c r="B95" s="158" t="s">
        <v>99</v>
      </c>
      <c r="C95" s="154">
        <f t="shared" ref="C95:G95" si="107">C92-C94</f>
        <v>6056.5852817276937</v>
      </c>
      <c r="D95" s="154">
        <f t="shared" si="107"/>
        <v>10269.568914216652</v>
      </c>
      <c r="E95" s="154">
        <f t="shared" si="107"/>
        <v>0</v>
      </c>
      <c r="F95" s="154">
        <f t="shared" si="107"/>
        <v>0</v>
      </c>
      <c r="G95" s="154">
        <f t="shared" si="107"/>
        <v>0</v>
      </c>
      <c r="H95" s="154">
        <f t="shared" ref="H95:I95" si="108">H92-H94</f>
        <v>0</v>
      </c>
      <c r="I95" s="154">
        <f t="shared" si="108"/>
        <v>0</v>
      </c>
      <c r="J95" s="154">
        <f t="shared" ref="J95:K95" si="109">J92-J94</f>
        <v>0</v>
      </c>
      <c r="K95" s="154">
        <f t="shared" si="109"/>
        <v>0</v>
      </c>
      <c r="L95" s="154"/>
      <c r="N95" s="158" t="s">
        <v>99</v>
      </c>
      <c r="O95" s="154">
        <f t="shared" ref="O95:S95" si="110">O92-O94</f>
        <v>83829.088108413605</v>
      </c>
      <c r="P95" s="154">
        <f t="shared" si="110"/>
        <v>83840.477048838206</v>
      </c>
      <c r="Q95" s="154">
        <f t="shared" si="110"/>
        <v>0</v>
      </c>
      <c r="R95" s="154">
        <f t="shared" si="110"/>
        <v>0</v>
      </c>
      <c r="S95" s="154">
        <f t="shared" si="110"/>
        <v>0</v>
      </c>
      <c r="T95" s="154">
        <f t="shared" ref="T95:U95" si="111">T92-T94</f>
        <v>0</v>
      </c>
      <c r="U95" s="154">
        <f t="shared" si="111"/>
        <v>0</v>
      </c>
      <c r="V95" s="154">
        <f t="shared" ref="V95:W95" si="112">V92-V94</f>
        <v>0</v>
      </c>
      <c r="W95" s="154">
        <f t="shared" si="112"/>
        <v>0</v>
      </c>
      <c r="X95" s="154">
        <f t="shared" ref="X95" si="113">X92-X94</f>
        <v>0</v>
      </c>
      <c r="Z95" s="155" t="str">
        <f>B95</f>
        <v>Datacom</v>
      </c>
      <c r="AA95" s="115">
        <f t="shared" si="106"/>
        <v>7.2249208698237255E-2</v>
      </c>
      <c r="AB95" s="115">
        <f t="shared" si="106"/>
        <v>0.12248939027666184</v>
      </c>
      <c r="AC95" s="115" t="e">
        <f t="shared" si="106"/>
        <v>#DIV/0!</v>
      </c>
      <c r="AD95" s="156" t="e">
        <f t="shared" si="106"/>
        <v>#DIV/0!</v>
      </c>
      <c r="AE95" s="157" t="e">
        <f t="shared" si="106"/>
        <v>#DIV/0!</v>
      </c>
      <c r="AF95" s="157" t="e">
        <f t="shared" si="106"/>
        <v>#DIV/0!</v>
      </c>
      <c r="AG95" s="157" t="e">
        <f t="shared" si="106"/>
        <v>#DIV/0!</v>
      </c>
      <c r="AH95" s="157" t="e">
        <f t="shared" si="106"/>
        <v>#DIV/0!</v>
      </c>
      <c r="AI95" s="157" t="e">
        <f t="shared" si="106"/>
        <v>#DIV/0!</v>
      </c>
      <c r="AJ95" s="157" t="e">
        <f t="shared" si="106"/>
        <v>#DIV/0!</v>
      </c>
      <c r="AK95" s="255"/>
    </row>
    <row r="96" spans="2:37" x14ac:dyDescent="0.3">
      <c r="B96" s="159"/>
      <c r="C96" s="154"/>
      <c r="D96" s="154"/>
      <c r="E96" s="127">
        <f t="shared" ref="E96:K96" si="114">E92/D92-1</f>
        <v>-1</v>
      </c>
      <c r="F96" s="127" t="e">
        <f t="shared" si="114"/>
        <v>#DIV/0!</v>
      </c>
      <c r="G96" s="127" t="e">
        <f t="shared" si="114"/>
        <v>#DIV/0!</v>
      </c>
      <c r="H96" s="127" t="e">
        <f t="shared" si="114"/>
        <v>#DIV/0!</v>
      </c>
      <c r="I96" s="127" t="e">
        <f t="shared" si="114"/>
        <v>#DIV/0!</v>
      </c>
      <c r="J96" s="127" t="e">
        <f t="shared" si="114"/>
        <v>#DIV/0!</v>
      </c>
      <c r="K96" s="127" t="e">
        <f t="shared" si="114"/>
        <v>#DIV/0!</v>
      </c>
      <c r="L96" s="127"/>
      <c r="N96" s="159"/>
      <c r="O96" s="154"/>
      <c r="P96" s="154"/>
      <c r="Q96" s="154"/>
      <c r="R96" s="154"/>
      <c r="S96" s="154"/>
      <c r="T96" s="154"/>
      <c r="U96" s="154"/>
      <c r="V96" s="154"/>
      <c r="W96" s="154"/>
      <c r="X96" s="154"/>
      <c r="AA96" s="160"/>
      <c r="AB96" s="160"/>
      <c r="AC96" s="160"/>
      <c r="AD96" s="160"/>
      <c r="AE96" s="160"/>
    </row>
    <row r="98" spans="1:37" ht="15.6" x14ac:dyDescent="0.3">
      <c r="B98" s="97" t="str">
        <f>B6</f>
        <v>Net profit (GAAP)</v>
      </c>
      <c r="C98" s="39"/>
      <c r="D98" s="99" t="s">
        <v>129</v>
      </c>
      <c r="E98" s="100"/>
      <c r="F98" s="100"/>
      <c r="G98" s="100"/>
      <c r="H98" s="100"/>
      <c r="I98" s="100"/>
      <c r="J98" s="100"/>
      <c r="K98" s="100"/>
      <c r="L98" s="100"/>
      <c r="N98" s="97" t="s">
        <v>75</v>
      </c>
      <c r="O98" s="39"/>
      <c r="P98" s="99" t="s">
        <v>129</v>
      </c>
      <c r="Z98" s="97" t="s">
        <v>76</v>
      </c>
      <c r="AD98" s="130" t="s">
        <v>149</v>
      </c>
      <c r="AE98" s="130"/>
      <c r="AF98" s="130"/>
      <c r="AG98" s="130"/>
    </row>
    <row r="99" spans="1:37" ht="14.4" x14ac:dyDescent="0.3">
      <c r="B99" s="193" t="s">
        <v>143</v>
      </c>
      <c r="C99" s="89">
        <v>2012</v>
      </c>
      <c r="D99" s="89">
        <v>2013</v>
      </c>
      <c r="E99" s="89">
        <v>2014</v>
      </c>
      <c r="F99" s="89">
        <v>2015</v>
      </c>
      <c r="G99" s="89">
        <v>2016</v>
      </c>
      <c r="H99" s="89">
        <v>2017</v>
      </c>
      <c r="I99" s="89">
        <v>2018</v>
      </c>
      <c r="J99" s="89">
        <v>2019</v>
      </c>
      <c r="K99" s="89">
        <v>2020</v>
      </c>
      <c r="L99" s="89">
        <v>2021</v>
      </c>
      <c r="N99" s="88" t="str">
        <f t="shared" ref="N99:N125" si="115">B99</f>
        <v>Semiconductor ICs</v>
      </c>
      <c r="O99" s="89">
        <v>2012</v>
      </c>
      <c r="P99" s="89">
        <v>2013</v>
      </c>
      <c r="Q99" s="89">
        <v>2014</v>
      </c>
      <c r="R99" s="89">
        <v>2015</v>
      </c>
      <c r="S99" s="89">
        <v>2016</v>
      </c>
      <c r="T99" s="89">
        <v>2017</v>
      </c>
      <c r="U99" s="89">
        <v>2018</v>
      </c>
      <c r="V99" s="89">
        <v>2019</v>
      </c>
      <c r="W99" s="89">
        <v>2020</v>
      </c>
      <c r="X99" s="89">
        <v>2021</v>
      </c>
      <c r="Z99" s="88" t="str">
        <f>B99</f>
        <v>Semiconductor ICs</v>
      </c>
      <c r="AA99" s="89">
        <v>2012</v>
      </c>
      <c r="AB99" s="89">
        <v>2013</v>
      </c>
      <c r="AC99" s="89">
        <v>2014</v>
      </c>
      <c r="AD99" s="89">
        <v>2015</v>
      </c>
      <c r="AE99" s="89">
        <v>2016</v>
      </c>
      <c r="AF99" s="89">
        <v>2017</v>
      </c>
      <c r="AG99" s="89">
        <v>2018</v>
      </c>
      <c r="AH99" s="89">
        <v>2019</v>
      </c>
      <c r="AI99" s="111">
        <f t="shared" ref="AI99:AJ99" si="116">AI9</f>
        <v>2020</v>
      </c>
      <c r="AJ99" s="111">
        <f t="shared" si="116"/>
        <v>2021</v>
      </c>
      <c r="AK99" s="132" t="s">
        <v>97</v>
      </c>
    </row>
    <row r="100" spans="1:37" s="82" customFormat="1" x14ac:dyDescent="0.3">
      <c r="A100"/>
      <c r="B100" s="90" t="s">
        <v>51</v>
      </c>
      <c r="C100" s="202">
        <v>556.80700000000002</v>
      </c>
      <c r="D100" s="205">
        <v>440.1</v>
      </c>
      <c r="E100" s="205"/>
      <c r="F100" s="205"/>
      <c r="G100" s="282"/>
      <c r="H100" s="283"/>
      <c r="I100" s="284"/>
      <c r="J100" s="80"/>
      <c r="K100" s="80"/>
      <c r="L100" s="80"/>
      <c r="M100" s="83"/>
      <c r="N100" s="90" t="str">
        <f t="shared" si="115"/>
        <v>Altera</v>
      </c>
      <c r="O100" s="202">
        <v>1783.0350000000001</v>
      </c>
      <c r="P100" s="202">
        <v>1732.5719999999999</v>
      </c>
      <c r="Q100" s="202"/>
      <c r="R100" s="202"/>
      <c r="S100" s="282"/>
      <c r="T100" s="283"/>
      <c r="U100" s="284"/>
      <c r="V100" s="80"/>
      <c r="W100" s="80"/>
      <c r="X100" s="80"/>
      <c r="Z100" s="92" t="str">
        <f t="shared" ref="Z100:Z125" si="117">N100</f>
        <v>Altera</v>
      </c>
      <c r="AA100" s="115">
        <f t="shared" ref="AA100:AD106" si="118">C100/O100</f>
        <v>0.31228046561060213</v>
      </c>
      <c r="AB100" s="115">
        <f t="shared" si="118"/>
        <v>0.25401541754108925</v>
      </c>
      <c r="AC100" s="115" t="e">
        <f t="shared" si="118"/>
        <v>#DIV/0!</v>
      </c>
      <c r="AD100" s="115" t="e">
        <f t="shared" si="118"/>
        <v>#DIV/0!</v>
      </c>
      <c r="AE100" s="282" t="s">
        <v>6</v>
      </c>
      <c r="AF100" s="283"/>
      <c r="AG100" s="284"/>
      <c r="AH100" s="119"/>
      <c r="AI100" s="120"/>
      <c r="AJ100" s="120"/>
      <c r="AK100" s="143"/>
    </row>
    <row r="101" spans="1:37" x14ac:dyDescent="0.3">
      <c r="B101" s="92" t="s">
        <v>21</v>
      </c>
      <c r="C101" s="205">
        <v>-184.09100000000001</v>
      </c>
      <c r="D101" s="205">
        <v>-59</v>
      </c>
      <c r="E101" s="205"/>
      <c r="F101" s="205"/>
      <c r="G101" s="205"/>
      <c r="H101" s="285"/>
      <c r="I101" s="284"/>
      <c r="J101" s="94"/>
      <c r="K101" s="94"/>
      <c r="L101" s="80"/>
      <c r="N101" s="92" t="str">
        <f t="shared" si="115"/>
        <v>AMCC</v>
      </c>
      <c r="O101" s="202">
        <v>188.083</v>
      </c>
      <c r="P101" s="202">
        <v>220.6</v>
      </c>
      <c r="Q101" s="202"/>
      <c r="R101" s="202"/>
      <c r="S101" s="202"/>
      <c r="T101" s="285"/>
      <c r="U101" s="284"/>
      <c r="V101" s="80"/>
      <c r="W101" s="94"/>
      <c r="X101" s="80"/>
      <c r="Z101" s="92" t="str">
        <f t="shared" si="117"/>
        <v>AMCC</v>
      </c>
      <c r="AA101" s="115">
        <f t="shared" si="118"/>
        <v>-0.97877532791374022</v>
      </c>
      <c r="AB101" s="115">
        <f t="shared" si="118"/>
        <v>-0.26745240253853131</v>
      </c>
      <c r="AC101" s="115" t="e">
        <f t="shared" si="118"/>
        <v>#DIV/0!</v>
      </c>
      <c r="AD101" s="115" t="e">
        <f t="shared" si="118"/>
        <v>#DIV/0!</v>
      </c>
      <c r="AE101" s="115" t="e">
        <f>G101/S101</f>
        <v>#DIV/0!</v>
      </c>
      <c r="AF101" s="285" t="s">
        <v>172</v>
      </c>
      <c r="AG101" s="284"/>
      <c r="AH101" s="119"/>
      <c r="AI101" s="120"/>
      <c r="AJ101" s="120"/>
      <c r="AK101" s="143"/>
    </row>
    <row r="102" spans="1:37" x14ac:dyDescent="0.3">
      <c r="B102" s="92" t="s">
        <v>190</v>
      </c>
      <c r="C102" s="205">
        <v>-1183</v>
      </c>
      <c r="D102" s="205">
        <v>-83</v>
      </c>
      <c r="E102" s="205"/>
      <c r="F102" s="205"/>
      <c r="G102" s="205"/>
      <c r="H102" s="205"/>
      <c r="I102" s="205"/>
      <c r="J102" s="205"/>
      <c r="K102" s="205"/>
      <c r="L102" s="205"/>
      <c r="N102" s="92" t="str">
        <f t="shared" si="115"/>
        <v>AMD</v>
      </c>
      <c r="O102" s="202">
        <v>5422</v>
      </c>
      <c r="P102" s="202">
        <v>5299</v>
      </c>
      <c r="Q102" s="202"/>
      <c r="R102" s="202"/>
      <c r="S102" s="202"/>
      <c r="T102" s="202"/>
      <c r="U102" s="202"/>
      <c r="V102" s="202"/>
      <c r="W102" s="202"/>
      <c r="X102" s="202"/>
      <c r="Z102" s="92" t="str">
        <f t="shared" si="117"/>
        <v>AMD</v>
      </c>
      <c r="AA102" s="115">
        <f t="shared" si="118"/>
        <v>-0.21818517152342309</v>
      </c>
      <c r="AB102" s="115">
        <f t="shared" si="118"/>
        <v>-1.5663332704283828E-2</v>
      </c>
      <c r="AC102" s="115" t="e">
        <f t="shared" si="118"/>
        <v>#DIV/0!</v>
      </c>
      <c r="AD102" s="115" t="e">
        <f t="shared" si="118"/>
        <v>#DIV/0!</v>
      </c>
      <c r="AE102" s="115" t="e">
        <f>G102/S102</f>
        <v>#DIV/0!</v>
      </c>
      <c r="AF102" s="115" t="e">
        <f t="shared" ref="AF102:AJ103" si="119">H102/T102</f>
        <v>#DIV/0!</v>
      </c>
      <c r="AG102" s="115" t="e">
        <f t="shared" si="119"/>
        <v>#DIV/0!</v>
      </c>
      <c r="AH102" s="115" t="e">
        <f t="shared" si="119"/>
        <v>#DIV/0!</v>
      </c>
      <c r="AI102" s="115" t="e">
        <f t="shared" si="119"/>
        <v>#DIV/0!</v>
      </c>
      <c r="AJ102" s="115" t="e">
        <f t="shared" si="119"/>
        <v>#DIV/0!</v>
      </c>
      <c r="AK102" s="135" t="e">
        <f>AVERAGE(AA102:AI102)</f>
        <v>#DIV/0!</v>
      </c>
    </row>
    <row r="103" spans="1:37" x14ac:dyDescent="0.3">
      <c r="B103" s="92" t="s">
        <v>53</v>
      </c>
      <c r="C103" s="205">
        <v>651.23599999999999</v>
      </c>
      <c r="D103" s="205">
        <v>673.48699999999997</v>
      </c>
      <c r="E103" s="205"/>
      <c r="F103" s="205"/>
      <c r="G103" s="205"/>
      <c r="H103" s="205"/>
      <c r="I103" s="206"/>
      <c r="J103" s="206"/>
      <c r="K103" s="91"/>
      <c r="L103" s="91"/>
      <c r="N103" s="92" t="str">
        <f t="shared" si="115"/>
        <v>Analog Devices</v>
      </c>
      <c r="O103" s="202">
        <v>2701.1419999999998</v>
      </c>
      <c r="P103" s="202">
        <v>2633.6889999999999</v>
      </c>
      <c r="Q103" s="202"/>
      <c r="R103" s="202"/>
      <c r="S103" s="203"/>
      <c r="T103" s="203"/>
      <c r="U103" s="204"/>
      <c r="V103" s="213"/>
      <c r="W103" s="213"/>
      <c r="X103" s="93"/>
      <c r="Z103" s="92" t="str">
        <f t="shared" si="117"/>
        <v>Analog Devices</v>
      </c>
      <c r="AA103" s="115">
        <f t="shared" si="118"/>
        <v>0.24109654361007307</v>
      </c>
      <c r="AB103" s="115">
        <f t="shared" si="118"/>
        <v>0.25572001857470644</v>
      </c>
      <c r="AC103" s="115" t="e">
        <f t="shared" si="118"/>
        <v>#DIV/0!</v>
      </c>
      <c r="AD103" s="115" t="e">
        <f t="shared" si="118"/>
        <v>#DIV/0!</v>
      </c>
      <c r="AE103" s="115" t="e">
        <f>G103/S103</f>
        <v>#DIV/0!</v>
      </c>
      <c r="AF103" s="115" t="e">
        <f t="shared" si="119"/>
        <v>#DIV/0!</v>
      </c>
      <c r="AG103" s="115" t="e">
        <f t="shared" si="119"/>
        <v>#DIV/0!</v>
      </c>
      <c r="AH103" s="115" t="e">
        <f t="shared" si="119"/>
        <v>#DIV/0!</v>
      </c>
      <c r="AI103" s="115" t="e">
        <f t="shared" si="119"/>
        <v>#DIV/0!</v>
      </c>
      <c r="AJ103" s="115" t="e">
        <f t="shared" si="119"/>
        <v>#DIV/0!</v>
      </c>
      <c r="AK103" s="135" t="e">
        <f>AVERAGE(AA103:AI103)</f>
        <v>#DIV/0!</v>
      </c>
    </row>
    <row r="104" spans="1:37" x14ac:dyDescent="0.3">
      <c r="B104" s="92" t="s">
        <v>8</v>
      </c>
      <c r="C104" s="205">
        <f>563+196</f>
        <v>759</v>
      </c>
      <c r="D104" s="208">
        <f>552+125</f>
        <v>677</v>
      </c>
      <c r="E104" s="208"/>
      <c r="F104" s="205"/>
      <c r="G104" s="286"/>
      <c r="H104" s="283"/>
      <c r="I104" s="284"/>
      <c r="J104" s="94"/>
      <c r="K104" s="80"/>
      <c r="L104" s="80"/>
      <c r="N104" s="92" t="str">
        <f t="shared" si="115"/>
        <v>Avago</v>
      </c>
      <c r="O104" s="202">
        <f>2377+2506</f>
        <v>4883</v>
      </c>
      <c r="P104" s="202">
        <f>2520+2370</f>
        <v>4890</v>
      </c>
      <c r="Q104" s="202"/>
      <c r="R104" s="202"/>
      <c r="S104" s="286"/>
      <c r="T104" s="283"/>
      <c r="U104" s="284"/>
      <c r="V104" s="80"/>
      <c r="W104" s="80"/>
      <c r="X104" s="80"/>
      <c r="Z104" s="92" t="str">
        <f t="shared" si="117"/>
        <v>Avago</v>
      </c>
      <c r="AA104" s="115">
        <f t="shared" si="118"/>
        <v>0.15543723121032152</v>
      </c>
      <c r="AB104" s="115">
        <f t="shared" si="118"/>
        <v>0.13844580777096113</v>
      </c>
      <c r="AC104" s="115" t="e">
        <f t="shared" si="118"/>
        <v>#DIV/0!</v>
      </c>
      <c r="AD104" s="115" t="e">
        <f t="shared" si="118"/>
        <v>#DIV/0!</v>
      </c>
      <c r="AE104" s="286" t="s">
        <v>22</v>
      </c>
      <c r="AF104" s="283"/>
      <c r="AG104" s="284"/>
      <c r="AH104" s="119"/>
      <c r="AI104" s="120"/>
      <c r="AJ104" s="120"/>
      <c r="AK104" s="143"/>
    </row>
    <row r="105" spans="1:37" x14ac:dyDescent="0.3">
      <c r="B105" s="92" t="s">
        <v>22</v>
      </c>
      <c r="C105" s="205">
        <v>719</v>
      </c>
      <c r="D105" s="205">
        <v>424</v>
      </c>
      <c r="E105" s="205"/>
      <c r="F105" s="205"/>
      <c r="G105" s="205"/>
      <c r="H105" s="205"/>
      <c r="I105" s="206"/>
      <c r="J105" s="205"/>
      <c r="K105" s="91"/>
      <c r="L105" s="91"/>
      <c r="N105" s="92" t="str">
        <f t="shared" si="115"/>
        <v>Broadcom</v>
      </c>
      <c r="O105" s="202">
        <v>8006</v>
      </c>
      <c r="P105" s="202">
        <v>8305</v>
      </c>
      <c r="Q105" s="202"/>
      <c r="R105" s="202"/>
      <c r="S105" s="202"/>
      <c r="T105" s="202"/>
      <c r="U105" s="207"/>
      <c r="V105" s="213"/>
      <c r="W105" s="213"/>
      <c r="X105" s="213"/>
      <c r="Z105" s="92" t="str">
        <f t="shared" si="117"/>
        <v>Broadcom</v>
      </c>
      <c r="AA105" s="115">
        <f t="shared" si="118"/>
        <v>8.9807644266799894E-2</v>
      </c>
      <c r="AB105" s="115">
        <f t="shared" si="118"/>
        <v>5.1053582179409994E-2</v>
      </c>
      <c r="AC105" s="115" t="e">
        <f t="shared" si="118"/>
        <v>#DIV/0!</v>
      </c>
      <c r="AD105" s="115" t="e">
        <f t="shared" si="118"/>
        <v>#DIV/0!</v>
      </c>
      <c r="AE105" s="115" t="e">
        <f t="shared" ref="AE105:AJ105" si="120">G105/S105</f>
        <v>#DIV/0!</v>
      </c>
      <c r="AF105" s="115" t="e">
        <f t="shared" si="120"/>
        <v>#DIV/0!</v>
      </c>
      <c r="AG105" s="115" t="e">
        <f t="shared" si="120"/>
        <v>#DIV/0!</v>
      </c>
      <c r="AH105" s="115" t="e">
        <f t="shared" si="120"/>
        <v>#DIV/0!</v>
      </c>
      <c r="AI105" s="115" t="e">
        <f t="shared" si="120"/>
        <v>#DIV/0!</v>
      </c>
      <c r="AJ105" s="115" t="e">
        <f t="shared" si="120"/>
        <v>#DIV/0!</v>
      </c>
      <c r="AK105" s="135" t="e">
        <f>AVERAGE(AA105:AI105)</f>
        <v>#DIV/0!</v>
      </c>
    </row>
    <row r="106" spans="1:37" x14ac:dyDescent="0.3">
      <c r="B106" s="92" t="s">
        <v>126</v>
      </c>
      <c r="C106" s="206">
        <v>-113</v>
      </c>
      <c r="D106" s="206">
        <v>-3</v>
      </c>
      <c r="E106" s="206"/>
      <c r="F106" s="206"/>
      <c r="G106" s="206"/>
      <c r="H106" s="206"/>
      <c r="I106" s="201"/>
      <c r="J106" s="80"/>
      <c r="K106" s="94"/>
      <c r="L106" s="94"/>
      <c r="N106" s="92" t="str">
        <f t="shared" si="115"/>
        <v>Cavium</v>
      </c>
      <c r="O106" s="202">
        <v>235</v>
      </c>
      <c r="P106" s="202">
        <v>304</v>
      </c>
      <c r="Q106" s="202"/>
      <c r="R106" s="202"/>
      <c r="S106" s="202"/>
      <c r="T106" s="205"/>
      <c r="U106" s="201"/>
      <c r="V106" s="80"/>
      <c r="W106" s="80"/>
      <c r="X106" s="176"/>
      <c r="Z106" s="92" t="str">
        <f t="shared" si="117"/>
        <v>Cavium</v>
      </c>
      <c r="AA106" s="115">
        <f t="shared" si="118"/>
        <v>-0.48085106382978721</v>
      </c>
      <c r="AB106" s="115">
        <f t="shared" si="118"/>
        <v>-9.8684210526315784E-3</v>
      </c>
      <c r="AC106" s="115" t="e">
        <f t="shared" si="118"/>
        <v>#DIV/0!</v>
      </c>
      <c r="AD106" s="115" t="e">
        <f t="shared" si="118"/>
        <v>#DIV/0!</v>
      </c>
      <c r="AE106" s="115" t="e">
        <f>G106/S106</f>
        <v>#DIV/0!</v>
      </c>
      <c r="AF106" s="115" t="e">
        <f>H106/T106</f>
        <v>#DIV/0!</v>
      </c>
      <c r="AG106" s="201" t="s">
        <v>153</v>
      </c>
      <c r="AH106" s="119"/>
      <c r="AI106" s="119"/>
      <c r="AJ106" s="120"/>
      <c r="AK106" s="143"/>
    </row>
    <row r="107" spans="1:37" x14ac:dyDescent="0.3">
      <c r="B107" s="92" t="s">
        <v>170</v>
      </c>
      <c r="C107" s="206">
        <v>-108</v>
      </c>
      <c r="D107" s="206">
        <v>-208</v>
      </c>
      <c r="E107" s="206"/>
      <c r="F107" s="279"/>
      <c r="G107" s="281"/>
      <c r="H107" s="281"/>
      <c r="I107" s="280"/>
      <c r="J107" s="94"/>
      <c r="K107" s="80"/>
      <c r="L107" s="80"/>
      <c r="N107" s="92" t="str">
        <f t="shared" si="115"/>
        <v xml:space="preserve">Freescale </v>
      </c>
      <c r="O107" s="206">
        <v>4004</v>
      </c>
      <c r="P107" s="206">
        <v>4322</v>
      </c>
      <c r="Q107" s="206"/>
      <c r="R107" s="279"/>
      <c r="S107" s="281"/>
      <c r="T107" s="281"/>
      <c r="U107" s="280"/>
      <c r="V107" s="80"/>
      <c r="W107" s="80"/>
      <c r="X107" s="80"/>
      <c r="Z107" s="92" t="str">
        <f t="shared" si="117"/>
        <v xml:space="preserve">Freescale </v>
      </c>
      <c r="AA107" s="115">
        <f t="shared" ref="AA107:AA126" si="121">C107/O107</f>
        <v>-2.6973026973026972E-2</v>
      </c>
      <c r="AB107" s="115">
        <f t="shared" ref="AB107:AB126" si="122">D107/P107</f>
        <v>-4.8125867653863952E-2</v>
      </c>
      <c r="AC107" s="115" t="e">
        <f t="shared" ref="AC107:AC126" si="123">E107/Q107</f>
        <v>#DIV/0!</v>
      </c>
      <c r="AD107" s="279" t="s">
        <v>174</v>
      </c>
      <c r="AE107" s="281"/>
      <c r="AF107" s="281"/>
      <c r="AG107" s="280"/>
      <c r="AH107" s="119"/>
      <c r="AI107" s="120"/>
      <c r="AJ107" s="120"/>
      <c r="AK107" s="143"/>
    </row>
    <row r="108" spans="1:37" x14ac:dyDescent="0.3">
      <c r="B108" s="92" t="s">
        <v>171</v>
      </c>
      <c r="C108" s="206">
        <v>-20.7</v>
      </c>
      <c r="D108" s="206">
        <v>-13.2</v>
      </c>
      <c r="E108" s="206"/>
      <c r="F108" s="206"/>
      <c r="G108" s="206"/>
      <c r="H108" s="206"/>
      <c r="I108" s="206"/>
      <c r="J108" s="206"/>
      <c r="K108" s="91"/>
      <c r="L108" s="267"/>
      <c r="N108" s="92" t="str">
        <f t="shared" si="115"/>
        <v>Inphi</v>
      </c>
      <c r="O108" s="202">
        <v>91.2</v>
      </c>
      <c r="P108" s="202">
        <v>102.7</v>
      </c>
      <c r="Q108" s="202"/>
      <c r="R108" s="202"/>
      <c r="S108" s="202"/>
      <c r="T108" s="202"/>
      <c r="U108" s="202"/>
      <c r="V108" s="213"/>
      <c r="W108" s="213"/>
      <c r="X108" s="267"/>
      <c r="Z108" s="92" t="str">
        <f t="shared" si="117"/>
        <v>Inphi</v>
      </c>
      <c r="AA108" s="115">
        <f t="shared" si="121"/>
        <v>-0.2269736842105263</v>
      </c>
      <c r="AB108" s="115">
        <f t="shared" si="122"/>
        <v>-0.1285296981499513</v>
      </c>
      <c r="AC108" s="115" t="e">
        <f t="shared" si="123"/>
        <v>#DIV/0!</v>
      </c>
      <c r="AD108" s="115" t="e">
        <f t="shared" ref="AD108:AI109" si="124">F108/R108</f>
        <v>#DIV/0!</v>
      </c>
      <c r="AE108" s="115" t="e">
        <f t="shared" si="124"/>
        <v>#DIV/0!</v>
      </c>
      <c r="AF108" s="115" t="e">
        <f t="shared" si="124"/>
        <v>#DIV/0!</v>
      </c>
      <c r="AG108" s="115" t="e">
        <f t="shared" si="124"/>
        <v>#DIV/0!</v>
      </c>
      <c r="AH108" s="115" t="e">
        <f t="shared" si="124"/>
        <v>#DIV/0!</v>
      </c>
      <c r="AI108" s="115" t="e">
        <f t="shared" si="124"/>
        <v>#DIV/0!</v>
      </c>
      <c r="AJ108" s="120"/>
      <c r="AK108" s="135" t="e">
        <f>AVERAGE(AA108:AI108)</f>
        <v>#DIV/0!</v>
      </c>
    </row>
    <row r="109" spans="1:37" x14ac:dyDescent="0.3">
      <c r="B109" s="92" t="s">
        <v>6</v>
      </c>
      <c r="C109" s="205">
        <v>11005</v>
      </c>
      <c r="D109" s="205">
        <v>9620</v>
      </c>
      <c r="E109" s="205"/>
      <c r="F109" s="205"/>
      <c r="G109" s="202"/>
      <c r="H109" s="202"/>
      <c r="I109" s="202"/>
      <c r="J109" s="256"/>
      <c r="K109" s="91"/>
      <c r="L109" s="144"/>
      <c r="N109" s="92" t="str">
        <f t="shared" si="115"/>
        <v>Intel</v>
      </c>
      <c r="O109" s="202">
        <v>53341</v>
      </c>
      <c r="P109" s="202">
        <v>52708</v>
      </c>
      <c r="Q109" s="202"/>
      <c r="R109" s="202"/>
      <c r="S109" s="202"/>
      <c r="T109" s="205"/>
      <c r="U109" s="205"/>
      <c r="V109" s="144"/>
      <c r="W109" s="144"/>
      <c r="X109" s="93"/>
      <c r="Z109" s="92" t="str">
        <f t="shared" si="117"/>
        <v>Intel</v>
      </c>
      <c r="AA109" s="115">
        <f t="shared" si="121"/>
        <v>0.20631409234922479</v>
      </c>
      <c r="AB109" s="115">
        <f t="shared" si="122"/>
        <v>0.18251498823707976</v>
      </c>
      <c r="AC109" s="115" t="e">
        <f t="shared" si="123"/>
        <v>#DIV/0!</v>
      </c>
      <c r="AD109" s="115" t="e">
        <f t="shared" si="124"/>
        <v>#DIV/0!</v>
      </c>
      <c r="AE109" s="115" t="e">
        <f t="shared" si="124"/>
        <v>#DIV/0!</v>
      </c>
      <c r="AF109" s="115" t="e">
        <f t="shared" si="124"/>
        <v>#DIV/0!</v>
      </c>
      <c r="AG109" s="115" t="e">
        <f t="shared" si="124"/>
        <v>#DIV/0!</v>
      </c>
      <c r="AH109" s="115" t="e">
        <f t="shared" si="124"/>
        <v>#DIV/0!</v>
      </c>
      <c r="AI109" s="115" t="e">
        <f t="shared" si="124"/>
        <v>#DIV/0!</v>
      </c>
      <c r="AJ109" s="115" t="e">
        <f>L109/X109</f>
        <v>#DIV/0!</v>
      </c>
      <c r="AK109" s="135" t="e">
        <f>AVERAGE(AA109:AI109)</f>
        <v>#DIV/0!</v>
      </c>
    </row>
    <row r="110" spans="1:37" x14ac:dyDescent="0.3">
      <c r="B110" s="92" t="s">
        <v>44</v>
      </c>
      <c r="C110" s="205">
        <v>398.11099999999999</v>
      </c>
      <c r="D110" s="205">
        <v>406.92500000000001</v>
      </c>
      <c r="E110" s="205"/>
      <c r="F110" s="205"/>
      <c r="G110" s="202"/>
      <c r="H110" s="279"/>
      <c r="I110" s="280"/>
      <c r="J110" s="80"/>
      <c r="K110" s="80"/>
      <c r="L110" s="80"/>
      <c r="N110" s="92" t="str">
        <f t="shared" si="115"/>
        <v>Linear Technology</v>
      </c>
      <c r="O110" s="202">
        <v>1266.6210000000001</v>
      </c>
      <c r="P110" s="202">
        <v>1282.2360000000001</v>
      </c>
      <c r="Q110" s="202"/>
      <c r="R110" s="202"/>
      <c r="S110" s="202"/>
      <c r="T110" s="279"/>
      <c r="U110" s="280"/>
      <c r="V110" s="80"/>
      <c r="W110" s="80"/>
      <c r="X110" s="80"/>
      <c r="Z110" s="92" t="str">
        <f t="shared" si="117"/>
        <v>Linear Technology</v>
      </c>
      <c r="AA110" s="115">
        <f t="shared" si="121"/>
        <v>0.31430948957896637</v>
      </c>
      <c r="AB110" s="115">
        <f t="shared" si="122"/>
        <v>0.31735577537988324</v>
      </c>
      <c r="AC110" s="115" t="e">
        <f t="shared" si="123"/>
        <v>#DIV/0!</v>
      </c>
      <c r="AD110" s="115" t="e">
        <f t="shared" ref="AD110:AD118" si="125">F110/R110</f>
        <v>#DIV/0!</v>
      </c>
      <c r="AE110" s="115" t="e">
        <f t="shared" ref="AE110:AE118" si="126">G110/S110</f>
        <v>#DIV/0!</v>
      </c>
      <c r="AF110" s="279" t="s">
        <v>53</v>
      </c>
      <c r="AG110" s="280"/>
      <c r="AH110" s="119"/>
      <c r="AI110" s="120"/>
      <c r="AJ110" s="120"/>
      <c r="AK110" s="143"/>
    </row>
    <row r="111" spans="1:37" x14ac:dyDescent="0.3">
      <c r="B111" s="92" t="s">
        <v>172</v>
      </c>
      <c r="C111" s="209">
        <v>-29.173999999999999</v>
      </c>
      <c r="D111" s="205">
        <v>45.311</v>
      </c>
      <c r="E111" s="206"/>
      <c r="F111" s="206"/>
      <c r="G111" s="206"/>
      <c r="H111" s="206"/>
      <c r="I111" s="206"/>
      <c r="J111" s="206"/>
      <c r="K111" s="91"/>
      <c r="L111" s="206"/>
      <c r="N111" s="92" t="str">
        <f t="shared" si="115"/>
        <v>Macom</v>
      </c>
      <c r="O111" s="202">
        <f>302+151</f>
        <v>453</v>
      </c>
      <c r="P111" s="202">
        <f>243+319</f>
        <v>562</v>
      </c>
      <c r="Q111" s="206"/>
      <c r="R111" s="206"/>
      <c r="S111" s="206"/>
      <c r="T111" s="206"/>
      <c r="U111" s="206"/>
      <c r="V111" s="213"/>
      <c r="W111" s="213"/>
      <c r="X111" s="93"/>
      <c r="Z111" s="92" t="str">
        <f t="shared" si="117"/>
        <v>Macom</v>
      </c>
      <c r="AA111" s="115">
        <f t="shared" si="121"/>
        <v>-6.4401766004415009E-2</v>
      </c>
      <c r="AB111" s="115">
        <f t="shared" si="122"/>
        <v>8.0624555160142344E-2</v>
      </c>
      <c r="AC111" s="115" t="e">
        <f t="shared" si="123"/>
        <v>#DIV/0!</v>
      </c>
      <c r="AD111" s="115" t="e">
        <f t="shared" si="125"/>
        <v>#DIV/0!</v>
      </c>
      <c r="AE111" s="115" t="e">
        <f t="shared" si="126"/>
        <v>#DIV/0!</v>
      </c>
      <c r="AF111" s="115" t="e">
        <f t="shared" ref="AF111:AJ112" si="127">H111/T111</f>
        <v>#DIV/0!</v>
      </c>
      <c r="AG111" s="115" t="e">
        <f t="shared" si="127"/>
        <v>#DIV/0!</v>
      </c>
      <c r="AH111" s="115" t="e">
        <f t="shared" si="127"/>
        <v>#DIV/0!</v>
      </c>
      <c r="AI111" s="115" t="e">
        <f t="shared" si="127"/>
        <v>#DIV/0!</v>
      </c>
      <c r="AJ111" s="115" t="e">
        <f t="shared" si="127"/>
        <v>#DIV/0!</v>
      </c>
      <c r="AK111" s="135" t="e">
        <f>AVERAGE(AA111:AI111)</f>
        <v>#DIV/0!</v>
      </c>
    </row>
    <row r="112" spans="1:37" x14ac:dyDescent="0.3">
      <c r="B112" s="92" t="s">
        <v>31</v>
      </c>
      <c r="C112" s="205">
        <v>306.58499999999998</v>
      </c>
      <c r="D112" s="205">
        <v>324.82</v>
      </c>
      <c r="E112" s="205"/>
      <c r="F112" s="205"/>
      <c r="G112" s="202"/>
      <c r="H112" s="202"/>
      <c r="I112" s="206"/>
      <c r="J112" s="202"/>
      <c r="K112" s="91"/>
      <c r="L112" s="91"/>
      <c r="N112" s="92" t="str">
        <f t="shared" si="115"/>
        <v>Marvell Technology</v>
      </c>
      <c r="O112" s="202">
        <v>3168.63</v>
      </c>
      <c r="P112" s="202">
        <v>3404.4</v>
      </c>
      <c r="Q112" s="202"/>
      <c r="R112" s="202"/>
      <c r="S112" s="202"/>
      <c r="T112" s="202"/>
      <c r="U112" s="202"/>
      <c r="V112" s="213"/>
      <c r="W112" s="213"/>
      <c r="X112" s="93"/>
      <c r="Z112" s="92" t="str">
        <f t="shared" si="117"/>
        <v>Marvell Technology</v>
      </c>
      <c r="AA112" s="115">
        <f t="shared" si="121"/>
        <v>9.6756326866816247E-2</v>
      </c>
      <c r="AB112" s="115">
        <f t="shared" si="122"/>
        <v>9.5411819997650096E-2</v>
      </c>
      <c r="AC112" s="115" t="e">
        <f t="shared" si="123"/>
        <v>#DIV/0!</v>
      </c>
      <c r="AD112" s="115" t="e">
        <f t="shared" si="125"/>
        <v>#DIV/0!</v>
      </c>
      <c r="AE112" s="115" t="e">
        <f t="shared" si="126"/>
        <v>#DIV/0!</v>
      </c>
      <c r="AF112" s="115" t="e">
        <f t="shared" si="127"/>
        <v>#DIV/0!</v>
      </c>
      <c r="AG112" s="115" t="e">
        <f t="shared" si="127"/>
        <v>#DIV/0!</v>
      </c>
      <c r="AH112" s="115" t="e">
        <f t="shared" si="127"/>
        <v>#DIV/0!</v>
      </c>
      <c r="AI112" s="115" t="e">
        <f t="shared" si="127"/>
        <v>#DIV/0!</v>
      </c>
      <c r="AJ112" s="115" t="e">
        <f t="shared" si="127"/>
        <v>#DIV/0!</v>
      </c>
      <c r="AK112" s="135" t="e">
        <f>AVERAGE(AA112:AI112)</f>
        <v>#DIV/0!</v>
      </c>
    </row>
    <row r="113" spans="1:37" x14ac:dyDescent="0.3">
      <c r="B113" s="92" t="s">
        <v>39</v>
      </c>
      <c r="C113" s="205">
        <v>386.72699999999998</v>
      </c>
      <c r="D113" s="205">
        <v>397.875</v>
      </c>
      <c r="E113" s="205"/>
      <c r="F113" s="205"/>
      <c r="G113" s="202"/>
      <c r="H113" s="202"/>
      <c r="I113" s="202"/>
      <c r="J113" s="202"/>
      <c r="K113" s="91"/>
      <c r="L113" s="269"/>
      <c r="N113" s="92" t="str">
        <f t="shared" si="115"/>
        <v>Maxim IC</v>
      </c>
      <c r="O113" s="202">
        <v>2403.529</v>
      </c>
      <c r="P113" s="202">
        <v>2418.5929999999998</v>
      </c>
      <c r="Q113" s="202"/>
      <c r="R113" s="202"/>
      <c r="S113" s="202"/>
      <c r="T113" s="205"/>
      <c r="U113" s="206"/>
      <c r="V113" s="214"/>
      <c r="W113" s="214"/>
      <c r="X113" s="253"/>
      <c r="Z113" s="92" t="str">
        <f t="shared" si="117"/>
        <v>Maxim IC</v>
      </c>
      <c r="AA113" s="115">
        <f t="shared" si="121"/>
        <v>0.16089966045760212</v>
      </c>
      <c r="AB113" s="115">
        <f t="shared" si="122"/>
        <v>0.1645068020952678</v>
      </c>
      <c r="AC113" s="115" t="e">
        <f t="shared" si="123"/>
        <v>#DIV/0!</v>
      </c>
      <c r="AD113" s="115" t="e">
        <f t="shared" si="125"/>
        <v>#DIV/0!</v>
      </c>
      <c r="AE113" s="115" t="e">
        <f t="shared" si="126"/>
        <v>#DIV/0!</v>
      </c>
      <c r="AF113" s="115" t="e">
        <f t="shared" ref="AF113:AI115" si="128">H113/T113</f>
        <v>#DIV/0!</v>
      </c>
      <c r="AG113" s="115" t="e">
        <f t="shared" si="128"/>
        <v>#DIV/0!</v>
      </c>
      <c r="AH113" s="115" t="e">
        <f t="shared" si="128"/>
        <v>#DIV/0!</v>
      </c>
      <c r="AI113" s="115" t="e">
        <f t="shared" si="128"/>
        <v>#DIV/0!</v>
      </c>
      <c r="AJ113" s="120"/>
      <c r="AK113" s="135" t="e">
        <f>AVERAGE(AA113:AI113)</f>
        <v>#DIV/0!</v>
      </c>
    </row>
    <row r="114" spans="1:37" x14ac:dyDescent="0.3">
      <c r="B114" s="92" t="s">
        <v>173</v>
      </c>
      <c r="C114" s="206">
        <v>-13</v>
      </c>
      <c r="D114" s="206">
        <v>-12.7</v>
      </c>
      <c r="E114" s="206"/>
      <c r="F114" s="206"/>
      <c r="G114" s="206"/>
      <c r="H114" s="206"/>
      <c r="I114" s="206"/>
      <c r="J114" s="206"/>
      <c r="K114" s="91"/>
      <c r="L114" s="144"/>
      <c r="N114" s="92" t="str">
        <f t="shared" si="115"/>
        <v>Maxlinear</v>
      </c>
      <c r="O114" s="207">
        <v>98</v>
      </c>
      <c r="P114" s="207">
        <v>120</v>
      </c>
      <c r="Q114" s="207"/>
      <c r="R114" s="206"/>
      <c r="S114" s="206"/>
      <c r="T114" s="206"/>
      <c r="U114" s="206"/>
      <c r="V114" s="213"/>
      <c r="W114" s="213"/>
      <c r="X114" s="213"/>
      <c r="Z114" s="92" t="str">
        <f t="shared" si="117"/>
        <v>Maxlinear</v>
      </c>
      <c r="AA114" s="115">
        <f t="shared" si="121"/>
        <v>-0.1326530612244898</v>
      </c>
      <c r="AB114" s="115">
        <f t="shared" si="122"/>
        <v>-0.10583333333333332</v>
      </c>
      <c r="AC114" s="115" t="e">
        <f t="shared" si="123"/>
        <v>#DIV/0!</v>
      </c>
      <c r="AD114" s="115" t="e">
        <f t="shared" si="125"/>
        <v>#DIV/0!</v>
      </c>
      <c r="AE114" s="115" t="e">
        <f t="shared" si="126"/>
        <v>#DIV/0!</v>
      </c>
      <c r="AF114" s="115" t="e">
        <f t="shared" si="128"/>
        <v>#DIV/0!</v>
      </c>
      <c r="AG114" s="115" t="e">
        <f t="shared" si="128"/>
        <v>#DIV/0!</v>
      </c>
      <c r="AH114" s="115" t="e">
        <f t="shared" si="128"/>
        <v>#DIV/0!</v>
      </c>
      <c r="AI114" s="115" t="e">
        <f t="shared" si="128"/>
        <v>#DIV/0!</v>
      </c>
      <c r="AJ114" s="115" t="e">
        <f>L114/X114</f>
        <v>#DIV/0!</v>
      </c>
      <c r="AK114" s="135" t="e">
        <f>AVERAGE(AA114:AI114)</f>
        <v>#DIV/0!</v>
      </c>
    </row>
    <row r="115" spans="1:37" x14ac:dyDescent="0.3">
      <c r="B115" s="92" t="s">
        <v>132</v>
      </c>
      <c r="C115" s="206">
        <v>127</v>
      </c>
      <c r="D115" s="206">
        <v>395</v>
      </c>
      <c r="E115" s="206"/>
      <c r="F115" s="206"/>
      <c r="G115" s="206"/>
      <c r="H115" s="206"/>
      <c r="I115" s="206"/>
      <c r="J115" s="206"/>
      <c r="K115" s="91"/>
      <c r="L115" s="144"/>
      <c r="N115" s="92" t="str">
        <f t="shared" si="115"/>
        <v>Microchip</v>
      </c>
      <c r="O115" s="207">
        <v>1581</v>
      </c>
      <c r="P115" s="207">
        <v>1931</v>
      </c>
      <c r="Q115" s="207"/>
      <c r="R115" s="206"/>
      <c r="S115" s="206"/>
      <c r="T115" s="206"/>
      <c r="U115" s="206"/>
      <c r="V115" s="213"/>
      <c r="W115" s="213"/>
      <c r="X115" s="213"/>
      <c r="Z115" s="92" t="str">
        <f t="shared" si="117"/>
        <v>Microchip</v>
      </c>
      <c r="AA115" s="115">
        <f t="shared" si="121"/>
        <v>8.0328905755850721E-2</v>
      </c>
      <c r="AB115" s="115">
        <f t="shared" si="122"/>
        <v>0.20455722423614708</v>
      </c>
      <c r="AC115" s="115" t="e">
        <f t="shared" si="123"/>
        <v>#DIV/0!</v>
      </c>
      <c r="AD115" s="115" t="e">
        <f t="shared" si="125"/>
        <v>#DIV/0!</v>
      </c>
      <c r="AE115" s="115" t="e">
        <f t="shared" si="126"/>
        <v>#DIV/0!</v>
      </c>
      <c r="AF115" s="115" t="e">
        <f t="shared" si="128"/>
        <v>#DIV/0!</v>
      </c>
      <c r="AG115" s="115" t="e">
        <f t="shared" si="128"/>
        <v>#DIV/0!</v>
      </c>
      <c r="AH115" s="115" t="e">
        <f t="shared" si="128"/>
        <v>#DIV/0!</v>
      </c>
      <c r="AI115" s="115" t="e">
        <f t="shared" si="128"/>
        <v>#DIV/0!</v>
      </c>
      <c r="AJ115" s="115" t="e">
        <f>L115/X115</f>
        <v>#DIV/0!</v>
      </c>
      <c r="AK115" s="135" t="e">
        <f>AVERAGE(AA115:AG115)</f>
        <v>#DIV/0!</v>
      </c>
    </row>
    <row r="116" spans="1:37" x14ac:dyDescent="0.3">
      <c r="B116" s="92" t="s">
        <v>112</v>
      </c>
      <c r="C116" s="205">
        <v>-29.7</v>
      </c>
      <c r="D116" s="205">
        <v>43.7</v>
      </c>
      <c r="E116" s="205"/>
      <c r="F116" s="205"/>
      <c r="G116" s="205"/>
      <c r="H116" s="205"/>
      <c r="I116" s="201"/>
      <c r="J116" s="80"/>
      <c r="K116" s="81"/>
      <c r="L116" s="81"/>
      <c r="N116" s="92" t="str">
        <f t="shared" si="115"/>
        <v>Microsemi</v>
      </c>
      <c r="O116" s="202">
        <v>1013</v>
      </c>
      <c r="P116" s="202">
        <v>976</v>
      </c>
      <c r="Q116" s="202"/>
      <c r="R116" s="202"/>
      <c r="S116" s="202"/>
      <c r="T116" s="205"/>
      <c r="U116" s="201"/>
      <c r="V116" s="81"/>
      <c r="W116" s="81"/>
      <c r="X116" s="81"/>
      <c r="Z116" s="92" t="str">
        <f t="shared" si="117"/>
        <v>Microsemi</v>
      </c>
      <c r="AA116" s="115">
        <f t="shared" si="121"/>
        <v>-2.9318854886475815E-2</v>
      </c>
      <c r="AB116" s="115">
        <f t="shared" si="122"/>
        <v>4.4774590163934432E-2</v>
      </c>
      <c r="AC116" s="115" t="e">
        <f t="shared" si="123"/>
        <v>#DIV/0!</v>
      </c>
      <c r="AD116" s="115" t="e">
        <f t="shared" si="125"/>
        <v>#DIV/0!</v>
      </c>
      <c r="AE116" s="115" t="e">
        <f t="shared" si="126"/>
        <v>#DIV/0!</v>
      </c>
      <c r="AF116" s="115" t="e">
        <f>H116/T116</f>
        <v>#DIV/0!</v>
      </c>
      <c r="AG116" s="201" t="s">
        <v>132</v>
      </c>
      <c r="AH116" s="119"/>
      <c r="AI116" s="120"/>
      <c r="AJ116" s="120"/>
      <c r="AK116" s="143"/>
    </row>
    <row r="117" spans="1:37" x14ac:dyDescent="0.3">
      <c r="B117" s="92" t="s">
        <v>191</v>
      </c>
      <c r="C117" s="205">
        <v>562</v>
      </c>
      <c r="D117" s="205">
        <v>440</v>
      </c>
      <c r="E117" s="205"/>
      <c r="F117" s="205"/>
      <c r="G117" s="205"/>
      <c r="H117" s="205"/>
      <c r="I117" s="205"/>
      <c r="J117" s="202"/>
      <c r="K117" s="205"/>
      <c r="L117" s="205"/>
      <c r="N117" s="92" t="str">
        <f t="shared" si="115"/>
        <v>Nvidia</v>
      </c>
      <c r="O117" s="207">
        <v>3543</v>
      </c>
      <c r="P117" s="207">
        <v>3998</v>
      </c>
      <c r="Q117" s="207"/>
      <c r="R117" s="206"/>
      <c r="S117" s="206"/>
      <c r="T117" s="206"/>
      <c r="U117" s="206"/>
      <c r="V117" s="213"/>
      <c r="W117" s="213"/>
      <c r="X117" s="93"/>
      <c r="Z117" s="92" t="str">
        <f t="shared" si="117"/>
        <v>Nvidia</v>
      </c>
      <c r="AA117" s="115">
        <f t="shared" si="121"/>
        <v>0.15862263618402483</v>
      </c>
      <c r="AB117" s="115">
        <f t="shared" si="122"/>
        <v>0.11005502751375688</v>
      </c>
      <c r="AC117" s="115" t="e">
        <f t="shared" si="123"/>
        <v>#DIV/0!</v>
      </c>
      <c r="AD117" s="115" t="e">
        <f t="shared" si="125"/>
        <v>#DIV/0!</v>
      </c>
      <c r="AE117" s="115" t="e">
        <f t="shared" si="126"/>
        <v>#DIV/0!</v>
      </c>
      <c r="AF117" s="115" t="e">
        <f>H117/T117</f>
        <v>#DIV/0!</v>
      </c>
      <c r="AG117" s="115" t="e">
        <f>I117/U117</f>
        <v>#DIV/0!</v>
      </c>
      <c r="AH117" s="115" t="e">
        <f>J117/V117</f>
        <v>#DIV/0!</v>
      </c>
      <c r="AI117" s="115" t="e">
        <f>K117/W117</f>
        <v>#DIV/0!</v>
      </c>
      <c r="AJ117" s="115" t="e">
        <f>L117/X117</f>
        <v>#DIV/0!</v>
      </c>
      <c r="AK117" s="135" t="e">
        <f>AVERAGE(AA117:AI117)</f>
        <v>#DIV/0!</v>
      </c>
    </row>
    <row r="118" spans="1:37" x14ac:dyDescent="0.3">
      <c r="B118" s="92" t="s">
        <v>174</v>
      </c>
      <c r="C118" s="205">
        <v>-115</v>
      </c>
      <c r="D118" s="205">
        <v>348</v>
      </c>
      <c r="E118" s="205"/>
      <c r="F118" s="205"/>
      <c r="G118" s="205"/>
      <c r="H118" s="205"/>
      <c r="I118" s="205"/>
      <c r="J118" s="206"/>
      <c r="K118" s="205"/>
      <c r="L118" s="144"/>
      <c r="N118" s="92" t="str">
        <f t="shared" si="115"/>
        <v>NXP Semiconductors</v>
      </c>
      <c r="O118" s="207">
        <v>4402</v>
      </c>
      <c r="P118" s="207">
        <v>4194</v>
      </c>
      <c r="Q118" s="207"/>
      <c r="R118" s="206"/>
      <c r="S118" s="206"/>
      <c r="T118" s="206"/>
      <c r="U118" s="206"/>
      <c r="V118" s="213"/>
      <c r="W118" s="213"/>
      <c r="X118" s="93"/>
      <c r="Z118" s="92" t="str">
        <f t="shared" si="117"/>
        <v>NXP Semiconductors</v>
      </c>
      <c r="AA118" s="115">
        <f t="shared" si="121"/>
        <v>-2.6124488868696047E-2</v>
      </c>
      <c r="AB118" s="115">
        <f t="shared" si="122"/>
        <v>8.2975679542203154E-2</v>
      </c>
      <c r="AC118" s="115" t="e">
        <f t="shared" si="123"/>
        <v>#DIV/0!</v>
      </c>
      <c r="AD118" s="115" t="e">
        <f t="shared" si="125"/>
        <v>#DIV/0!</v>
      </c>
      <c r="AE118" s="115" t="e">
        <f t="shared" si="126"/>
        <v>#DIV/0!</v>
      </c>
      <c r="AF118" s="115" t="e">
        <f>H118/T118</f>
        <v>#DIV/0!</v>
      </c>
      <c r="AG118" s="115" t="e">
        <f>I118/U118</f>
        <v>#DIV/0!</v>
      </c>
      <c r="AH118" s="115" t="e">
        <f>J118/V118</f>
        <v>#DIV/0!</v>
      </c>
      <c r="AI118" s="115" t="e">
        <f>K118/W118</f>
        <v>#DIV/0!</v>
      </c>
      <c r="AJ118" s="115" t="e">
        <f>L119/X118</f>
        <v>#DIV/0!</v>
      </c>
      <c r="AK118" s="135" t="e">
        <f>AVERAGE(AA118:AI118)</f>
        <v>#DIV/0!</v>
      </c>
    </row>
    <row r="119" spans="1:37" ht="12.45" customHeight="1" x14ac:dyDescent="0.3">
      <c r="B119" s="92" t="s">
        <v>32</v>
      </c>
      <c r="C119" s="205">
        <v>-333.09</v>
      </c>
      <c r="D119" s="205">
        <v>-32.253999999999998</v>
      </c>
      <c r="E119" s="205"/>
      <c r="F119" s="205"/>
      <c r="G119" s="290"/>
      <c r="H119" s="281"/>
      <c r="I119" s="280"/>
      <c r="J119" s="94"/>
      <c r="K119" s="94"/>
      <c r="L119" s="94"/>
      <c r="N119" s="92" t="str">
        <f t="shared" si="115"/>
        <v>PMC Sierra</v>
      </c>
      <c r="O119" s="202">
        <v>530.99699999999996</v>
      </c>
      <c r="P119" s="202">
        <v>508.02800000000002</v>
      </c>
      <c r="Q119" s="202"/>
      <c r="R119" s="202"/>
      <c r="S119" s="290"/>
      <c r="T119" s="281"/>
      <c r="U119" s="280"/>
      <c r="V119" s="80"/>
      <c r="W119" s="80"/>
      <c r="X119" s="81"/>
      <c r="Z119" s="92" t="str">
        <f t="shared" si="117"/>
        <v>PMC Sierra</v>
      </c>
      <c r="AA119" s="115">
        <f t="shared" si="121"/>
        <v>-0.62729167961400911</v>
      </c>
      <c r="AB119" s="115">
        <f t="shared" si="122"/>
        <v>-6.3488626611131666E-2</v>
      </c>
      <c r="AC119" s="115" t="e">
        <f t="shared" si="123"/>
        <v>#DIV/0!</v>
      </c>
      <c r="AD119" s="115" t="e">
        <f>F119/R119</f>
        <v>#DIV/0!</v>
      </c>
      <c r="AE119" s="290" t="s">
        <v>176</v>
      </c>
      <c r="AF119" s="281"/>
      <c r="AG119" s="280"/>
      <c r="AH119" s="119"/>
      <c r="AI119" s="119"/>
      <c r="AJ119" s="119"/>
      <c r="AK119" s="143"/>
    </row>
    <row r="120" spans="1:37" ht="12.45" customHeight="1" x14ac:dyDescent="0.3">
      <c r="B120" s="92" t="s">
        <v>175</v>
      </c>
      <c r="C120" s="206">
        <v>6109</v>
      </c>
      <c r="D120" s="206">
        <v>6853</v>
      </c>
      <c r="E120" s="206"/>
      <c r="F120" s="206"/>
      <c r="G120" s="206"/>
      <c r="H120" s="206"/>
      <c r="I120" s="206"/>
      <c r="J120" s="206"/>
      <c r="K120" s="91"/>
      <c r="L120" s="91"/>
      <c r="N120" s="92" t="str">
        <f t="shared" si="115"/>
        <v>Qualcomm</v>
      </c>
      <c r="O120" s="207">
        <v>19121</v>
      </c>
      <c r="P120" s="207">
        <v>24866</v>
      </c>
      <c r="Q120" s="207"/>
      <c r="R120" s="207"/>
      <c r="S120" s="207"/>
      <c r="T120" s="207"/>
      <c r="U120" s="207"/>
      <c r="V120" s="213"/>
      <c r="W120" s="213"/>
      <c r="X120" s="213"/>
      <c r="Z120" s="92" t="str">
        <f t="shared" si="117"/>
        <v>Qualcomm</v>
      </c>
      <c r="AA120" s="115">
        <f t="shared" si="121"/>
        <v>0.31949165838606769</v>
      </c>
      <c r="AB120" s="115">
        <f t="shared" si="122"/>
        <v>0.27559720099734575</v>
      </c>
      <c r="AC120" s="115" t="e">
        <f t="shared" si="123"/>
        <v>#DIV/0!</v>
      </c>
      <c r="AD120" s="115" t="e">
        <f>F120/R120</f>
        <v>#DIV/0!</v>
      </c>
      <c r="AE120" s="115" t="e">
        <f t="shared" ref="AE120:AJ123" si="129">G120/S120</f>
        <v>#DIV/0!</v>
      </c>
      <c r="AF120" s="115" t="e">
        <f t="shared" si="129"/>
        <v>#DIV/0!</v>
      </c>
      <c r="AG120" s="115" t="e">
        <f t="shared" si="129"/>
        <v>#DIV/0!</v>
      </c>
      <c r="AH120" s="115" t="e">
        <f t="shared" si="129"/>
        <v>#DIV/0!</v>
      </c>
      <c r="AI120" s="115" t="e">
        <f t="shared" si="129"/>
        <v>#DIV/0!</v>
      </c>
      <c r="AJ120" s="115" t="e">
        <f t="shared" si="129"/>
        <v>#DIV/0!</v>
      </c>
      <c r="AK120" s="135" t="e">
        <f>AVERAGE(AA120:AI120)</f>
        <v>#DIV/0!</v>
      </c>
    </row>
    <row r="121" spans="1:37" x14ac:dyDescent="0.3">
      <c r="B121" s="92" t="s">
        <v>45</v>
      </c>
      <c r="C121" s="205">
        <v>41.939</v>
      </c>
      <c r="D121" s="205">
        <v>-164.46600000000001</v>
      </c>
      <c r="E121" s="205"/>
      <c r="F121" s="205"/>
      <c r="G121" s="206"/>
      <c r="H121" s="205"/>
      <c r="I121" s="206"/>
      <c r="J121" s="205"/>
      <c r="K121" s="91"/>
      <c r="L121" s="91"/>
      <c r="N121" s="92" t="str">
        <f t="shared" si="115"/>
        <v>Semtech</v>
      </c>
      <c r="O121" s="202">
        <v>578.827</v>
      </c>
      <c r="P121" s="202">
        <v>594.97699999999998</v>
      </c>
      <c r="Q121" s="202"/>
      <c r="R121" s="202"/>
      <c r="S121" s="207"/>
      <c r="T121" s="205"/>
      <c r="U121" s="205"/>
      <c r="V121" s="102"/>
      <c r="W121" s="102"/>
      <c r="X121" s="102"/>
      <c r="Z121" s="92" t="str">
        <f t="shared" si="117"/>
        <v>Semtech</v>
      </c>
      <c r="AA121" s="115">
        <f t="shared" si="121"/>
        <v>7.2455154994497492E-2</v>
      </c>
      <c r="AB121" s="115">
        <f t="shared" si="122"/>
        <v>-0.27642413068068178</v>
      </c>
      <c r="AC121" s="115" t="e">
        <f t="shared" si="123"/>
        <v>#DIV/0!</v>
      </c>
      <c r="AD121" s="115" t="e">
        <f>F121/R121</f>
        <v>#DIV/0!</v>
      </c>
      <c r="AE121" s="115" t="e">
        <f t="shared" si="129"/>
        <v>#DIV/0!</v>
      </c>
      <c r="AF121" s="115" t="e">
        <f t="shared" si="129"/>
        <v>#DIV/0!</v>
      </c>
      <c r="AG121" s="115" t="e">
        <f t="shared" si="129"/>
        <v>#DIV/0!</v>
      </c>
      <c r="AH121" s="115" t="e">
        <f t="shared" si="129"/>
        <v>#DIV/0!</v>
      </c>
      <c r="AI121" s="115" t="e">
        <f t="shared" si="129"/>
        <v>#DIV/0!</v>
      </c>
      <c r="AJ121" s="115" t="e">
        <f t="shared" si="129"/>
        <v>#DIV/0!</v>
      </c>
      <c r="AK121" s="135" t="e">
        <f>AVERAGE(AA121:AI121)</f>
        <v>#DIV/0!</v>
      </c>
    </row>
    <row r="122" spans="1:37" x14ac:dyDescent="0.3">
      <c r="B122" s="92" t="s">
        <v>54</v>
      </c>
      <c r="C122" s="205">
        <v>-1158</v>
      </c>
      <c r="D122" s="205">
        <v>-500</v>
      </c>
      <c r="E122" s="205"/>
      <c r="F122" s="227"/>
      <c r="G122" s="228"/>
      <c r="H122" s="229"/>
      <c r="I122" s="230"/>
      <c r="J122" s="205"/>
      <c r="K122" s="91"/>
      <c r="L122" s="91"/>
      <c r="N122" s="92" t="str">
        <f t="shared" si="115"/>
        <v>STMicroelectronics</v>
      </c>
      <c r="O122" s="202">
        <v>10262</v>
      </c>
      <c r="P122" s="202">
        <v>9630</v>
      </c>
      <c r="Q122" s="202"/>
      <c r="R122" s="202"/>
      <c r="S122" s="207"/>
      <c r="T122" s="205"/>
      <c r="U122" s="205"/>
      <c r="V122" s="102"/>
      <c r="W122" s="102"/>
      <c r="X122" s="93"/>
      <c r="Z122" s="92" t="str">
        <f t="shared" si="117"/>
        <v>STMicroelectronics</v>
      </c>
      <c r="AA122" s="115">
        <f t="shared" si="121"/>
        <v>-0.11284350029234068</v>
      </c>
      <c r="AB122" s="115">
        <f t="shared" si="122"/>
        <v>-5.1921079958463137E-2</v>
      </c>
      <c r="AC122" s="115" t="e">
        <f t="shared" si="123"/>
        <v>#DIV/0!</v>
      </c>
      <c r="AD122" s="115" t="e">
        <f>F122/R122</f>
        <v>#DIV/0!</v>
      </c>
      <c r="AE122" s="115" t="e">
        <f t="shared" si="129"/>
        <v>#DIV/0!</v>
      </c>
      <c r="AF122" s="115" t="e">
        <f t="shared" si="129"/>
        <v>#DIV/0!</v>
      </c>
      <c r="AG122" s="115" t="e">
        <f t="shared" si="129"/>
        <v>#DIV/0!</v>
      </c>
      <c r="AH122" s="115" t="e">
        <f t="shared" si="129"/>
        <v>#DIV/0!</v>
      </c>
      <c r="AI122" s="115" t="e">
        <f t="shared" si="129"/>
        <v>#DIV/0!</v>
      </c>
      <c r="AJ122" s="115" t="e">
        <f t="shared" si="129"/>
        <v>#DIV/0!</v>
      </c>
      <c r="AK122" s="135" t="e">
        <f>AVERAGE(AA122:AI122)</f>
        <v>#DIV/0!</v>
      </c>
    </row>
    <row r="123" spans="1:37" x14ac:dyDescent="0.3">
      <c r="B123" s="92" t="s">
        <v>40</v>
      </c>
      <c r="C123" s="205">
        <v>1759</v>
      </c>
      <c r="D123" s="205">
        <v>2162</v>
      </c>
      <c r="E123" s="205"/>
      <c r="F123" s="227"/>
      <c r="G123" s="228"/>
      <c r="H123" s="229"/>
      <c r="I123" s="230"/>
      <c r="J123" s="205"/>
      <c r="K123" s="91"/>
      <c r="L123" s="91"/>
      <c r="N123" s="92" t="str">
        <f t="shared" si="115"/>
        <v>Texas Instruments</v>
      </c>
      <c r="O123" s="202">
        <v>13966</v>
      </c>
      <c r="P123" s="202">
        <v>13736</v>
      </c>
      <c r="Q123" s="202"/>
      <c r="R123" s="202"/>
      <c r="S123" s="207"/>
      <c r="T123" s="205"/>
      <c r="U123" s="205"/>
      <c r="V123" s="102"/>
      <c r="W123" s="102"/>
      <c r="X123" s="93"/>
      <c r="Z123" s="92" t="str">
        <f t="shared" si="117"/>
        <v>Texas Instruments</v>
      </c>
      <c r="AA123" s="115">
        <f t="shared" si="121"/>
        <v>0.12594873263640269</v>
      </c>
      <c r="AB123" s="115">
        <f t="shared" si="122"/>
        <v>0.15739662201514268</v>
      </c>
      <c r="AC123" s="115" t="e">
        <f t="shared" si="123"/>
        <v>#DIV/0!</v>
      </c>
      <c r="AD123" s="115" t="e">
        <f>F123/R123</f>
        <v>#DIV/0!</v>
      </c>
      <c r="AE123" s="115" t="e">
        <f t="shared" si="129"/>
        <v>#DIV/0!</v>
      </c>
      <c r="AF123" s="115" t="e">
        <f t="shared" si="129"/>
        <v>#DIV/0!</v>
      </c>
      <c r="AG123" s="115" t="e">
        <f t="shared" si="129"/>
        <v>#DIV/0!</v>
      </c>
      <c r="AH123" s="115" t="e">
        <f t="shared" si="129"/>
        <v>#DIV/0!</v>
      </c>
      <c r="AI123" s="115" t="e">
        <f t="shared" si="129"/>
        <v>#DIV/0!</v>
      </c>
      <c r="AJ123" s="115" t="e">
        <f t="shared" si="129"/>
        <v>#DIV/0!</v>
      </c>
      <c r="AK123" s="135" t="e">
        <f>AVERAGE(AA123:AI123)</f>
        <v>#DIV/0!</v>
      </c>
    </row>
    <row r="124" spans="1:37" x14ac:dyDescent="0.3">
      <c r="B124" s="92" t="s">
        <v>23</v>
      </c>
      <c r="C124" s="205">
        <v>-1.1120000000000001</v>
      </c>
      <c r="D124" s="205">
        <v>-22.077999999999999</v>
      </c>
      <c r="E124" s="205"/>
      <c r="F124" s="290"/>
      <c r="G124" s="281"/>
      <c r="H124" s="281"/>
      <c r="I124" s="280"/>
      <c r="J124" s="94"/>
      <c r="K124" s="81"/>
      <c r="L124" s="94"/>
      <c r="N124" s="92" t="str">
        <f t="shared" si="115"/>
        <v>Vitesse</v>
      </c>
      <c r="O124" s="202">
        <v>109.92</v>
      </c>
      <c r="P124" s="202">
        <v>103.773</v>
      </c>
      <c r="Q124" s="202"/>
      <c r="R124" s="290"/>
      <c r="S124" s="281"/>
      <c r="T124" s="281"/>
      <c r="U124" s="280"/>
      <c r="V124" s="80"/>
      <c r="W124" s="80"/>
      <c r="X124" s="81"/>
      <c r="Z124" s="92" t="str">
        <f t="shared" si="117"/>
        <v>Vitesse</v>
      </c>
      <c r="AA124" s="115">
        <f t="shared" si="121"/>
        <v>-1.0116448326055313E-2</v>
      </c>
      <c r="AB124" s="115">
        <f t="shared" si="122"/>
        <v>-0.21275283551598201</v>
      </c>
      <c r="AC124" s="115" t="e">
        <f t="shared" si="123"/>
        <v>#DIV/0!</v>
      </c>
      <c r="AD124" s="290" t="s">
        <v>177</v>
      </c>
      <c r="AE124" s="281"/>
      <c r="AF124" s="281"/>
      <c r="AG124" s="280"/>
      <c r="AH124" s="119"/>
      <c r="AI124" s="119"/>
      <c r="AJ124" s="119"/>
      <c r="AK124" s="143"/>
    </row>
    <row r="125" spans="1:37" x14ac:dyDescent="0.3">
      <c r="B125" s="92" t="s">
        <v>52</v>
      </c>
      <c r="C125" s="205">
        <v>479.32100000000003</v>
      </c>
      <c r="D125" s="205">
        <v>605</v>
      </c>
      <c r="E125" s="205"/>
      <c r="F125" s="205"/>
      <c r="G125" s="202"/>
      <c r="H125" s="205"/>
      <c r="I125" s="205"/>
      <c r="J125" s="205"/>
      <c r="K125" s="91"/>
      <c r="L125" s="91"/>
      <c r="N125" s="92" t="str">
        <f t="shared" si="115"/>
        <v>Xilinx</v>
      </c>
      <c r="O125" s="202">
        <v>2195.4569999999999</v>
      </c>
      <c r="P125" s="202">
        <v>2296.9</v>
      </c>
      <c r="Q125" s="202"/>
      <c r="R125" s="202"/>
      <c r="S125" s="202"/>
      <c r="T125" s="205"/>
      <c r="U125" s="205"/>
      <c r="V125" s="213"/>
      <c r="W125" s="213"/>
      <c r="X125" s="93"/>
      <c r="Z125" s="92" t="str">
        <f t="shared" si="117"/>
        <v>Xilinx</v>
      </c>
      <c r="AA125" s="115">
        <f t="shared" si="121"/>
        <v>0.2183240209213845</v>
      </c>
      <c r="AB125" s="115">
        <f t="shared" si="122"/>
        <v>0.26339849362183809</v>
      </c>
      <c r="AC125" s="115" t="e">
        <f t="shared" si="123"/>
        <v>#DIV/0!</v>
      </c>
      <c r="AD125" s="115" t="e">
        <f t="shared" ref="AD125:AJ126" si="130">F125/R125</f>
        <v>#DIV/0!</v>
      </c>
      <c r="AE125" s="115" t="e">
        <f t="shared" si="130"/>
        <v>#DIV/0!</v>
      </c>
      <c r="AF125" s="115" t="e">
        <f t="shared" si="130"/>
        <v>#DIV/0!</v>
      </c>
      <c r="AG125" s="115" t="e">
        <f t="shared" si="130"/>
        <v>#DIV/0!</v>
      </c>
      <c r="AH125" s="115" t="e">
        <f t="shared" si="130"/>
        <v>#DIV/0!</v>
      </c>
      <c r="AI125" s="115" t="e">
        <f t="shared" si="130"/>
        <v>#DIV/0!</v>
      </c>
      <c r="AJ125" s="115" t="e">
        <f t="shared" si="130"/>
        <v>#DIV/0!</v>
      </c>
      <c r="AK125" s="135" t="e">
        <f>AVERAGE(AA125:AI125)</f>
        <v>#DIV/0!</v>
      </c>
    </row>
    <row r="126" spans="1:37" x14ac:dyDescent="0.3">
      <c r="A126" s="83"/>
      <c r="B126" s="92" t="s">
        <v>80</v>
      </c>
      <c r="C126" s="95">
        <f t="shared" ref="C126:L126" si="131">SUM(C100:C125)</f>
        <v>20572.858999999997</v>
      </c>
      <c r="D126" s="95">
        <f t="shared" si="131"/>
        <v>22758.519999999997</v>
      </c>
      <c r="E126" s="95">
        <f t="shared" si="131"/>
        <v>0</v>
      </c>
      <c r="F126" s="95">
        <f t="shared" si="131"/>
        <v>0</v>
      </c>
      <c r="G126" s="95">
        <f t="shared" si="131"/>
        <v>0</v>
      </c>
      <c r="H126" s="95">
        <f t="shared" si="131"/>
        <v>0</v>
      </c>
      <c r="I126" s="95">
        <f t="shared" si="131"/>
        <v>0</v>
      </c>
      <c r="J126" s="95">
        <f t="shared" si="131"/>
        <v>0</v>
      </c>
      <c r="K126" s="95">
        <f t="shared" si="131"/>
        <v>0</v>
      </c>
      <c r="L126" s="95">
        <f t="shared" si="131"/>
        <v>0</v>
      </c>
      <c r="N126" s="92" t="s">
        <v>80</v>
      </c>
      <c r="O126" s="95">
        <f t="shared" ref="O126:X126" si="132">SUM(O100:O125)</f>
        <v>145347.44100000002</v>
      </c>
      <c r="P126" s="95">
        <f t="shared" si="132"/>
        <v>151139.46799999996</v>
      </c>
      <c r="Q126" s="95">
        <f t="shared" si="132"/>
        <v>0</v>
      </c>
      <c r="R126" s="95">
        <f t="shared" si="132"/>
        <v>0</v>
      </c>
      <c r="S126" s="95">
        <f t="shared" si="132"/>
        <v>0</v>
      </c>
      <c r="T126" s="95">
        <f t="shared" si="132"/>
        <v>0</v>
      </c>
      <c r="U126" s="95">
        <f t="shared" si="132"/>
        <v>0</v>
      </c>
      <c r="V126" s="95">
        <f t="shared" si="132"/>
        <v>0</v>
      </c>
      <c r="W126" s="95">
        <f t="shared" si="132"/>
        <v>0</v>
      </c>
      <c r="X126" s="95">
        <f t="shared" si="132"/>
        <v>0</v>
      </c>
      <c r="Z126" s="125" t="s">
        <v>63</v>
      </c>
      <c r="AA126" s="126">
        <f t="shared" si="121"/>
        <v>0.14154262956717617</v>
      </c>
      <c r="AB126" s="126">
        <f t="shared" si="122"/>
        <v>0.15057959579426336</v>
      </c>
      <c r="AC126" s="126" t="e">
        <f t="shared" si="123"/>
        <v>#DIV/0!</v>
      </c>
      <c r="AD126" s="126" t="e">
        <f t="shared" si="130"/>
        <v>#DIV/0!</v>
      </c>
      <c r="AE126" s="126" t="e">
        <f t="shared" si="130"/>
        <v>#DIV/0!</v>
      </c>
      <c r="AF126" s="126" t="e">
        <f t="shared" si="130"/>
        <v>#DIV/0!</v>
      </c>
      <c r="AG126" s="126" t="e">
        <f t="shared" si="130"/>
        <v>#DIV/0!</v>
      </c>
      <c r="AH126" s="126" t="e">
        <f t="shared" si="130"/>
        <v>#DIV/0!</v>
      </c>
      <c r="AI126" s="126" t="e">
        <f t="shared" si="130"/>
        <v>#DIV/0!</v>
      </c>
      <c r="AJ126" s="126" t="e">
        <f t="shared" si="130"/>
        <v>#DIV/0!</v>
      </c>
      <c r="AK126" s="135" t="e">
        <f>AVERAGE(AA126:AI126)</f>
        <v>#DIV/0!</v>
      </c>
    </row>
    <row r="127" spans="1:37" x14ac:dyDescent="0.3">
      <c r="A127" s="83"/>
      <c r="F127" s="186" t="e">
        <f>F126/E126-1</f>
        <v>#DIV/0!</v>
      </c>
      <c r="G127" s="186" t="e">
        <f>G126/F126-1</f>
        <v>#DIV/0!</v>
      </c>
      <c r="H127" s="186" t="e">
        <f>H126/G126-1</f>
        <v>#DIV/0!</v>
      </c>
      <c r="I127" s="186" t="e">
        <f>I126/H126-1</f>
        <v>#DIV/0!</v>
      </c>
      <c r="J127" s="186" t="e">
        <f>J126/I126-1</f>
        <v>#DIV/0!</v>
      </c>
      <c r="K127" s="186" t="e">
        <f t="shared" ref="K127:L127" si="133">K126/J126-1</f>
        <v>#DIV/0!</v>
      </c>
      <c r="L127" s="186" t="e">
        <f t="shared" si="133"/>
        <v>#DIV/0!</v>
      </c>
      <c r="N127" s="106" t="s">
        <v>38</v>
      </c>
      <c r="O127" s="127"/>
      <c r="P127" s="127">
        <f t="shared" ref="P127:X127" si="134">P126/O126-1</f>
        <v>3.9849528551382907E-2</v>
      </c>
      <c r="Q127" s="127">
        <f t="shared" si="134"/>
        <v>-1</v>
      </c>
      <c r="R127" s="127" t="e">
        <f t="shared" si="134"/>
        <v>#DIV/0!</v>
      </c>
      <c r="S127" s="127" t="e">
        <f t="shared" si="134"/>
        <v>#DIV/0!</v>
      </c>
      <c r="T127" s="127" t="e">
        <f t="shared" si="134"/>
        <v>#DIV/0!</v>
      </c>
      <c r="U127" s="127" t="e">
        <f t="shared" si="134"/>
        <v>#DIV/0!</v>
      </c>
      <c r="V127" s="127" t="e">
        <f t="shared" si="134"/>
        <v>#DIV/0!</v>
      </c>
      <c r="W127" s="127" t="e">
        <f t="shared" si="134"/>
        <v>#DIV/0!</v>
      </c>
      <c r="X127" s="127" t="e">
        <f t="shared" si="134"/>
        <v>#DIV/0!</v>
      </c>
      <c r="Z127" s="128" t="s">
        <v>94</v>
      </c>
      <c r="AA127" s="129">
        <f t="shared" ref="AA127:AJ127" si="135">AVERAGE(AA100:AA125)</f>
        <v>-1.4709058109167365E-2</v>
      </c>
      <c r="AB127" s="129">
        <f t="shared" si="135"/>
        <v>5.76286106472194E-2</v>
      </c>
      <c r="AC127" s="129" t="e">
        <f t="shared" si="135"/>
        <v>#DIV/0!</v>
      </c>
      <c r="AD127" s="129" t="e">
        <f t="shared" si="135"/>
        <v>#DIV/0!</v>
      </c>
      <c r="AE127" s="129" t="e">
        <f t="shared" si="135"/>
        <v>#DIV/0!</v>
      </c>
      <c r="AF127" s="129" t="e">
        <f t="shared" si="135"/>
        <v>#DIV/0!</v>
      </c>
      <c r="AG127" s="129" t="e">
        <f t="shared" si="135"/>
        <v>#DIV/0!</v>
      </c>
      <c r="AH127" s="129" t="e">
        <f t="shared" si="135"/>
        <v>#DIV/0!</v>
      </c>
      <c r="AI127" s="129" t="e">
        <f t="shared" si="135"/>
        <v>#DIV/0!</v>
      </c>
      <c r="AJ127" s="129" t="e">
        <f t="shared" si="135"/>
        <v>#DIV/0!</v>
      </c>
      <c r="AK127" s="135"/>
    </row>
    <row r="128" spans="1:37" x14ac:dyDescent="0.3">
      <c r="A128" s="83"/>
      <c r="B128" s="106"/>
      <c r="C128" s="127"/>
      <c r="D128" s="127"/>
      <c r="E128" s="127"/>
      <c r="F128" s="127"/>
      <c r="G128" s="127"/>
      <c r="H128" s="127"/>
      <c r="I128" s="127"/>
      <c r="J128" s="127"/>
      <c r="K128" s="127"/>
      <c r="L128" s="127"/>
      <c r="N128" s="106"/>
      <c r="O128" s="127"/>
      <c r="P128" s="127"/>
      <c r="Q128" s="127"/>
      <c r="R128" s="127"/>
      <c r="S128" s="127"/>
      <c r="T128" s="127"/>
      <c r="U128" s="127"/>
      <c r="V128" s="127"/>
      <c r="W128" s="127"/>
      <c r="X128" s="127"/>
      <c r="AA128" s="160"/>
      <c r="AB128" s="160"/>
      <c r="AC128" s="160"/>
      <c r="AD128" s="160"/>
      <c r="AE128" s="160"/>
    </row>
    <row r="129" spans="1:38" ht="15.6" x14ac:dyDescent="0.3">
      <c r="B129" s="97" t="str">
        <f>B6</f>
        <v>Net profit (GAAP)</v>
      </c>
      <c r="D129" s="99" t="s">
        <v>129</v>
      </c>
      <c r="E129" s="100"/>
      <c r="F129" s="100"/>
      <c r="G129" s="100"/>
      <c r="H129" s="100"/>
      <c r="I129" s="100"/>
      <c r="J129" s="100"/>
      <c r="K129" s="100"/>
      <c r="L129" s="100"/>
      <c r="N129" s="97" t="s">
        <v>183</v>
      </c>
      <c r="P129" s="99" t="s">
        <v>129</v>
      </c>
      <c r="Z129" s="97" t="s">
        <v>76</v>
      </c>
      <c r="AD129" s="130" t="s">
        <v>149</v>
      </c>
      <c r="AE129" s="130"/>
      <c r="AF129" s="130"/>
      <c r="AG129" s="130"/>
    </row>
    <row r="130" spans="1:38" ht="14.4" x14ac:dyDescent="0.3">
      <c r="B130" s="194" t="str">
        <f>B14</f>
        <v>Optical components</v>
      </c>
      <c r="C130" s="89">
        <v>2012</v>
      </c>
      <c r="D130" s="89">
        <v>2013</v>
      </c>
      <c r="E130" s="89">
        <v>2014</v>
      </c>
      <c r="F130" s="89">
        <v>2015</v>
      </c>
      <c r="G130" s="89">
        <v>2016</v>
      </c>
      <c r="H130" s="89">
        <v>2017</v>
      </c>
      <c r="I130" s="89">
        <v>2018</v>
      </c>
      <c r="J130" s="89">
        <v>2019</v>
      </c>
      <c r="K130" s="89">
        <v>2020</v>
      </c>
      <c r="L130" s="89">
        <v>2021</v>
      </c>
      <c r="N130" s="125" t="str">
        <f t="shared" ref="N130:N147" si="136">B130</f>
        <v>Optical components</v>
      </c>
      <c r="O130" s="89">
        <v>2012</v>
      </c>
      <c r="P130" s="89">
        <v>2013</v>
      </c>
      <c r="Q130" s="89">
        <v>2014</v>
      </c>
      <c r="R130" s="89">
        <v>2015</v>
      </c>
      <c r="S130" s="89">
        <v>2016</v>
      </c>
      <c r="T130" s="89">
        <v>2017</v>
      </c>
      <c r="U130" s="89">
        <v>2018</v>
      </c>
      <c r="V130" s="89">
        <v>2019</v>
      </c>
      <c r="W130" s="89">
        <v>2020</v>
      </c>
      <c r="X130" s="89">
        <v>2021</v>
      </c>
      <c r="Z130" s="128" t="str">
        <f t="shared" ref="Z130:Z147" si="137">B130</f>
        <v>Optical components</v>
      </c>
      <c r="AA130" s="89">
        <v>2012</v>
      </c>
      <c r="AB130" s="89">
        <v>2013</v>
      </c>
      <c r="AC130" s="89">
        <v>2014</v>
      </c>
      <c r="AD130" s="89">
        <v>2015</v>
      </c>
      <c r="AE130" s="89">
        <v>2016</v>
      </c>
      <c r="AF130" s="89">
        <v>2017</v>
      </c>
      <c r="AG130" s="89">
        <v>2018</v>
      </c>
      <c r="AH130" s="89">
        <v>2019</v>
      </c>
      <c r="AI130" s="111">
        <f t="shared" ref="AI130:AJ130" si="138">AI9</f>
        <v>2020</v>
      </c>
      <c r="AJ130" s="111">
        <f t="shared" si="138"/>
        <v>2021</v>
      </c>
      <c r="AK130" s="132" t="s">
        <v>97</v>
      </c>
    </row>
    <row r="131" spans="1:38" x14ac:dyDescent="0.3">
      <c r="B131" s="84" t="s">
        <v>167</v>
      </c>
      <c r="C131" s="68"/>
      <c r="D131" s="93"/>
      <c r="E131" s="93"/>
      <c r="F131" s="93"/>
      <c r="G131" s="161"/>
      <c r="H131" s="93"/>
      <c r="I131" s="93"/>
      <c r="J131" s="93"/>
      <c r="K131" s="93"/>
      <c r="L131" s="93"/>
      <c r="M131" s="162"/>
      <c r="N131" s="92" t="str">
        <f t="shared" si="136"/>
        <v>II-VI</v>
      </c>
      <c r="O131" s="68"/>
      <c r="P131" s="93"/>
      <c r="Q131" s="93"/>
      <c r="R131" s="93"/>
      <c r="S131" s="161"/>
      <c r="T131" s="93"/>
      <c r="U131" s="93"/>
      <c r="V131" s="93"/>
      <c r="W131" s="93"/>
      <c r="X131" s="93"/>
      <c r="Y131" s="82"/>
      <c r="Z131" s="84" t="str">
        <f t="shared" si="137"/>
        <v>II-VI</v>
      </c>
      <c r="AA131" s="68"/>
      <c r="AB131" s="163"/>
      <c r="AC131" s="163" t="e">
        <f t="shared" ref="AC131:AJ131" si="139">E131/Q131</f>
        <v>#DIV/0!</v>
      </c>
      <c r="AD131" s="163" t="e">
        <f t="shared" si="139"/>
        <v>#DIV/0!</v>
      </c>
      <c r="AE131" s="163" t="e">
        <f t="shared" si="139"/>
        <v>#DIV/0!</v>
      </c>
      <c r="AF131" s="163" t="e">
        <f t="shared" si="139"/>
        <v>#DIV/0!</v>
      </c>
      <c r="AG131" s="163" t="e">
        <f t="shared" si="139"/>
        <v>#DIV/0!</v>
      </c>
      <c r="AH131" s="163" t="e">
        <f t="shared" si="139"/>
        <v>#DIV/0!</v>
      </c>
      <c r="AI131" s="163" t="e">
        <f t="shared" si="139"/>
        <v>#DIV/0!</v>
      </c>
      <c r="AJ131" s="163" t="e">
        <f t="shared" si="139"/>
        <v>#DIV/0!</v>
      </c>
      <c r="AK131" s="135" t="e">
        <f>AVERAGE(AA131:AI131)</f>
        <v>#DIV/0!</v>
      </c>
      <c r="AL131" s="82"/>
    </row>
    <row r="132" spans="1:38" s="82" customFormat="1" x14ac:dyDescent="0.3">
      <c r="A132"/>
      <c r="B132" s="84" t="s">
        <v>123</v>
      </c>
      <c r="C132" s="68" t="s">
        <v>135</v>
      </c>
      <c r="D132" s="93">
        <v>-1.1930000000000001</v>
      </c>
      <c r="E132" s="93"/>
      <c r="F132" s="93"/>
      <c r="G132" s="161"/>
      <c r="H132" s="93"/>
      <c r="I132" s="93"/>
      <c r="J132" s="93"/>
      <c r="K132" s="93"/>
      <c r="L132" s="79"/>
      <c r="M132" s="162"/>
      <c r="N132" s="92" t="str">
        <f t="shared" si="136"/>
        <v>Acacia Communications</v>
      </c>
      <c r="O132" s="68" t="s">
        <v>135</v>
      </c>
      <c r="P132" s="93">
        <v>77.652000000000001</v>
      </c>
      <c r="Q132" s="93"/>
      <c r="R132" s="93"/>
      <c r="S132" s="161"/>
      <c r="T132" s="93"/>
      <c r="U132" s="93"/>
      <c r="V132" s="93"/>
      <c r="W132" s="93"/>
      <c r="X132" s="79"/>
      <c r="Z132" s="84" t="str">
        <f t="shared" si="137"/>
        <v>Acacia Communications</v>
      </c>
      <c r="AA132" s="68" t="s">
        <v>135</v>
      </c>
      <c r="AB132" s="163">
        <f t="shared" ref="AB132:AI133" si="140">D132/P132</f>
        <v>-1.5363416267449647E-2</v>
      </c>
      <c r="AC132" s="163" t="e">
        <f t="shared" si="140"/>
        <v>#DIV/0!</v>
      </c>
      <c r="AD132" s="163" t="e">
        <f t="shared" si="140"/>
        <v>#DIV/0!</v>
      </c>
      <c r="AE132" s="163" t="e">
        <f t="shared" si="140"/>
        <v>#DIV/0!</v>
      </c>
      <c r="AF132" s="163" t="e">
        <f t="shared" si="140"/>
        <v>#DIV/0!</v>
      </c>
      <c r="AG132" s="163" t="e">
        <f t="shared" si="140"/>
        <v>#DIV/0!</v>
      </c>
      <c r="AH132" s="163" t="e">
        <f t="shared" si="140"/>
        <v>#DIV/0!</v>
      </c>
      <c r="AI132" s="163" t="e">
        <f t="shared" si="140"/>
        <v>#DIV/0!</v>
      </c>
      <c r="AJ132" s="79" t="s">
        <v>119</v>
      </c>
      <c r="AK132" s="135" t="e">
        <f>AVERAGE(AA132:AI132)</f>
        <v>#DIV/0!</v>
      </c>
    </row>
    <row r="133" spans="1:38" x14ac:dyDescent="0.3">
      <c r="B133" s="92" t="s">
        <v>58</v>
      </c>
      <c r="C133" s="93">
        <v>25.343640000000001</v>
      </c>
      <c r="D133" s="93">
        <v>26.895</v>
      </c>
      <c r="E133" s="93"/>
      <c r="F133" s="93"/>
      <c r="G133" s="161"/>
      <c r="H133" s="93"/>
      <c r="I133" s="93"/>
      <c r="J133" s="93"/>
      <c r="K133" s="93"/>
      <c r="L133" s="93"/>
      <c r="M133" s="162"/>
      <c r="N133" s="92" t="str">
        <f t="shared" si="136"/>
        <v>Accelink Technologies</v>
      </c>
      <c r="O133" s="93">
        <v>332.8528</v>
      </c>
      <c r="P133" s="93">
        <v>346.55445000000003</v>
      </c>
      <c r="Q133" s="93"/>
      <c r="R133" s="93"/>
      <c r="S133" s="161"/>
      <c r="T133" s="93"/>
      <c r="U133" s="93"/>
      <c r="V133" s="93"/>
      <c r="W133" s="93"/>
      <c r="X133" s="93"/>
      <c r="Z133" s="92" t="str">
        <f t="shared" si="137"/>
        <v>Accelink Technologies</v>
      </c>
      <c r="AA133" s="163">
        <f>C133/O133</f>
        <v>7.6140684410646392E-2</v>
      </c>
      <c r="AB133" s="163">
        <f t="shared" si="140"/>
        <v>7.7606852256550146E-2</v>
      </c>
      <c r="AC133" s="163" t="e">
        <f t="shared" si="140"/>
        <v>#DIV/0!</v>
      </c>
      <c r="AD133" s="163" t="e">
        <f t="shared" si="140"/>
        <v>#DIV/0!</v>
      </c>
      <c r="AE133" s="163" t="e">
        <f t="shared" si="140"/>
        <v>#DIV/0!</v>
      </c>
      <c r="AF133" s="163" t="e">
        <f t="shared" si="140"/>
        <v>#DIV/0!</v>
      </c>
      <c r="AG133" s="163" t="e">
        <f t="shared" si="140"/>
        <v>#DIV/0!</v>
      </c>
      <c r="AH133" s="163" t="e">
        <f t="shared" si="140"/>
        <v>#DIV/0!</v>
      </c>
      <c r="AI133" s="163" t="e">
        <f t="shared" si="140"/>
        <v>#DIV/0!</v>
      </c>
      <c r="AJ133" s="163" t="e">
        <f>L133/X133</f>
        <v>#DIV/0!</v>
      </c>
      <c r="AK133" s="135" t="e">
        <f>AVERAGE(AA133:AI133)</f>
        <v>#DIV/0!</v>
      </c>
    </row>
    <row r="134" spans="1:38" x14ac:dyDescent="0.3">
      <c r="B134" s="92" t="s">
        <v>59</v>
      </c>
      <c r="C134" s="93">
        <v>9.64</v>
      </c>
      <c r="D134" s="93">
        <v>16.63</v>
      </c>
      <c r="E134" s="93"/>
      <c r="F134" s="93"/>
      <c r="G134" s="161"/>
      <c r="H134" s="79"/>
      <c r="I134" s="165"/>
      <c r="J134" s="165"/>
      <c r="K134" s="79"/>
      <c r="L134" s="79"/>
      <c r="M134" s="162"/>
      <c r="N134" s="92" t="str">
        <f t="shared" si="136"/>
        <v>Alliance Fiber Optic Products</v>
      </c>
      <c r="O134" s="93">
        <v>46.08</v>
      </c>
      <c r="P134" s="93">
        <v>76.05</v>
      </c>
      <c r="Q134" s="93"/>
      <c r="R134" s="93"/>
      <c r="S134" s="161"/>
      <c r="T134" s="79"/>
      <c r="U134" s="165"/>
      <c r="V134" s="79"/>
      <c r="W134" s="79"/>
      <c r="X134" s="165"/>
      <c r="Z134" s="92" t="str">
        <f t="shared" si="137"/>
        <v>Alliance Fiber Optic Products</v>
      </c>
      <c r="AA134" s="163">
        <f>C134/O134</f>
        <v>0.20920138888888892</v>
      </c>
      <c r="AB134" s="163">
        <f t="shared" ref="AB134:AE136" si="141">D134/P134</f>
        <v>0.21867192636423405</v>
      </c>
      <c r="AC134" s="163" t="e">
        <f t="shared" si="141"/>
        <v>#DIV/0!</v>
      </c>
      <c r="AD134" s="163" t="e">
        <f t="shared" si="141"/>
        <v>#DIV/0!</v>
      </c>
      <c r="AE134" s="163" t="e">
        <f t="shared" si="141"/>
        <v>#DIV/0!</v>
      </c>
      <c r="AF134" s="79" t="s">
        <v>150</v>
      </c>
      <c r="AG134" s="79"/>
      <c r="AH134" s="119"/>
      <c r="AI134" s="119"/>
      <c r="AJ134" s="119"/>
      <c r="AK134" s="143"/>
    </row>
    <row r="135" spans="1:38" x14ac:dyDescent="0.3">
      <c r="B135" s="92" t="s">
        <v>57</v>
      </c>
      <c r="C135" s="93">
        <v>-1.26</v>
      </c>
      <c r="D135" s="93">
        <v>-1.37</v>
      </c>
      <c r="E135" s="93"/>
      <c r="F135" s="93"/>
      <c r="G135" s="161"/>
      <c r="H135" s="93"/>
      <c r="I135" s="93"/>
      <c r="J135" s="93"/>
      <c r="K135" s="93"/>
      <c r="L135" s="93"/>
      <c r="M135" s="162"/>
      <c r="N135" s="92" t="str">
        <f t="shared" si="136"/>
        <v>Applied Opto-electronics</v>
      </c>
      <c r="O135" s="93">
        <v>63.42</v>
      </c>
      <c r="P135" s="93">
        <v>78.42</v>
      </c>
      <c r="Q135" s="93"/>
      <c r="R135" s="93"/>
      <c r="S135" s="161"/>
      <c r="T135" s="93"/>
      <c r="U135" s="93"/>
      <c r="V135" s="93"/>
      <c r="W135" s="93"/>
      <c r="X135" s="93"/>
      <c r="Z135" s="92" t="str">
        <f t="shared" si="137"/>
        <v>Applied Opto-electronics</v>
      </c>
      <c r="AA135" s="163">
        <f>C135/O135</f>
        <v>-1.9867549668874173E-2</v>
      </c>
      <c r="AB135" s="163">
        <f t="shared" si="141"/>
        <v>-1.7470033154807448E-2</v>
      </c>
      <c r="AC135" s="163" t="e">
        <f t="shared" si="141"/>
        <v>#DIV/0!</v>
      </c>
      <c r="AD135" s="163" t="e">
        <f t="shared" si="141"/>
        <v>#DIV/0!</v>
      </c>
      <c r="AE135" s="163" t="e">
        <f t="shared" si="141"/>
        <v>#DIV/0!</v>
      </c>
      <c r="AF135" s="163" t="e">
        <f>H135/T135</f>
        <v>#DIV/0!</v>
      </c>
      <c r="AG135" s="163" t="e">
        <f>I135/U135</f>
        <v>#DIV/0!</v>
      </c>
      <c r="AH135" s="163" t="e">
        <f>J135/V135</f>
        <v>#DIV/0!</v>
      </c>
      <c r="AI135" s="163" t="e">
        <f>K135/W135</f>
        <v>#DIV/0!</v>
      </c>
      <c r="AJ135" s="163" t="e">
        <f>L135/X135</f>
        <v>#DIV/0!</v>
      </c>
      <c r="AK135" s="135" t="e">
        <f>AVERAGE(AA135:AI135)</f>
        <v>#DIV/0!</v>
      </c>
    </row>
    <row r="136" spans="1:38" x14ac:dyDescent="0.3">
      <c r="B136" s="92" t="s">
        <v>60</v>
      </c>
      <c r="C136" s="93">
        <v>0.59856749609409354</v>
      </c>
      <c r="D136" s="93">
        <v>6.8557067441962327E-2</v>
      </c>
      <c r="E136" s="93"/>
      <c r="F136" s="93"/>
      <c r="G136" s="161"/>
      <c r="H136" s="93"/>
      <c r="I136" s="233"/>
      <c r="J136" s="233"/>
      <c r="K136" s="79"/>
      <c r="L136" s="79"/>
      <c r="M136" s="162"/>
      <c r="N136" s="92" t="str">
        <f t="shared" si="136"/>
        <v>CoAdna Holdings, Inc.</v>
      </c>
      <c r="O136" s="93">
        <v>27.034332800000001</v>
      </c>
      <c r="P136" s="93">
        <v>32.888798800000004</v>
      </c>
      <c r="Q136" s="93"/>
      <c r="R136" s="93"/>
      <c r="S136" s="161"/>
      <c r="T136" s="93"/>
      <c r="U136" s="169"/>
      <c r="V136" s="79"/>
      <c r="W136" s="79"/>
      <c r="X136" s="165"/>
      <c r="Z136" s="92" t="str">
        <f t="shared" si="137"/>
        <v>CoAdna Holdings, Inc.</v>
      </c>
      <c r="AA136" s="163">
        <f>C136/O136</f>
        <v>2.2141012338728533E-2</v>
      </c>
      <c r="AB136" s="164">
        <f t="shared" si="141"/>
        <v>2.0845111388489604E-3</v>
      </c>
      <c r="AC136" s="163" t="e">
        <f t="shared" si="141"/>
        <v>#DIV/0!</v>
      </c>
      <c r="AD136" s="163" t="e">
        <f t="shared" si="141"/>
        <v>#DIV/0!</v>
      </c>
      <c r="AE136" s="163" t="e">
        <f t="shared" si="141"/>
        <v>#DIV/0!</v>
      </c>
      <c r="AF136" s="163" t="e">
        <f>H136/T136</f>
        <v>#DIV/0!</v>
      </c>
      <c r="AG136" s="251" t="s">
        <v>167</v>
      </c>
      <c r="AH136" s="119"/>
      <c r="AI136" s="119"/>
      <c r="AJ136" s="119"/>
      <c r="AK136" s="143"/>
    </row>
    <row r="137" spans="1:38" x14ac:dyDescent="0.3">
      <c r="B137" s="92" t="s">
        <v>138</v>
      </c>
      <c r="C137" s="93">
        <v>-13.433216643897998</v>
      </c>
      <c r="D137" s="93">
        <v>0</v>
      </c>
      <c r="E137" s="93"/>
      <c r="F137" s="165"/>
      <c r="G137" s="166"/>
      <c r="H137" s="165"/>
      <c r="I137" s="165"/>
      <c r="J137" s="165"/>
      <c r="K137" s="165"/>
      <c r="L137" s="165"/>
      <c r="M137" s="162"/>
      <c r="N137" s="92" t="str">
        <f t="shared" si="136"/>
        <v>Emcore</v>
      </c>
      <c r="O137" s="93">
        <v>175.68</v>
      </c>
      <c r="P137" s="93">
        <v>163.10000000000002</v>
      </c>
      <c r="Q137" s="93"/>
      <c r="R137" s="165"/>
      <c r="S137" s="166"/>
      <c r="T137" s="165"/>
      <c r="U137" s="165"/>
      <c r="V137" s="165"/>
      <c r="W137" s="165"/>
      <c r="X137" s="165"/>
      <c r="Z137" s="92" t="str">
        <f t="shared" si="137"/>
        <v>Emcore</v>
      </c>
      <c r="AA137" s="163">
        <f>C137/O137</f>
        <v>-7.6464120240767292E-2</v>
      </c>
      <c r="AB137" s="164">
        <f>D137/P137</f>
        <v>0</v>
      </c>
      <c r="AC137" s="163" t="e">
        <f>E137/Q137</f>
        <v>#DIV/0!</v>
      </c>
      <c r="AD137" s="165" t="s">
        <v>154</v>
      </c>
      <c r="AE137" s="165"/>
      <c r="AF137" s="210"/>
      <c r="AG137" s="210"/>
      <c r="AH137" s="119"/>
      <c r="AI137" s="119"/>
      <c r="AJ137" s="119"/>
      <c r="AK137" s="143"/>
    </row>
    <row r="138" spans="1:38" x14ac:dyDescent="0.3">
      <c r="B138" s="92" t="s">
        <v>139</v>
      </c>
      <c r="C138" s="93"/>
      <c r="D138" s="93"/>
      <c r="E138" s="93"/>
      <c r="F138" s="93"/>
      <c r="G138" s="161"/>
      <c r="H138" s="93"/>
      <c r="I138" s="93"/>
      <c r="J138" s="93"/>
      <c r="K138" s="93"/>
      <c r="L138" s="93"/>
      <c r="M138" s="162"/>
      <c r="N138" s="92" t="str">
        <f t="shared" si="136"/>
        <v>Eoptolink</v>
      </c>
      <c r="O138" s="93"/>
      <c r="P138" s="93"/>
      <c r="Q138" s="93"/>
      <c r="R138" s="93"/>
      <c r="S138" s="161"/>
      <c r="T138" s="93"/>
      <c r="U138" s="93"/>
      <c r="V138" s="211"/>
      <c r="W138" s="211"/>
      <c r="X138" s="93"/>
      <c r="Z138" s="92" t="str">
        <f t="shared" si="137"/>
        <v>Eoptolink</v>
      </c>
      <c r="AA138" s="163"/>
      <c r="AB138" s="164"/>
      <c r="AC138" s="163"/>
      <c r="AD138" s="163" t="e">
        <f t="shared" ref="AD138:AJ138" si="142">F138/R138</f>
        <v>#DIV/0!</v>
      </c>
      <c r="AE138" s="163" t="e">
        <f t="shared" si="142"/>
        <v>#DIV/0!</v>
      </c>
      <c r="AF138" s="163" t="e">
        <f t="shared" si="142"/>
        <v>#DIV/0!</v>
      </c>
      <c r="AG138" s="163" t="e">
        <f t="shared" si="142"/>
        <v>#DIV/0!</v>
      </c>
      <c r="AH138" s="163" t="e">
        <f t="shared" si="142"/>
        <v>#DIV/0!</v>
      </c>
      <c r="AI138" s="163" t="e">
        <f t="shared" si="142"/>
        <v>#DIV/0!</v>
      </c>
      <c r="AJ138" s="163" t="e">
        <f t="shared" si="142"/>
        <v>#DIV/0!</v>
      </c>
      <c r="AK138" s="135" t="e">
        <f>AVERAGE(AA138:AI138)</f>
        <v>#DIV/0!</v>
      </c>
    </row>
    <row r="139" spans="1:38" x14ac:dyDescent="0.3">
      <c r="B139" s="92" t="s">
        <v>5</v>
      </c>
      <c r="C139" s="93">
        <v>3.8929999999999993</v>
      </c>
      <c r="D139" s="93">
        <v>86.979000000000013</v>
      </c>
      <c r="E139" s="93"/>
      <c r="F139" s="93"/>
      <c r="G139" s="161"/>
      <c r="H139" s="93"/>
      <c r="I139" s="93"/>
      <c r="J139" s="233"/>
      <c r="K139" s="165"/>
      <c r="L139" s="165"/>
      <c r="M139" s="162"/>
      <c r="N139" s="92" t="str">
        <f t="shared" si="136"/>
        <v>Finisar</v>
      </c>
      <c r="O139" s="168">
        <v>930.86700000000008</v>
      </c>
      <c r="P139" s="168">
        <v>1094.2</v>
      </c>
      <c r="Q139" s="168"/>
      <c r="R139" s="93"/>
      <c r="S139" s="161"/>
      <c r="T139" s="93"/>
      <c r="U139" s="93"/>
      <c r="V139" s="211"/>
      <c r="W139" s="79"/>
      <c r="X139" s="165"/>
      <c r="Z139" s="92" t="str">
        <f t="shared" si="137"/>
        <v>Finisar</v>
      </c>
      <c r="AA139" s="164">
        <f t="shared" ref="AA139:AG143" si="143">C139/O139</f>
        <v>4.1821226877738699E-3</v>
      </c>
      <c r="AB139" s="163">
        <f t="shared" si="143"/>
        <v>7.9490952293913369E-2</v>
      </c>
      <c r="AC139" s="163" t="e">
        <f t="shared" si="143"/>
        <v>#DIV/0!</v>
      </c>
      <c r="AD139" s="163" t="e">
        <f t="shared" si="143"/>
        <v>#DIV/0!</v>
      </c>
      <c r="AE139" s="163" t="e">
        <f t="shared" si="143"/>
        <v>#DIV/0!</v>
      </c>
      <c r="AF139" s="163" t="e">
        <f t="shared" si="143"/>
        <v>#DIV/0!</v>
      </c>
      <c r="AG139" s="163" t="e">
        <f t="shared" si="143"/>
        <v>#DIV/0!</v>
      </c>
      <c r="AH139" s="251" t="s">
        <v>167</v>
      </c>
      <c r="AI139" s="119"/>
      <c r="AJ139" s="119"/>
      <c r="AK139" s="143"/>
    </row>
    <row r="140" spans="1:38" x14ac:dyDescent="0.3">
      <c r="B140" s="92" t="s">
        <v>141</v>
      </c>
      <c r="C140" s="93">
        <v>1.7039521264921205</v>
      </c>
      <c r="D140" s="93">
        <v>-8.0455785681889367</v>
      </c>
      <c r="E140" s="93"/>
      <c r="F140" s="93"/>
      <c r="G140" s="161"/>
      <c r="H140" s="93"/>
      <c r="I140" s="93"/>
      <c r="J140" s="93"/>
      <c r="K140" s="93"/>
      <c r="L140" s="93"/>
      <c r="M140" s="162"/>
      <c r="N140" s="92" t="str">
        <f t="shared" si="136"/>
        <v>HG Genuine</v>
      </c>
      <c r="O140" s="168">
        <v>99.239539200060008</v>
      </c>
      <c r="P140" s="168">
        <v>74.949073686568298</v>
      </c>
      <c r="Q140" s="168"/>
      <c r="R140" s="93"/>
      <c r="S140" s="161"/>
      <c r="T140" s="93"/>
      <c r="U140" s="93"/>
      <c r="V140" s="93"/>
      <c r="W140" s="93"/>
      <c r="X140" s="93"/>
      <c r="Z140" s="92" t="str">
        <f t="shared" si="137"/>
        <v>HG Genuine</v>
      </c>
      <c r="AA140" s="163">
        <f t="shared" si="143"/>
        <v>1.7170093092200595E-2</v>
      </c>
      <c r="AB140" s="163">
        <f t="shared" si="143"/>
        <v>-0.10734727158650385</v>
      </c>
      <c r="AC140" s="163" t="e">
        <f t="shared" si="143"/>
        <v>#DIV/0!</v>
      </c>
      <c r="AD140" s="163" t="e">
        <f t="shared" si="143"/>
        <v>#DIV/0!</v>
      </c>
      <c r="AE140" s="163" t="e">
        <f t="shared" si="143"/>
        <v>#DIV/0!</v>
      </c>
      <c r="AF140" s="163" t="e">
        <f t="shared" si="143"/>
        <v>#DIV/0!</v>
      </c>
      <c r="AG140" s="163" t="e">
        <f t="shared" si="143"/>
        <v>#DIV/0!</v>
      </c>
      <c r="AH140" s="163" t="e">
        <f t="shared" ref="AH140:AJ143" si="144">J140/V140</f>
        <v>#DIV/0!</v>
      </c>
      <c r="AI140" s="163" t="e">
        <f t="shared" si="144"/>
        <v>#DIV/0!</v>
      </c>
      <c r="AJ140" s="163" t="e">
        <f t="shared" si="144"/>
        <v>#DIV/0!</v>
      </c>
      <c r="AK140" s="135" t="e">
        <f>AVERAGE(AA140:AI140)</f>
        <v>#DIV/0!</v>
      </c>
    </row>
    <row r="141" spans="1:38" x14ac:dyDescent="0.3">
      <c r="B141" s="92" t="s">
        <v>118</v>
      </c>
      <c r="C141" s="93">
        <v>-0.871</v>
      </c>
      <c r="D141" s="93">
        <v>7.8979999999999997</v>
      </c>
      <c r="E141" s="93"/>
      <c r="F141" s="93"/>
      <c r="G141" s="161"/>
      <c r="H141" s="93"/>
      <c r="I141" s="93"/>
      <c r="J141" s="93"/>
      <c r="K141" s="93"/>
      <c r="L141" s="93"/>
      <c r="M141" s="162"/>
      <c r="N141" s="92" t="str">
        <f t="shared" si="136"/>
        <v>Innolight</v>
      </c>
      <c r="O141" s="93">
        <v>25.839310000000001</v>
      </c>
      <c r="P141" s="93">
        <v>71.819999999999993</v>
      </c>
      <c r="Q141" s="93"/>
      <c r="R141" s="93"/>
      <c r="S141" s="161"/>
      <c r="T141" s="93"/>
      <c r="U141" s="93"/>
      <c r="V141" s="93"/>
      <c r="W141" s="93"/>
      <c r="X141" s="93"/>
      <c r="Z141" s="92" t="str">
        <f t="shared" si="137"/>
        <v>Innolight</v>
      </c>
      <c r="AA141" s="163">
        <f t="shared" si="143"/>
        <v>-3.3708330446904348E-2</v>
      </c>
      <c r="AB141" s="163">
        <f t="shared" si="143"/>
        <v>0.10996936786410472</v>
      </c>
      <c r="AC141" s="163" t="e">
        <f t="shared" si="143"/>
        <v>#DIV/0!</v>
      </c>
      <c r="AD141" s="163" t="e">
        <f t="shared" si="143"/>
        <v>#DIV/0!</v>
      </c>
      <c r="AE141" s="163" t="e">
        <f t="shared" si="143"/>
        <v>#DIV/0!</v>
      </c>
      <c r="AF141" s="163" t="e">
        <f t="shared" si="143"/>
        <v>#DIV/0!</v>
      </c>
      <c r="AG141" s="163" t="e">
        <f t="shared" si="143"/>
        <v>#DIV/0!</v>
      </c>
      <c r="AH141" s="163" t="e">
        <f t="shared" si="144"/>
        <v>#DIV/0!</v>
      </c>
      <c r="AI141" s="163" t="e">
        <f t="shared" si="144"/>
        <v>#DIV/0!</v>
      </c>
      <c r="AJ141" s="163" t="e">
        <f t="shared" si="144"/>
        <v>#DIV/0!</v>
      </c>
      <c r="AK141" s="135" t="e">
        <f>AVERAGE(AA141:AI141)</f>
        <v>#DIV/0!</v>
      </c>
    </row>
    <row r="142" spans="1:38" x14ac:dyDescent="0.3">
      <c r="B142" s="92" t="s">
        <v>116</v>
      </c>
      <c r="C142" s="93">
        <v>-17.875111843654345</v>
      </c>
      <c r="D142" s="93">
        <v>-19.04217942696102</v>
      </c>
      <c r="E142" s="93"/>
      <c r="F142" s="93"/>
      <c r="G142" s="161"/>
      <c r="H142" s="93"/>
      <c r="I142" s="93"/>
      <c r="J142" s="93"/>
      <c r="K142" s="93"/>
      <c r="L142" s="93"/>
      <c r="M142" s="162"/>
      <c r="N142" s="92" t="str">
        <f t="shared" si="136"/>
        <v>Lumentum</v>
      </c>
      <c r="O142" s="168">
        <v>617.20000000000005</v>
      </c>
      <c r="P142" s="167">
        <v>659.2</v>
      </c>
      <c r="Q142" s="167"/>
      <c r="R142" s="93"/>
      <c r="S142" s="161"/>
      <c r="T142" s="93"/>
      <c r="U142" s="93"/>
      <c r="V142" s="93"/>
      <c r="W142" s="93"/>
      <c r="X142" s="93"/>
      <c r="Z142" s="92" t="str">
        <f t="shared" si="137"/>
        <v>Lumentum</v>
      </c>
      <c r="AA142" s="163">
        <f t="shared" si="143"/>
        <v>-2.8961619967035553E-2</v>
      </c>
      <c r="AB142" s="163">
        <f t="shared" si="143"/>
        <v>-2.8886801315171448E-2</v>
      </c>
      <c r="AC142" s="163" t="e">
        <f t="shared" si="143"/>
        <v>#DIV/0!</v>
      </c>
      <c r="AD142" s="163" t="e">
        <f t="shared" si="143"/>
        <v>#DIV/0!</v>
      </c>
      <c r="AE142" s="163" t="e">
        <f t="shared" si="143"/>
        <v>#DIV/0!</v>
      </c>
      <c r="AF142" s="163" t="e">
        <f t="shared" si="143"/>
        <v>#DIV/0!</v>
      </c>
      <c r="AG142" s="163" t="e">
        <f t="shared" si="143"/>
        <v>#DIV/0!</v>
      </c>
      <c r="AH142" s="163" t="e">
        <f t="shared" si="144"/>
        <v>#DIV/0!</v>
      </c>
      <c r="AI142" s="163" t="e">
        <f t="shared" si="144"/>
        <v>#DIV/0!</v>
      </c>
      <c r="AJ142" s="163" t="e">
        <f t="shared" si="144"/>
        <v>#DIV/0!</v>
      </c>
      <c r="AK142" s="135" t="e">
        <f>AVERAGE(AA142:AI142)</f>
        <v>#DIV/0!</v>
      </c>
    </row>
    <row r="143" spans="1:38" x14ac:dyDescent="0.3">
      <c r="B143" s="92" t="s">
        <v>33</v>
      </c>
      <c r="C143" s="93">
        <v>-17.532</v>
      </c>
      <c r="D143" s="93">
        <v>-34.299999999999997</v>
      </c>
      <c r="E143" s="93"/>
      <c r="F143" s="93"/>
      <c r="G143" s="161"/>
      <c r="H143" s="93"/>
      <c r="I143" s="93"/>
      <c r="J143" s="93"/>
      <c r="K143" s="93"/>
      <c r="L143" s="144"/>
      <c r="M143" s="162"/>
      <c r="N143" s="92" t="str">
        <f t="shared" si="136"/>
        <v>NeoPhotonics</v>
      </c>
      <c r="O143" s="168">
        <v>245.39500000000001</v>
      </c>
      <c r="P143" s="168">
        <v>282.2</v>
      </c>
      <c r="Q143" s="168"/>
      <c r="R143" s="93"/>
      <c r="S143" s="161"/>
      <c r="T143" s="93"/>
      <c r="U143" s="93"/>
      <c r="V143" s="93"/>
      <c r="W143" s="93"/>
      <c r="X143" s="93"/>
      <c r="Z143" s="84" t="str">
        <f t="shared" si="137"/>
        <v>NeoPhotonics</v>
      </c>
      <c r="AA143" s="163">
        <f t="shared" si="143"/>
        <v>-7.1443998451476184E-2</v>
      </c>
      <c r="AB143" s="163">
        <f t="shared" si="143"/>
        <v>-0.12154500354358611</v>
      </c>
      <c r="AC143" s="163" t="e">
        <f t="shared" si="143"/>
        <v>#DIV/0!</v>
      </c>
      <c r="AD143" s="163" t="e">
        <f t="shared" si="143"/>
        <v>#DIV/0!</v>
      </c>
      <c r="AE143" s="163" t="e">
        <f t="shared" si="143"/>
        <v>#DIV/0!</v>
      </c>
      <c r="AF143" s="163" t="e">
        <f t="shared" si="143"/>
        <v>#DIV/0!</v>
      </c>
      <c r="AG143" s="163" t="e">
        <f t="shared" si="143"/>
        <v>#DIV/0!</v>
      </c>
      <c r="AH143" s="163" t="e">
        <f t="shared" si="144"/>
        <v>#DIV/0!</v>
      </c>
      <c r="AI143" s="163" t="e">
        <f t="shared" si="144"/>
        <v>#DIV/0!</v>
      </c>
      <c r="AJ143" s="163" t="e">
        <f t="shared" si="144"/>
        <v>#DIV/0!</v>
      </c>
      <c r="AK143" s="135" t="e">
        <f>AVERAGE(AA143:AI143)</f>
        <v>#DIV/0!</v>
      </c>
    </row>
    <row r="144" spans="1:38" x14ac:dyDescent="0.3">
      <c r="B144" s="92" t="s">
        <v>83</v>
      </c>
      <c r="C144" s="93">
        <v>-42.698999999999998</v>
      </c>
      <c r="D144" s="93">
        <v>-22.585999999999999</v>
      </c>
      <c r="E144" s="93"/>
      <c r="F144" s="93"/>
      <c r="G144" s="161"/>
      <c r="H144" s="93"/>
      <c r="I144" s="233"/>
      <c r="J144" s="233"/>
      <c r="K144" s="165"/>
      <c r="L144" s="165"/>
      <c r="M144" s="162"/>
      <c r="N144" s="92" t="str">
        <f t="shared" si="136"/>
        <v>Oclaro (includes Opnext)</v>
      </c>
      <c r="O144" s="168">
        <v>512.80899999999997</v>
      </c>
      <c r="P144" s="168">
        <v>391</v>
      </c>
      <c r="Q144" s="168"/>
      <c r="R144" s="93"/>
      <c r="S144" s="161"/>
      <c r="T144" s="93"/>
      <c r="U144" s="169"/>
      <c r="V144" s="79"/>
      <c r="W144" s="79"/>
      <c r="X144" s="79"/>
      <c r="Z144" s="84" t="str">
        <f t="shared" si="137"/>
        <v>Oclaro (includes Opnext)</v>
      </c>
      <c r="AA144" s="163">
        <f t="shared" ref="AA144:AF144" si="145">C144/O144</f>
        <v>-8.3264919297438234E-2</v>
      </c>
      <c r="AB144" s="163">
        <f t="shared" si="145"/>
        <v>-5.776470588235294E-2</v>
      </c>
      <c r="AC144" s="163" t="e">
        <f t="shared" si="145"/>
        <v>#DIV/0!</v>
      </c>
      <c r="AD144" s="163" t="e">
        <f t="shared" si="145"/>
        <v>#DIV/0!</v>
      </c>
      <c r="AE144" s="163" t="e">
        <f t="shared" si="145"/>
        <v>#DIV/0!</v>
      </c>
      <c r="AF144" s="163" t="e">
        <f t="shared" si="145"/>
        <v>#DIV/0!</v>
      </c>
      <c r="AG144" s="252" t="s">
        <v>116</v>
      </c>
      <c r="AH144" s="119"/>
      <c r="AI144" s="119"/>
      <c r="AJ144" s="119"/>
      <c r="AK144" s="143"/>
    </row>
    <row r="145" spans="2:37" x14ac:dyDescent="0.3">
      <c r="B145" s="92" t="s">
        <v>182</v>
      </c>
      <c r="C145" s="79"/>
      <c r="D145" s="79"/>
      <c r="E145" s="79"/>
      <c r="F145" s="93"/>
      <c r="G145" s="161"/>
      <c r="H145" s="93"/>
      <c r="I145" s="93"/>
      <c r="J145" s="93"/>
      <c r="K145" s="93"/>
      <c r="L145" s="266"/>
      <c r="M145" s="162"/>
      <c r="N145" s="92" t="str">
        <f t="shared" si="136"/>
        <v>OE Solutions</v>
      </c>
      <c r="O145" s="212"/>
      <c r="P145" s="212"/>
      <c r="Q145" s="212"/>
      <c r="R145" s="93"/>
      <c r="S145" s="161"/>
      <c r="T145" s="93"/>
      <c r="U145" s="93"/>
      <c r="V145" s="93"/>
      <c r="W145" s="93"/>
      <c r="X145" s="93"/>
      <c r="Z145" s="84" t="str">
        <f t="shared" si="137"/>
        <v>OE Solutions</v>
      </c>
      <c r="AA145" s="210"/>
      <c r="AB145" s="210"/>
      <c r="AC145" s="210"/>
      <c r="AD145" s="163" t="e">
        <f t="shared" ref="AD145:AJ145" si="146">F145/R145</f>
        <v>#DIV/0!</v>
      </c>
      <c r="AE145" s="163" t="e">
        <f t="shared" si="146"/>
        <v>#DIV/0!</v>
      </c>
      <c r="AF145" s="163" t="e">
        <f t="shared" si="146"/>
        <v>#DIV/0!</v>
      </c>
      <c r="AG145" s="163" t="e">
        <f t="shared" si="146"/>
        <v>#DIV/0!</v>
      </c>
      <c r="AH145" s="163" t="e">
        <f t="shared" si="146"/>
        <v>#DIV/0!</v>
      </c>
      <c r="AI145" s="163" t="e">
        <f t="shared" si="146"/>
        <v>#DIV/0!</v>
      </c>
      <c r="AJ145" s="163" t="e">
        <f t="shared" si="146"/>
        <v>#DIV/0!</v>
      </c>
      <c r="AK145" s="135" t="e">
        <f>AVERAGE(AA145:AI145)</f>
        <v>#DIV/0!</v>
      </c>
    </row>
    <row r="146" spans="2:37" x14ac:dyDescent="0.3">
      <c r="B146" s="92" t="s">
        <v>84</v>
      </c>
      <c r="C146" s="93">
        <v>6.6440789346527751</v>
      </c>
      <c r="D146" s="93">
        <v>-2.9434190854255813</v>
      </c>
      <c r="E146" s="93"/>
      <c r="F146" s="93"/>
      <c r="G146" s="161"/>
      <c r="H146" s="93"/>
      <c r="I146" s="93"/>
      <c r="J146" s="93"/>
      <c r="K146" s="93"/>
      <c r="L146" s="264"/>
      <c r="M146" s="162"/>
      <c r="N146" s="92" t="str">
        <f t="shared" si="136"/>
        <v>O-Net</v>
      </c>
      <c r="O146" s="168">
        <v>93.758395750453914</v>
      </c>
      <c r="P146" s="168">
        <v>85.287225464493133</v>
      </c>
      <c r="Q146" s="168"/>
      <c r="R146" s="93"/>
      <c r="S146" s="161"/>
      <c r="T146" s="93"/>
      <c r="U146" s="93"/>
      <c r="V146" s="93"/>
      <c r="W146" s="93"/>
      <c r="X146" s="264"/>
      <c r="Z146" s="84" t="str">
        <f t="shared" si="137"/>
        <v>O-Net</v>
      </c>
      <c r="AA146" s="163">
        <f t="shared" ref="AA146:AI146" si="147">C146/O146</f>
        <v>7.0863829116024624E-2</v>
      </c>
      <c r="AB146" s="163">
        <f t="shared" si="147"/>
        <v>-3.4511840072121804E-2</v>
      </c>
      <c r="AC146" s="163" t="e">
        <f t="shared" si="147"/>
        <v>#DIV/0!</v>
      </c>
      <c r="AD146" s="163" t="e">
        <f t="shared" si="147"/>
        <v>#DIV/0!</v>
      </c>
      <c r="AE146" s="163" t="e">
        <f t="shared" si="147"/>
        <v>#DIV/0!</v>
      </c>
      <c r="AF146" s="163" t="e">
        <f t="shared" si="147"/>
        <v>#DIV/0!</v>
      </c>
      <c r="AG146" s="163" t="e">
        <f t="shared" si="147"/>
        <v>#DIV/0!</v>
      </c>
      <c r="AH146" s="163" t="e">
        <f t="shared" si="147"/>
        <v>#DIV/0!</v>
      </c>
      <c r="AI146" s="163" t="e">
        <f t="shared" si="147"/>
        <v>#DIV/0!</v>
      </c>
      <c r="AJ146" s="264" t="s">
        <v>207</v>
      </c>
      <c r="AK146" s="143"/>
    </row>
    <row r="147" spans="2:37" x14ac:dyDescent="0.3">
      <c r="B147" s="92" t="s">
        <v>11</v>
      </c>
      <c r="C147" s="93">
        <v>4.5489999999999995</v>
      </c>
      <c r="D147" s="93">
        <v>10.100000000000001</v>
      </c>
      <c r="E147" s="93"/>
      <c r="F147" s="291"/>
      <c r="G147" s="292"/>
      <c r="H147" s="233"/>
      <c r="I147" s="233"/>
      <c r="J147" s="233"/>
      <c r="K147" s="233"/>
      <c r="L147" s="225"/>
      <c r="M147" s="162"/>
      <c r="N147" s="92" t="str">
        <f t="shared" si="136"/>
        <v>Oplink</v>
      </c>
      <c r="O147" s="167">
        <v>178.2</v>
      </c>
      <c r="P147" s="167">
        <v>198.6</v>
      </c>
      <c r="Q147" s="167"/>
      <c r="R147" s="291"/>
      <c r="S147" s="292"/>
      <c r="T147" s="169"/>
      <c r="U147" s="165"/>
      <c r="V147" s="169"/>
      <c r="W147" s="225"/>
      <c r="X147" s="233"/>
      <c r="Z147" s="84" t="str">
        <f t="shared" si="137"/>
        <v>Oplink</v>
      </c>
      <c r="AA147" s="163">
        <f t="shared" ref="AA147:AC148" si="148">C147/O147</f>
        <v>2.5527497194163858E-2</v>
      </c>
      <c r="AB147" s="163">
        <f t="shared" si="148"/>
        <v>5.0855991943605246E-2</v>
      </c>
      <c r="AC147" s="163" t="e">
        <f t="shared" si="148"/>
        <v>#DIV/0!</v>
      </c>
      <c r="AD147" s="252" t="s">
        <v>133</v>
      </c>
      <c r="AE147" s="119"/>
      <c r="AF147" s="119"/>
      <c r="AG147" s="119"/>
      <c r="AH147" s="119"/>
      <c r="AI147" s="119"/>
      <c r="AJ147" s="119"/>
      <c r="AK147" s="143"/>
    </row>
    <row r="148" spans="2:37" x14ac:dyDescent="0.3">
      <c r="B148" s="92" t="s">
        <v>80</v>
      </c>
      <c r="C148" s="95">
        <f t="shared" ref="C148:D148" si="149">SUM(C131:C147)</f>
        <v>-41.298089930313353</v>
      </c>
      <c r="D148" s="95">
        <f t="shared" si="149"/>
        <v>59.090379986866424</v>
      </c>
      <c r="E148" s="95"/>
      <c r="F148" s="95"/>
      <c r="G148" s="95"/>
      <c r="H148" s="95"/>
      <c r="I148" s="95"/>
      <c r="J148" s="95"/>
      <c r="K148" s="95"/>
      <c r="L148" s="95"/>
      <c r="M148" s="162"/>
      <c r="N148" s="92" t="s">
        <v>80</v>
      </c>
      <c r="O148" s="95">
        <f t="shared" ref="O148:P148" si="150">SUM(O131:O147)</f>
        <v>3348.3753777505135</v>
      </c>
      <c r="P148" s="95">
        <f t="shared" si="150"/>
        <v>3631.9215479510613</v>
      </c>
      <c r="Q148" s="95"/>
      <c r="R148" s="95"/>
      <c r="S148" s="95"/>
      <c r="T148" s="95"/>
      <c r="U148" s="95"/>
      <c r="V148" s="95"/>
      <c r="W148" s="95"/>
      <c r="X148" s="95"/>
      <c r="Z148" s="125" t="s">
        <v>63</v>
      </c>
      <c r="AA148" s="170">
        <f t="shared" si="148"/>
        <v>-1.2333769446739272E-2</v>
      </c>
      <c r="AB148" s="170">
        <f t="shared" si="148"/>
        <v>1.6269729179641038E-2</v>
      </c>
      <c r="AC148" s="170" t="e">
        <f t="shared" si="148"/>
        <v>#DIV/0!</v>
      </c>
      <c r="AD148" s="170" t="e">
        <f t="shared" ref="AD148:AJ148" si="151">F148/R148</f>
        <v>#DIV/0!</v>
      </c>
      <c r="AE148" s="223" t="e">
        <f t="shared" si="151"/>
        <v>#DIV/0!</v>
      </c>
      <c r="AF148" s="223" t="e">
        <f t="shared" si="151"/>
        <v>#DIV/0!</v>
      </c>
      <c r="AG148" s="223" t="e">
        <f t="shared" si="151"/>
        <v>#DIV/0!</v>
      </c>
      <c r="AH148" s="223" t="e">
        <f t="shared" si="151"/>
        <v>#DIV/0!</v>
      </c>
      <c r="AI148" s="223" t="e">
        <f t="shared" si="151"/>
        <v>#DIV/0!</v>
      </c>
      <c r="AJ148" s="223" t="e">
        <f t="shared" si="151"/>
        <v>#DIV/0!</v>
      </c>
      <c r="AK148" s="171" t="e">
        <f>AVERAGE(AA148:AI148)</f>
        <v>#DIV/0!</v>
      </c>
    </row>
    <row r="149" spans="2:37" ht="13.2" customHeight="1" x14ac:dyDescent="0.3">
      <c r="C149" s="179"/>
      <c r="D149" s="179"/>
      <c r="E149" s="179"/>
      <c r="F149" s="185"/>
      <c r="G149" s="181" t="s">
        <v>164</v>
      </c>
      <c r="H149" s="184">
        <f>H144+H142</f>
        <v>0</v>
      </c>
      <c r="M149" s="162"/>
      <c r="R149" s="183"/>
      <c r="S149" s="181" t="s">
        <v>164</v>
      </c>
      <c r="T149" s="184">
        <f>T144+T142</f>
        <v>0</v>
      </c>
      <c r="Z149" s="128" t="s">
        <v>94</v>
      </c>
      <c r="AA149" s="137">
        <f>AVERAGE(AA135:AA147)</f>
        <v>-1.5802362149418572E-2</v>
      </c>
      <c r="AB149" s="137">
        <f t="shared" ref="AB149:AH149" si="152">AVERAGE(AB132:AB147)</f>
        <v>1.1127895002804511E-2</v>
      </c>
      <c r="AC149" s="137" t="e">
        <f t="shared" si="152"/>
        <v>#DIV/0!</v>
      </c>
      <c r="AD149" s="137" t="e">
        <f t="shared" si="152"/>
        <v>#DIV/0!</v>
      </c>
      <c r="AE149" s="137" t="e">
        <f t="shared" si="152"/>
        <v>#DIV/0!</v>
      </c>
      <c r="AF149" s="137" t="e">
        <f t="shared" si="152"/>
        <v>#DIV/0!</v>
      </c>
      <c r="AG149" s="137" t="e">
        <f t="shared" si="152"/>
        <v>#DIV/0!</v>
      </c>
      <c r="AH149" s="137" t="e">
        <f t="shared" si="152"/>
        <v>#DIV/0!</v>
      </c>
      <c r="AI149" s="137" t="e">
        <f t="shared" ref="AI149:AJ149" si="153">AVERAGE(AI132:AI147)</f>
        <v>#DIV/0!</v>
      </c>
      <c r="AJ149" s="137" t="e">
        <f t="shared" si="153"/>
        <v>#DIV/0!</v>
      </c>
      <c r="AK149" s="171"/>
    </row>
    <row r="150" spans="2:37" ht="13.2" customHeight="1" x14ac:dyDescent="0.3">
      <c r="B150" s="106"/>
      <c r="C150" s="127"/>
      <c r="D150" s="127"/>
      <c r="E150" s="127"/>
      <c r="I150" s="127"/>
      <c r="J150" s="127"/>
      <c r="K150" s="127"/>
      <c r="L150" s="127"/>
      <c r="N150" s="106" t="s">
        <v>38</v>
      </c>
      <c r="O150" s="127"/>
      <c r="P150" s="127">
        <f t="shared" ref="P150:X150" si="154">P148/O148-1</f>
        <v>8.4681715223649201E-2</v>
      </c>
      <c r="Q150" s="127">
        <f t="shared" si="154"/>
        <v>-1</v>
      </c>
      <c r="R150" s="127" t="e">
        <f t="shared" si="154"/>
        <v>#DIV/0!</v>
      </c>
      <c r="S150" s="127" t="e">
        <f t="shared" si="154"/>
        <v>#DIV/0!</v>
      </c>
      <c r="T150" s="127" t="e">
        <f t="shared" si="154"/>
        <v>#DIV/0!</v>
      </c>
      <c r="U150" s="127" t="e">
        <f t="shared" si="154"/>
        <v>#DIV/0!</v>
      </c>
      <c r="V150" s="127" t="e">
        <f t="shared" si="154"/>
        <v>#DIV/0!</v>
      </c>
      <c r="W150" s="127" t="e">
        <f t="shared" si="154"/>
        <v>#DIV/0!</v>
      </c>
      <c r="X150" s="127" t="e">
        <f t="shared" si="154"/>
        <v>#DIV/0!</v>
      </c>
      <c r="Z150" s="172"/>
      <c r="AA150" s="173"/>
      <c r="AB150" s="173"/>
      <c r="AC150" s="173"/>
      <c r="AD150" s="180"/>
      <c r="AE150" s="181" t="s">
        <v>164</v>
      </c>
      <c r="AF150" s="182" t="e">
        <f>H149/T149</f>
        <v>#DIV/0!</v>
      </c>
    </row>
    <row r="154" spans="2:37" x14ac:dyDescent="0.3">
      <c r="G154" s="83" t="s">
        <v>204</v>
      </c>
    </row>
  </sheetData>
  <mergeCells count="25">
    <mergeCell ref="AE119:AG119"/>
    <mergeCell ref="AD124:AG124"/>
    <mergeCell ref="F124:I124"/>
    <mergeCell ref="R147:S147"/>
    <mergeCell ref="F147:G147"/>
    <mergeCell ref="S119:U119"/>
    <mergeCell ref="R124:U124"/>
    <mergeCell ref="G119:I119"/>
    <mergeCell ref="R81:S81"/>
    <mergeCell ref="AD81:AE81"/>
    <mergeCell ref="AD107:AG107"/>
    <mergeCell ref="AE100:AG100"/>
    <mergeCell ref="AF101:AG101"/>
    <mergeCell ref="AE104:AG104"/>
    <mergeCell ref="S100:U100"/>
    <mergeCell ref="T101:U101"/>
    <mergeCell ref="S104:U104"/>
    <mergeCell ref="R107:U107"/>
    <mergeCell ref="AF110:AG110"/>
    <mergeCell ref="F107:I107"/>
    <mergeCell ref="H110:I110"/>
    <mergeCell ref="T110:U110"/>
    <mergeCell ref="G100:I100"/>
    <mergeCell ref="H101:I101"/>
    <mergeCell ref="G104:I10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1:Q36"/>
  <sheetViews>
    <sheetView showGridLines="0" zoomScale="80" zoomScaleNormal="80" workbookViewId="0"/>
  </sheetViews>
  <sheetFormatPr defaultColWidth="8.77734375" defaultRowHeight="13.2" x14ac:dyDescent="0.25"/>
  <cols>
    <col min="1" max="1" width="4.6640625" customWidth="1"/>
    <col min="2" max="2" width="14.21875" customWidth="1"/>
    <col min="3" max="6" width="7.21875" customWidth="1"/>
    <col min="7" max="11" width="7.6640625" customWidth="1"/>
    <col min="12" max="14" width="7.44140625" customWidth="1"/>
    <col min="15" max="15" width="7.6640625" customWidth="1"/>
    <col min="16" max="16" width="8.77734375" customWidth="1"/>
  </cols>
  <sheetData>
    <row r="1" spans="2:16" s="189" customFormat="1" x14ac:dyDescent="0.25"/>
    <row r="2" spans="2:16" s="189" customFormat="1" ht="17.399999999999999" x14ac:dyDescent="0.3">
      <c r="B2" s="190" t="s">
        <v>103</v>
      </c>
    </row>
    <row r="3" spans="2:16" s="189" customFormat="1" ht="17.399999999999999" x14ac:dyDescent="0.3">
      <c r="B3" s="191" t="str">
        <f>Introduction!$B$3</f>
        <v>May 2022 -- sample -- for illustrative purposes only</v>
      </c>
      <c r="C3" s="191"/>
    </row>
    <row r="4" spans="2:16" s="189" customFormat="1" ht="17.399999999999999" x14ac:dyDescent="0.3">
      <c r="C4" s="191"/>
    </row>
    <row r="5" spans="2:16" x14ac:dyDescent="0.25">
      <c r="B5" s="5" t="s">
        <v>196</v>
      </c>
    </row>
    <row r="6" spans="2:16" x14ac:dyDescent="0.25">
      <c r="C6" s="69"/>
      <c r="D6" s="69"/>
    </row>
    <row r="11" spans="2:16" x14ac:dyDescent="0.25">
      <c r="P11" t="s">
        <v>204</v>
      </c>
    </row>
    <row r="23" spans="2:17" x14ac:dyDescent="0.25">
      <c r="B23" s="70" t="s">
        <v>188</v>
      </c>
      <c r="C23" s="44">
        <v>2008</v>
      </c>
      <c r="D23" s="44">
        <v>2009</v>
      </c>
      <c r="E23" s="44">
        <v>2010</v>
      </c>
      <c r="F23" s="44">
        <v>2011</v>
      </c>
      <c r="G23" s="44">
        <v>2012</v>
      </c>
      <c r="H23" s="44">
        <v>2013</v>
      </c>
      <c r="I23" s="44">
        <v>2014</v>
      </c>
      <c r="J23" s="44">
        <v>2015</v>
      </c>
      <c r="K23" s="44">
        <v>2016</v>
      </c>
      <c r="L23" s="44">
        <v>2017</v>
      </c>
      <c r="M23" s="44">
        <v>2018</v>
      </c>
      <c r="N23" s="44">
        <v>2019</v>
      </c>
      <c r="O23" s="44">
        <v>2020</v>
      </c>
      <c r="P23" s="44">
        <v>2021</v>
      </c>
    </row>
    <row r="24" spans="2:17" ht="14.4" x14ac:dyDescent="0.25">
      <c r="B24" s="71" t="s">
        <v>117</v>
      </c>
      <c r="C24" s="75">
        <v>94</v>
      </c>
      <c r="D24" s="75">
        <v>107</v>
      </c>
      <c r="E24" s="73"/>
      <c r="F24" s="73"/>
      <c r="G24" s="73"/>
      <c r="H24" s="73"/>
      <c r="I24" s="73"/>
      <c r="J24" s="73"/>
      <c r="K24" s="73"/>
      <c r="L24" s="73">
        <v>674.45803817281535</v>
      </c>
      <c r="M24" s="73"/>
      <c r="N24" s="73"/>
      <c r="O24" s="73"/>
      <c r="P24" s="216"/>
    </row>
    <row r="25" spans="2:17" ht="14.4" x14ac:dyDescent="0.25">
      <c r="B25" s="71" t="s">
        <v>139</v>
      </c>
      <c r="C25" s="75">
        <v>18</v>
      </c>
      <c r="D25" s="75">
        <v>24</v>
      </c>
      <c r="E25" s="73"/>
      <c r="F25" s="73"/>
      <c r="G25" s="73"/>
      <c r="H25" s="73"/>
      <c r="I25" s="73"/>
      <c r="J25" s="73"/>
      <c r="K25" s="73"/>
      <c r="L25" s="73">
        <v>129.98918553818797</v>
      </c>
      <c r="M25" s="73"/>
      <c r="N25" s="73"/>
      <c r="O25" s="73"/>
      <c r="P25" s="216"/>
    </row>
    <row r="26" spans="2:17" ht="14.4" x14ac:dyDescent="0.25">
      <c r="B26" s="71" t="s">
        <v>140</v>
      </c>
      <c r="C26" s="75">
        <v>8</v>
      </c>
      <c r="D26" s="75">
        <v>13</v>
      </c>
      <c r="E26" s="73"/>
      <c r="F26" s="73"/>
      <c r="G26" s="73"/>
      <c r="H26" s="73"/>
      <c r="I26" s="73"/>
      <c r="J26" s="73"/>
      <c r="K26" s="73"/>
      <c r="L26" s="73">
        <v>48.7</v>
      </c>
      <c r="M26" s="73"/>
      <c r="N26" s="73"/>
      <c r="O26" s="73"/>
      <c r="P26" s="216"/>
      <c r="Q26" s="215"/>
    </row>
    <row r="27" spans="2:17" ht="14.4" x14ac:dyDescent="0.25">
      <c r="B27" s="71" t="s">
        <v>187</v>
      </c>
      <c r="C27" s="75">
        <v>24</v>
      </c>
      <c r="D27" s="75">
        <v>41</v>
      </c>
      <c r="E27" s="73"/>
      <c r="F27" s="73"/>
      <c r="G27" s="73"/>
      <c r="H27" s="73"/>
      <c r="I27" s="73"/>
      <c r="J27" s="73"/>
      <c r="K27" s="73"/>
      <c r="L27" s="73">
        <v>208.13214120527567</v>
      </c>
      <c r="M27" s="195"/>
      <c r="N27" s="195"/>
      <c r="O27" s="195"/>
      <c r="P27" s="265"/>
    </row>
    <row r="28" spans="2:17" ht="14.4" x14ac:dyDescent="0.25">
      <c r="B28" s="71" t="s">
        <v>142</v>
      </c>
      <c r="C28" s="75">
        <v>22</v>
      </c>
      <c r="D28" s="75">
        <v>25</v>
      </c>
      <c r="E28" s="73"/>
      <c r="F28" s="73"/>
      <c r="G28" s="73"/>
      <c r="H28" s="73"/>
      <c r="I28" s="73"/>
      <c r="J28" s="73"/>
      <c r="K28" s="73"/>
      <c r="L28" s="73">
        <v>45.60024220079508</v>
      </c>
      <c r="M28" s="73"/>
      <c r="N28" s="73"/>
      <c r="O28" s="73"/>
      <c r="P28" s="216"/>
      <c r="Q28" s="215"/>
    </row>
    <row r="29" spans="2:17" ht="14.4" x14ac:dyDescent="0.25">
      <c r="B29" s="71" t="s">
        <v>49</v>
      </c>
      <c r="C29" s="75">
        <v>26</v>
      </c>
      <c r="D29" s="75">
        <v>35</v>
      </c>
      <c r="E29" s="73"/>
      <c r="F29" s="73"/>
      <c r="G29" s="73"/>
      <c r="H29" s="73"/>
      <c r="I29" s="73"/>
      <c r="J29" s="73"/>
      <c r="K29" s="73"/>
      <c r="L29" s="73">
        <v>648.15231498359458</v>
      </c>
      <c r="M29" s="73"/>
      <c r="N29" s="73"/>
      <c r="O29" s="73"/>
      <c r="P29" s="216"/>
      <c r="Q29" s="215"/>
    </row>
    <row r="30" spans="2:17" ht="14.4" x14ac:dyDescent="0.3">
      <c r="B30" s="71" t="s">
        <v>118</v>
      </c>
      <c r="C30" s="71"/>
      <c r="D30" s="71"/>
      <c r="E30" s="76"/>
      <c r="F30" s="76"/>
      <c r="G30" s="73"/>
      <c r="H30" s="73"/>
      <c r="I30" s="73"/>
      <c r="J30" s="73"/>
      <c r="K30" s="73"/>
      <c r="L30" s="73">
        <v>606</v>
      </c>
      <c r="M30" s="195"/>
      <c r="N30" s="195"/>
      <c r="O30" s="195"/>
      <c r="P30" s="265"/>
    </row>
    <row r="31" spans="2:17" ht="14.4" x14ac:dyDescent="0.25">
      <c r="B31" s="71" t="s">
        <v>84</v>
      </c>
      <c r="C31" s="75">
        <v>37</v>
      </c>
      <c r="D31" s="75">
        <v>44</v>
      </c>
      <c r="E31" s="73"/>
      <c r="F31" s="73"/>
      <c r="G31" s="73"/>
      <c r="H31" s="73"/>
      <c r="I31" s="73"/>
      <c r="J31" s="73"/>
      <c r="K31" s="73"/>
      <c r="L31" s="73">
        <v>260.98363549757198</v>
      </c>
      <c r="M31" s="216"/>
      <c r="N31" s="216"/>
      <c r="O31" s="73"/>
      <c r="P31" s="216"/>
    </row>
    <row r="32" spans="2:17" ht="14.4" x14ac:dyDescent="0.25">
      <c r="B32" s="224" t="s">
        <v>189</v>
      </c>
      <c r="C32" s="71"/>
      <c r="D32" s="71"/>
      <c r="E32" s="72"/>
      <c r="F32" s="72"/>
      <c r="G32" s="73"/>
      <c r="H32" s="73"/>
      <c r="I32" s="73"/>
      <c r="J32" s="73"/>
      <c r="K32" s="73"/>
      <c r="L32" s="73">
        <v>21.911804693888545</v>
      </c>
      <c r="M32" s="73"/>
      <c r="N32" s="73"/>
      <c r="O32" s="73"/>
      <c r="P32" s="216"/>
      <c r="Q32" s="215"/>
    </row>
    <row r="33" spans="2:16" ht="14.4" x14ac:dyDescent="0.25">
      <c r="B33" s="71" t="s">
        <v>80</v>
      </c>
      <c r="C33" s="195">
        <f t="shared" ref="C33:L33" si="0">SUM(C24:C32)</f>
        <v>229</v>
      </c>
      <c r="D33" s="195">
        <f t="shared" si="0"/>
        <v>289</v>
      </c>
      <c r="E33" s="195"/>
      <c r="F33" s="195"/>
      <c r="G33" s="195"/>
      <c r="H33" s="195"/>
      <c r="I33" s="195"/>
      <c r="J33" s="195"/>
      <c r="K33" s="195"/>
      <c r="L33" s="195">
        <f t="shared" si="0"/>
        <v>2643.9273622921287</v>
      </c>
      <c r="M33" s="195"/>
      <c r="N33" s="195"/>
      <c r="O33" s="195"/>
      <c r="P33" s="74"/>
    </row>
    <row r="34" spans="2:16" ht="14.4" x14ac:dyDescent="0.25">
      <c r="B34" s="238" t="s">
        <v>193</v>
      </c>
      <c r="C34" s="239"/>
      <c r="D34" s="237">
        <f t="shared" ref="D34" si="1">D33/C33-1</f>
        <v>0.26200873362445409</v>
      </c>
      <c r="E34" s="237">
        <f t="shared" ref="E34" si="2">E33/D33-1</f>
        <v>-1</v>
      </c>
      <c r="F34" s="237" t="e">
        <f t="shared" ref="F34:M34" si="3">F33/E33-1</f>
        <v>#DIV/0!</v>
      </c>
      <c r="G34" s="237" t="e">
        <f t="shared" si="3"/>
        <v>#DIV/0!</v>
      </c>
      <c r="H34" s="237" t="e">
        <f t="shared" si="3"/>
        <v>#DIV/0!</v>
      </c>
      <c r="I34" s="237" t="e">
        <f t="shared" si="3"/>
        <v>#DIV/0!</v>
      </c>
      <c r="J34" s="237" t="e">
        <f t="shared" si="3"/>
        <v>#DIV/0!</v>
      </c>
      <c r="K34" s="237" t="e">
        <f t="shared" si="3"/>
        <v>#DIV/0!</v>
      </c>
      <c r="L34" s="237" t="e">
        <f t="shared" si="3"/>
        <v>#DIV/0!</v>
      </c>
      <c r="M34" s="237">
        <f t="shared" si="3"/>
        <v>-1</v>
      </c>
      <c r="N34" s="237" t="e">
        <f t="shared" ref="N34" si="4">N33/M33-1</f>
        <v>#DIV/0!</v>
      </c>
      <c r="O34" s="237" t="e">
        <f t="shared" ref="O34" si="5">O33/N33-1</f>
        <v>#DIV/0!</v>
      </c>
      <c r="P34" s="237" t="e">
        <f t="shared" ref="P34" si="6">P33/O33-1</f>
        <v>#DIV/0!</v>
      </c>
    </row>
    <row r="36" spans="2:16" x14ac:dyDescent="0.25">
      <c r="M36" s="174" t="s">
        <v>152</v>
      </c>
      <c r="N36" s="187">
        <f>N33/C33</f>
        <v>0</v>
      </c>
      <c r="O36" s="187">
        <f>O33/C33</f>
        <v>0</v>
      </c>
      <c r="P36" s="187">
        <f>P33/C33</f>
        <v>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1:T40"/>
  <sheetViews>
    <sheetView showGridLines="0" zoomScale="80" zoomScaleNormal="80" zoomScalePageLayoutView="80" workbookViewId="0"/>
  </sheetViews>
  <sheetFormatPr defaultColWidth="8.77734375" defaultRowHeight="13.2" x14ac:dyDescent="0.25"/>
  <cols>
    <col min="1" max="1" width="5" customWidth="1"/>
    <col min="2" max="2" width="14.6640625" customWidth="1"/>
    <col min="3" max="3" width="11.44140625" customWidth="1"/>
    <col min="4" max="4" width="11.44140625" bestFit="1" customWidth="1"/>
    <col min="5" max="5" width="10" bestFit="1" customWidth="1"/>
    <col min="6" max="6" width="10.33203125" customWidth="1"/>
  </cols>
  <sheetData>
    <row r="1" spans="2:5" s="189" customFormat="1" x14ac:dyDescent="0.25"/>
    <row r="2" spans="2:5" s="189" customFormat="1" ht="17.399999999999999" x14ac:dyDescent="0.3">
      <c r="B2" s="190" t="s">
        <v>103</v>
      </c>
    </row>
    <row r="3" spans="2:5" s="189" customFormat="1" ht="17.399999999999999" x14ac:dyDescent="0.3">
      <c r="B3" s="191" t="str">
        <f>Introduction!B3</f>
        <v>May 2022 -- sample -- for illustrative purposes only</v>
      </c>
      <c r="E3" s="191"/>
    </row>
    <row r="4" spans="2:5" s="189" customFormat="1" ht="17.399999999999999" x14ac:dyDescent="0.3">
      <c r="E4" s="191"/>
    </row>
    <row r="5" spans="2:5" ht="15.6" x14ac:dyDescent="0.3">
      <c r="B5" s="250" t="s">
        <v>199</v>
      </c>
    </row>
    <row r="29" spans="2:11" ht="15.6" x14ac:dyDescent="0.3">
      <c r="B29" s="234" t="s">
        <v>184</v>
      </c>
    </row>
    <row r="30" spans="2:11" x14ac:dyDescent="0.25">
      <c r="G30" s="232">
        <v>2021</v>
      </c>
    </row>
    <row r="31" spans="2:11" x14ac:dyDescent="0.25">
      <c r="C31" s="13" t="s">
        <v>203</v>
      </c>
      <c r="D31" s="13" t="s">
        <v>202</v>
      </c>
      <c r="E31" s="13" t="s">
        <v>203</v>
      </c>
      <c r="F31" s="13" t="s">
        <v>202</v>
      </c>
      <c r="G31" s="188" t="s">
        <v>82</v>
      </c>
      <c r="H31" s="258" t="s">
        <v>82</v>
      </c>
      <c r="I31" s="17" t="s">
        <v>86</v>
      </c>
      <c r="J31" s="18"/>
      <c r="K31" t="s">
        <v>124</v>
      </c>
    </row>
    <row r="32" spans="2:11" x14ac:dyDescent="0.25">
      <c r="C32" s="13" t="s">
        <v>37</v>
      </c>
      <c r="D32" s="13" t="s">
        <v>37</v>
      </c>
      <c r="E32" s="13" t="s">
        <v>81</v>
      </c>
      <c r="F32" s="13" t="s">
        <v>81</v>
      </c>
      <c r="G32" s="13" t="s">
        <v>85</v>
      </c>
      <c r="H32" s="259" t="s">
        <v>12</v>
      </c>
      <c r="I32" s="22" t="s">
        <v>95</v>
      </c>
      <c r="J32" s="42" t="s">
        <v>96</v>
      </c>
    </row>
    <row r="33" spans="2:20" x14ac:dyDescent="0.25">
      <c r="B33" s="13" t="s">
        <v>136</v>
      </c>
      <c r="C33" s="15"/>
      <c r="D33" s="15"/>
      <c r="E33" s="15"/>
      <c r="F33" s="15"/>
      <c r="G33" s="3"/>
      <c r="H33" s="19" t="e">
        <f>AVERAGE(Financials!AA19:AJ19)</f>
        <v>#DIV/0!</v>
      </c>
      <c r="I33" s="12" t="e">
        <f>MAX(Financials!AK28:AK43)</f>
        <v>#DIV/0!</v>
      </c>
      <c r="J33" s="77" t="e">
        <f>MIN(Financials!AK28:AK43)</f>
        <v>#DIV/0!</v>
      </c>
    </row>
    <row r="34" spans="2:20" x14ac:dyDescent="0.25">
      <c r="B34" s="14" t="s">
        <v>137</v>
      </c>
      <c r="C34" s="15"/>
      <c r="D34" s="15"/>
      <c r="E34" s="15"/>
      <c r="F34" s="15"/>
      <c r="G34" s="3"/>
      <c r="H34" s="19" t="e">
        <f>AVERAGE(Financials!AA20:AJ20)</f>
        <v>#DIV/0!</v>
      </c>
      <c r="I34" s="12" t="e">
        <f>MAX(Financials!AK50:AK65)</f>
        <v>#DIV/0!</v>
      </c>
      <c r="J34" s="21" t="e">
        <f>MIN(Financials!AK50:AK65)</f>
        <v>#DIV/0!</v>
      </c>
    </row>
    <row r="35" spans="2:20" x14ac:dyDescent="0.25">
      <c r="B35" s="13" t="s">
        <v>134</v>
      </c>
      <c r="C35" s="15"/>
      <c r="D35" s="15"/>
      <c r="E35" s="15"/>
      <c r="F35" s="15"/>
      <c r="G35" s="3"/>
      <c r="H35" s="19" t="e">
        <f>AVERAGE(Financials!AA21:AJ21)</f>
        <v>#DIV/0!</v>
      </c>
      <c r="I35" s="12" t="e">
        <f>MAX(Financials!AK72:AK91)</f>
        <v>#DIV/0!</v>
      </c>
      <c r="J35" s="77">
        <v>-9.922211627867103E-2</v>
      </c>
    </row>
    <row r="36" spans="2:20" x14ac:dyDescent="0.25">
      <c r="B36" s="14" t="s">
        <v>127</v>
      </c>
      <c r="C36" s="15"/>
      <c r="D36" s="15"/>
      <c r="E36" s="257"/>
      <c r="F36" s="257"/>
      <c r="G36" s="3"/>
      <c r="H36" s="235">
        <f>G36</f>
        <v>0</v>
      </c>
      <c r="I36" s="12"/>
      <c r="J36" s="21"/>
    </row>
    <row r="37" spans="2:20" x14ac:dyDescent="0.25">
      <c r="B37" s="14" t="s">
        <v>125</v>
      </c>
      <c r="C37" s="15"/>
      <c r="D37" s="15"/>
      <c r="E37" s="43"/>
      <c r="F37" s="43"/>
      <c r="G37" s="3"/>
      <c r="H37" s="19" t="e">
        <f>AVERAGE(Financials!AA23:AJ23)</f>
        <v>#DIV/0!</v>
      </c>
      <c r="I37" s="12" t="e">
        <f>MAX(Financials!AK131:AK147)</f>
        <v>#DIV/0!</v>
      </c>
      <c r="J37" s="77" t="e">
        <f>MIN(Financials!AK131:AK147)</f>
        <v>#DIV/0!</v>
      </c>
    </row>
    <row r="38" spans="2:20" x14ac:dyDescent="0.25">
      <c r="B38" s="14" t="s">
        <v>128</v>
      </c>
      <c r="C38" s="15"/>
      <c r="D38" s="15"/>
      <c r="E38" s="15"/>
      <c r="F38" s="15"/>
      <c r="G38" s="3"/>
      <c r="H38" s="20" t="e">
        <f>AVERAGE(Financials!AA22:AJ22)</f>
        <v>#DIV/0!</v>
      </c>
      <c r="I38" s="16" t="e">
        <f>MAX(Financials!AK100:AK125)</f>
        <v>#DIV/0!</v>
      </c>
      <c r="J38" s="236" t="e">
        <f>MIN(Financials!AK100:AK125)</f>
        <v>#DIV/0!</v>
      </c>
    </row>
    <row r="40" spans="2:20" x14ac:dyDescent="0.25">
      <c r="T40" s="5" t="s">
        <v>151</v>
      </c>
    </row>
  </sheetData>
  <sortState xmlns:xlrd2="http://schemas.microsoft.com/office/spreadsheetml/2017/richdata2" ref="H119:I129">
    <sortCondition descending="1" ref="I119:I129"/>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1:S20"/>
  <sheetViews>
    <sheetView showGridLines="0" zoomScale="80" zoomScaleNormal="80" zoomScalePageLayoutView="70" workbookViewId="0"/>
  </sheetViews>
  <sheetFormatPr defaultColWidth="8.77734375" defaultRowHeight="13.2" x14ac:dyDescent="0.25"/>
  <cols>
    <col min="1" max="1" width="4.6640625" style="47" customWidth="1"/>
    <col min="2" max="2" width="24" style="47" customWidth="1"/>
    <col min="3" max="3" width="9.33203125" style="47" customWidth="1"/>
    <col min="4" max="4" width="8.44140625" style="47" customWidth="1"/>
    <col min="5" max="5" width="11" style="47" customWidth="1"/>
    <col min="6" max="6" width="8.44140625" style="47" customWidth="1"/>
    <col min="7" max="7" width="9" style="47" customWidth="1"/>
    <col min="8" max="8" width="11.33203125" style="47" customWidth="1"/>
    <col min="9" max="9" width="10" style="47" customWidth="1"/>
    <col min="10" max="10" width="9.44140625" style="47" customWidth="1"/>
    <col min="11" max="11" width="10" style="47" customWidth="1"/>
    <col min="12" max="12" width="6.44140625" style="47" customWidth="1"/>
    <col min="13" max="13" width="10.33203125" style="47" customWidth="1"/>
    <col min="14" max="14" width="10.6640625" style="47" customWidth="1"/>
    <col min="15" max="15" width="8" style="47" customWidth="1"/>
    <col min="16" max="18" width="8.77734375" style="47"/>
    <col min="19" max="19" width="8.6640625" style="47" customWidth="1"/>
    <col min="20" max="16384" width="8.77734375" style="47"/>
  </cols>
  <sheetData>
    <row r="1" spans="2:19" s="189" customFormat="1" x14ac:dyDescent="0.25"/>
    <row r="2" spans="2:19" s="189" customFormat="1" ht="17.399999999999999" x14ac:dyDescent="0.3">
      <c r="B2" s="190" t="s">
        <v>103</v>
      </c>
    </row>
    <row r="3" spans="2:19" s="189" customFormat="1" ht="17.399999999999999" x14ac:dyDescent="0.3">
      <c r="B3" s="191" t="str">
        <f>Introduction!$B$3</f>
        <v>May 2022 -- sample -- for illustrative purposes only</v>
      </c>
      <c r="E3" s="191"/>
    </row>
    <row r="4" spans="2:19" s="189" customFormat="1" ht="17.399999999999999" x14ac:dyDescent="0.3">
      <c r="E4" s="191"/>
    </row>
    <row r="5" spans="2:19" s="189" customFormat="1" ht="17.399999999999999" x14ac:dyDescent="0.3">
      <c r="E5" s="191"/>
    </row>
    <row r="6" spans="2:19" s="189" customFormat="1" ht="16.2" thickBot="1" x14ac:dyDescent="0.35">
      <c r="B6" s="57" t="s">
        <v>201</v>
      </c>
      <c r="C6" s="47"/>
      <c r="D6" s="47"/>
      <c r="E6" s="47"/>
      <c r="F6" s="47"/>
      <c r="G6" s="47"/>
      <c r="H6" s="47"/>
      <c r="I6" s="47"/>
      <c r="J6" s="47"/>
      <c r="K6" s="47"/>
      <c r="L6" s="47"/>
      <c r="M6" s="47"/>
    </row>
    <row r="7" spans="2:19" s="189" customFormat="1" ht="16.2" thickBot="1" x14ac:dyDescent="0.35">
      <c r="B7" s="244">
        <v>2021</v>
      </c>
      <c r="C7" s="245"/>
      <c r="D7" s="245"/>
      <c r="E7" s="245"/>
      <c r="F7" s="245"/>
      <c r="G7" s="245"/>
      <c r="H7" s="245"/>
      <c r="I7" s="245"/>
      <c r="J7" s="245"/>
      <c r="K7" s="245"/>
      <c r="L7" s="245"/>
      <c r="M7" s="246"/>
      <c r="N7" s="247"/>
    </row>
    <row r="8" spans="2:19" s="189" customFormat="1" ht="26.4" x14ac:dyDescent="0.25">
      <c r="B8" s="219" t="s">
        <v>25</v>
      </c>
      <c r="C8" s="270" t="s">
        <v>185</v>
      </c>
      <c r="D8" s="271" t="s">
        <v>118</v>
      </c>
      <c r="E8" s="270" t="s">
        <v>195</v>
      </c>
      <c r="F8" s="270" t="s">
        <v>194</v>
      </c>
      <c r="G8" s="271" t="s">
        <v>120</v>
      </c>
      <c r="H8" s="270" t="s">
        <v>186</v>
      </c>
      <c r="I8" s="271" t="s">
        <v>139</v>
      </c>
      <c r="J8" s="270" t="s">
        <v>117</v>
      </c>
      <c r="K8" s="271" t="s">
        <v>133</v>
      </c>
      <c r="L8" s="270" t="s">
        <v>6</v>
      </c>
      <c r="M8" s="272" t="s">
        <v>187</v>
      </c>
      <c r="N8" s="273" t="s">
        <v>26</v>
      </c>
      <c r="P8" s="268"/>
    </row>
    <row r="9" spans="2:19" s="189" customFormat="1" ht="31.2" x14ac:dyDescent="0.3">
      <c r="B9" s="220" t="s">
        <v>155</v>
      </c>
      <c r="C9" s="59"/>
      <c r="D9" s="59"/>
      <c r="E9" s="59"/>
      <c r="F9" s="59"/>
      <c r="G9" s="59"/>
      <c r="H9" s="59"/>
      <c r="I9" s="59"/>
      <c r="J9" s="59"/>
      <c r="K9" s="59"/>
      <c r="L9" s="59"/>
      <c r="M9" s="59"/>
      <c r="N9" s="61"/>
      <c r="P9" s="66"/>
    </row>
    <row r="10" spans="2:19" s="189" customFormat="1" ht="31.2" x14ac:dyDescent="0.3">
      <c r="B10" s="220" t="s">
        <v>156</v>
      </c>
      <c r="C10" s="59"/>
      <c r="D10" s="59"/>
      <c r="E10" s="59"/>
      <c r="F10" s="59"/>
      <c r="G10" s="59"/>
      <c r="H10" s="59"/>
      <c r="I10" s="59"/>
      <c r="J10" s="59"/>
      <c r="K10" s="59"/>
      <c r="L10" s="59"/>
      <c r="M10" s="59"/>
      <c r="N10" s="61"/>
      <c r="P10" s="66"/>
    </row>
    <row r="11" spans="2:19" s="189" customFormat="1" ht="15.6" x14ac:dyDescent="0.3">
      <c r="B11" s="221" t="s">
        <v>10</v>
      </c>
      <c r="C11" s="59"/>
      <c r="D11" s="59"/>
      <c r="E11" s="59"/>
      <c r="F11" s="59"/>
      <c r="G11" s="59"/>
      <c r="H11" s="59"/>
      <c r="I11" s="59"/>
      <c r="J11" s="59"/>
      <c r="K11" s="59"/>
      <c r="L11" s="59"/>
      <c r="M11" s="59"/>
      <c r="N11" s="61"/>
    </row>
    <row r="12" spans="2:19" s="189" customFormat="1" ht="15.6" x14ac:dyDescent="0.3">
      <c r="B12" s="221" t="s">
        <v>7</v>
      </c>
      <c r="C12" s="59"/>
      <c r="D12" s="59"/>
      <c r="E12" s="59"/>
      <c r="F12" s="59"/>
      <c r="G12" s="59"/>
      <c r="H12" s="59"/>
      <c r="I12" s="59"/>
      <c r="J12" s="59"/>
      <c r="K12" s="59"/>
      <c r="L12" s="59"/>
      <c r="M12" s="59"/>
      <c r="N12" s="61"/>
      <c r="S12" s="65"/>
    </row>
    <row r="13" spans="2:19" s="189" customFormat="1" ht="15.6" x14ac:dyDescent="0.3">
      <c r="B13" s="221" t="s">
        <v>9</v>
      </c>
      <c r="C13" s="59"/>
      <c r="D13" s="59"/>
      <c r="E13" s="59"/>
      <c r="F13" s="59"/>
      <c r="G13" s="59"/>
      <c r="H13" s="59"/>
      <c r="I13" s="59"/>
      <c r="J13" s="59"/>
      <c r="K13" s="59"/>
      <c r="L13" s="59"/>
      <c r="M13" s="59"/>
      <c r="N13" s="61"/>
      <c r="S13" s="65"/>
    </row>
    <row r="14" spans="2:19" s="189" customFormat="1" ht="15.6" x14ac:dyDescent="0.3">
      <c r="B14" s="221" t="s">
        <v>36</v>
      </c>
      <c r="C14" s="59"/>
      <c r="D14" s="59"/>
      <c r="E14" s="59"/>
      <c r="F14" s="59"/>
      <c r="G14" s="59"/>
      <c r="H14" s="59"/>
      <c r="I14" s="59"/>
      <c r="J14" s="59"/>
      <c r="K14" s="59"/>
      <c r="L14" s="59"/>
      <c r="M14" s="59"/>
      <c r="N14" s="61"/>
      <c r="R14" s="65"/>
      <c r="S14" s="65"/>
    </row>
    <row r="15" spans="2:19" s="189" customFormat="1" ht="16.2" thickBot="1" x14ac:dyDescent="0.35">
      <c r="B15" s="222" t="s">
        <v>35</v>
      </c>
      <c r="C15" s="62"/>
      <c r="D15" s="62"/>
      <c r="E15" s="62"/>
      <c r="F15" s="62"/>
      <c r="G15" s="62"/>
      <c r="H15" s="62"/>
      <c r="I15" s="62"/>
      <c r="J15" s="62"/>
      <c r="K15" s="62"/>
      <c r="L15" s="62"/>
      <c r="M15" s="62"/>
      <c r="N15" s="63"/>
      <c r="P15" s="66"/>
    </row>
    <row r="16" spans="2:19" s="189" customFormat="1" ht="18" customHeight="1" x14ac:dyDescent="0.3">
      <c r="E16" s="191"/>
    </row>
    <row r="17" spans="3:5" s="189" customFormat="1" ht="18" customHeight="1" x14ac:dyDescent="0.25">
      <c r="C17" s="217"/>
      <c r="D17" s="196" t="s">
        <v>107</v>
      </c>
    </row>
    <row r="18" spans="3:5" s="189" customFormat="1" ht="18" customHeight="1" x14ac:dyDescent="0.3">
      <c r="C18" s="60"/>
      <c r="D18" s="196" t="s">
        <v>113</v>
      </c>
      <c r="E18" s="65"/>
    </row>
    <row r="19" spans="3:5" s="189" customFormat="1" ht="18" customHeight="1" x14ac:dyDescent="0.25">
      <c r="C19" s="218"/>
      <c r="D19" s="196" t="s">
        <v>114</v>
      </c>
      <c r="E19" s="65"/>
    </row>
    <row r="20" spans="3:5" s="189" customFormat="1" ht="18" customHeight="1" x14ac:dyDescent="0.25">
      <c r="D20" s="196"/>
      <c r="E20" s="65"/>
    </row>
  </sheetData>
  <pageMargins left="0.75" right="0.75" top="1" bottom="1" header="0.5" footer="0.5"/>
  <pageSetup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1:M25"/>
  <sheetViews>
    <sheetView showGridLines="0" zoomScale="70" zoomScaleNormal="70" workbookViewId="0"/>
  </sheetViews>
  <sheetFormatPr defaultColWidth="8.77734375" defaultRowHeight="13.2" x14ac:dyDescent="0.25"/>
  <cols>
    <col min="1" max="1" width="4.77734375" style="47" customWidth="1"/>
    <col min="2" max="3" width="13.33203125" style="47" customWidth="1"/>
    <col min="4" max="4" width="2.44140625" style="47" customWidth="1"/>
    <col min="5" max="5" width="13.33203125" style="47" customWidth="1"/>
    <col min="6" max="6" width="14.77734375" style="47" customWidth="1"/>
    <col min="7" max="7" width="7.77734375" style="47" customWidth="1"/>
    <col min="8" max="8" width="12.33203125" style="47" customWidth="1"/>
    <col min="9" max="10" width="14.77734375" style="47" bestFit="1" customWidth="1"/>
    <col min="11" max="11" width="15" style="47" bestFit="1" customWidth="1"/>
    <col min="12" max="12" width="11.33203125" style="47" bestFit="1" customWidth="1"/>
    <col min="13" max="13" width="14.21875" style="47" customWidth="1"/>
    <col min="14" max="16384" width="8.77734375" style="47"/>
  </cols>
  <sheetData>
    <row r="1" spans="2:13" s="189" customFormat="1" x14ac:dyDescent="0.25"/>
    <row r="2" spans="2:13" s="189" customFormat="1" ht="17.399999999999999" x14ac:dyDescent="0.3">
      <c r="B2" s="190" t="s">
        <v>103</v>
      </c>
    </row>
    <row r="3" spans="2:13" s="189" customFormat="1" ht="17.399999999999999" x14ac:dyDescent="0.3">
      <c r="B3" s="191" t="s">
        <v>229</v>
      </c>
      <c r="E3" s="191"/>
    </row>
    <row r="4" spans="2:13" s="189" customFormat="1" ht="17.399999999999999" x14ac:dyDescent="0.3">
      <c r="B4" s="191"/>
      <c r="E4" s="191"/>
    </row>
    <row r="5" spans="2:13" s="189" customFormat="1" ht="17.399999999999999" x14ac:dyDescent="0.3">
      <c r="B5" s="191"/>
      <c r="E5" s="191"/>
    </row>
    <row r="6" spans="2:13" s="189" customFormat="1" ht="17.399999999999999" x14ac:dyDescent="0.3">
      <c r="E6" s="191"/>
    </row>
    <row r="7" spans="2:13" x14ac:dyDescent="0.25">
      <c r="B7" s="274"/>
      <c r="C7" s="274"/>
      <c r="D7" s="274"/>
      <c r="E7" s="274"/>
      <c r="F7" s="274"/>
      <c r="H7"/>
      <c r="I7"/>
      <c r="J7"/>
      <c r="K7"/>
      <c r="L7"/>
      <c r="M7"/>
    </row>
    <row r="8" spans="2:13" ht="17.399999999999999" x14ac:dyDescent="0.3">
      <c r="B8" s="274"/>
      <c r="C8" s="274"/>
      <c r="D8" s="275" t="s">
        <v>220</v>
      </c>
      <c r="E8" s="274"/>
      <c r="F8" s="274"/>
      <c r="H8"/>
      <c r="I8"/>
      <c r="J8"/>
      <c r="K8"/>
      <c r="L8"/>
      <c r="M8"/>
    </row>
    <row r="9" spans="2:13" x14ac:dyDescent="0.25">
      <c r="B9" s="274"/>
      <c r="C9" s="274"/>
      <c r="D9" s="274"/>
      <c r="E9" s="274"/>
      <c r="F9" s="274"/>
      <c r="H9"/>
      <c r="I9"/>
      <c r="J9"/>
      <c r="K9"/>
      <c r="L9"/>
      <c r="M9"/>
    </row>
    <row r="10" spans="2:13" ht="15.45" customHeight="1" x14ac:dyDescent="0.3">
      <c r="B10" s="275">
        <v>2010</v>
      </c>
      <c r="C10" s="275">
        <v>2016</v>
      </c>
      <c r="D10" s="275"/>
      <c r="E10" s="275">
        <v>2018</v>
      </c>
      <c r="F10" s="275">
        <v>2021</v>
      </c>
      <c r="H10"/>
      <c r="I10"/>
      <c r="J10"/>
      <c r="K10"/>
      <c r="L10"/>
      <c r="M10"/>
    </row>
    <row r="11" spans="2:13" ht="10.5" customHeight="1" x14ac:dyDescent="0.25">
      <c r="B11" s="276"/>
      <c r="C11" s="276"/>
      <c r="D11" s="276"/>
      <c r="E11" s="276"/>
      <c r="F11" s="276"/>
      <c r="H11"/>
      <c r="I11"/>
      <c r="J11"/>
      <c r="K11"/>
      <c r="L11"/>
      <c r="M11"/>
    </row>
    <row r="12" spans="2:13" ht="17.55" customHeight="1" x14ac:dyDescent="0.25">
      <c r="B12" s="51" t="s">
        <v>5</v>
      </c>
      <c r="C12" s="51" t="s">
        <v>5</v>
      </c>
      <c r="D12" s="277">
        <v>1</v>
      </c>
      <c r="E12" s="51"/>
      <c r="F12" s="293"/>
      <c r="H12"/>
      <c r="I12"/>
      <c r="J12"/>
      <c r="K12"/>
      <c r="L12"/>
      <c r="M12"/>
    </row>
    <row r="13" spans="2:13" x14ac:dyDescent="0.25">
      <c r="B13" s="51" t="s">
        <v>221</v>
      </c>
      <c r="C13" s="51" t="s">
        <v>120</v>
      </c>
      <c r="D13" s="277">
        <v>2</v>
      </c>
      <c r="E13" s="51"/>
      <c r="F13" s="293"/>
      <c r="H13"/>
      <c r="I13"/>
      <c r="J13"/>
      <c r="K13"/>
      <c r="L13"/>
      <c r="M13"/>
    </row>
    <row r="14" spans="2:13" x14ac:dyDescent="0.25">
      <c r="B14" s="51" t="s">
        <v>222</v>
      </c>
      <c r="C14" s="51" t="s">
        <v>117</v>
      </c>
      <c r="D14" s="277">
        <v>3</v>
      </c>
      <c r="E14" s="51"/>
      <c r="F14" s="51"/>
      <c r="H14"/>
      <c r="I14"/>
      <c r="J14"/>
      <c r="K14"/>
      <c r="L14"/>
      <c r="M14"/>
    </row>
    <row r="15" spans="2:13" x14ac:dyDescent="0.25">
      <c r="B15" s="51" t="s">
        <v>8</v>
      </c>
      <c r="C15" s="51" t="s">
        <v>223</v>
      </c>
      <c r="D15" s="277">
        <v>4</v>
      </c>
      <c r="E15" s="51"/>
      <c r="F15" s="51"/>
      <c r="H15"/>
      <c r="I15"/>
      <c r="J15"/>
      <c r="K15"/>
      <c r="L15"/>
      <c r="M15"/>
    </row>
    <row r="16" spans="2:13" x14ac:dyDescent="0.25">
      <c r="B16" s="51" t="s">
        <v>26</v>
      </c>
      <c r="C16" s="51" t="s">
        <v>224</v>
      </c>
      <c r="D16" s="277">
        <v>5</v>
      </c>
      <c r="E16" s="51"/>
      <c r="F16" s="51"/>
      <c r="H16"/>
      <c r="I16"/>
      <c r="J16"/>
      <c r="K16"/>
      <c r="L16"/>
      <c r="M16"/>
    </row>
    <row r="17" spans="2:13" x14ac:dyDescent="0.25">
      <c r="B17" s="51" t="s">
        <v>225</v>
      </c>
      <c r="C17" s="51" t="s">
        <v>226</v>
      </c>
      <c r="D17" s="277">
        <v>6</v>
      </c>
      <c r="E17" s="51"/>
      <c r="F17" s="51"/>
      <c r="H17"/>
      <c r="I17"/>
      <c r="J17"/>
      <c r="K17"/>
      <c r="L17"/>
      <c r="M17"/>
    </row>
    <row r="18" spans="2:13" x14ac:dyDescent="0.25">
      <c r="B18" s="51" t="s">
        <v>227</v>
      </c>
      <c r="C18" s="51" t="s">
        <v>118</v>
      </c>
      <c r="D18" s="277">
        <v>7</v>
      </c>
      <c r="E18" s="51"/>
      <c r="F18" s="51"/>
      <c r="H18"/>
      <c r="I18"/>
      <c r="J18"/>
      <c r="K18"/>
      <c r="L18"/>
      <c r="M18"/>
    </row>
    <row r="19" spans="2:13" x14ac:dyDescent="0.25">
      <c r="B19" s="51" t="s">
        <v>138</v>
      </c>
      <c r="C19" s="51" t="s">
        <v>222</v>
      </c>
      <c r="D19" s="277">
        <v>8</v>
      </c>
      <c r="E19" s="51"/>
      <c r="F19" s="51"/>
      <c r="H19"/>
      <c r="I19"/>
      <c r="J19"/>
      <c r="K19"/>
      <c r="L19"/>
      <c r="M19"/>
    </row>
    <row r="20" spans="2:13" x14ac:dyDescent="0.25">
      <c r="B20" s="51" t="s">
        <v>228</v>
      </c>
      <c r="C20" s="51" t="s">
        <v>116</v>
      </c>
      <c r="D20" s="277">
        <v>9</v>
      </c>
      <c r="E20" s="51"/>
      <c r="F20" s="51"/>
      <c r="H20"/>
      <c r="I20"/>
      <c r="J20"/>
      <c r="K20"/>
      <c r="L20"/>
      <c r="M20"/>
    </row>
    <row r="21" spans="2:13" x14ac:dyDescent="0.25">
      <c r="B21" s="51" t="s">
        <v>33</v>
      </c>
      <c r="C21" s="51" t="s">
        <v>26</v>
      </c>
      <c r="D21" s="277">
        <v>10</v>
      </c>
      <c r="E21" s="51"/>
      <c r="F21" s="51"/>
      <c r="H21"/>
      <c r="I21"/>
      <c r="J21"/>
      <c r="K21"/>
      <c r="L21"/>
      <c r="M21"/>
    </row>
    <row r="22" spans="2:13" x14ac:dyDescent="0.25">
      <c r="H22"/>
      <c r="I22"/>
      <c r="J22"/>
      <c r="K22"/>
      <c r="L22"/>
      <c r="M22"/>
    </row>
    <row r="23" spans="2:13" x14ac:dyDescent="0.25">
      <c r="H23"/>
      <c r="I23"/>
      <c r="J23"/>
      <c r="K23"/>
      <c r="L23"/>
      <c r="M23"/>
    </row>
    <row r="24" spans="2:13" x14ac:dyDescent="0.25">
      <c r="H24"/>
      <c r="I24"/>
      <c r="J24"/>
      <c r="K24"/>
      <c r="L24"/>
      <c r="M24"/>
    </row>
    <row r="25" spans="2:13" x14ac:dyDescent="0.25">
      <c r="H25"/>
      <c r="I25"/>
      <c r="J25"/>
      <c r="K25"/>
      <c r="L25"/>
      <c r="M25"/>
    </row>
  </sheetData>
  <mergeCells count="1">
    <mergeCell ref="F12:F1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1:O61"/>
  <sheetViews>
    <sheetView showGridLines="0" zoomScale="80" zoomScaleNormal="80" zoomScalePageLayoutView="80" workbookViewId="0"/>
  </sheetViews>
  <sheetFormatPr defaultColWidth="8.77734375" defaultRowHeight="13.2" x14ac:dyDescent="0.25"/>
  <cols>
    <col min="1" max="1" width="4.6640625" style="47" customWidth="1"/>
    <col min="2" max="3" width="16.6640625" style="47" customWidth="1"/>
    <col min="4" max="14" width="7.33203125" style="47" customWidth="1"/>
    <col min="15" max="15" width="7.44140625" style="47" customWidth="1"/>
    <col min="16" max="16384" width="8.77734375" style="47"/>
  </cols>
  <sheetData>
    <row r="1" spans="2:9" s="189" customFormat="1" x14ac:dyDescent="0.25"/>
    <row r="2" spans="2:9" s="189" customFormat="1" ht="17.399999999999999" x14ac:dyDescent="0.3">
      <c r="B2" s="190" t="s">
        <v>103</v>
      </c>
    </row>
    <row r="3" spans="2:9" s="189" customFormat="1" ht="17.399999999999999" x14ac:dyDescent="0.3">
      <c r="B3" s="191" t="str">
        <f>Introduction!$B$3</f>
        <v>May 2022 -- sample -- for illustrative purposes only</v>
      </c>
    </row>
    <row r="4" spans="2:9" s="189" customFormat="1" x14ac:dyDescent="0.25"/>
    <row r="7" spans="2:9" ht="15" customHeight="1" x14ac:dyDescent="0.3">
      <c r="B7" s="48"/>
      <c r="D7" s="49"/>
      <c r="E7" s="49"/>
      <c r="F7" s="49"/>
      <c r="G7" s="49"/>
      <c r="H7" s="49"/>
      <c r="I7" s="49"/>
    </row>
    <row r="9" spans="2:9" x14ac:dyDescent="0.25">
      <c r="B9" s="47" t="s">
        <v>166</v>
      </c>
    </row>
    <row r="15" spans="2:9" x14ac:dyDescent="0.25">
      <c r="H15" s="47" t="s">
        <v>165</v>
      </c>
    </row>
    <row r="26" spans="3:15" x14ac:dyDescent="0.25">
      <c r="C26" s="51"/>
      <c r="D26" s="52">
        <v>2010</v>
      </c>
      <c r="E26" s="52">
        <v>2011</v>
      </c>
      <c r="F26" s="52">
        <v>2012</v>
      </c>
      <c r="G26" s="53">
        <v>2013</v>
      </c>
      <c r="H26" s="52">
        <v>2014</v>
      </c>
      <c r="I26" s="52">
        <v>2015</v>
      </c>
      <c r="J26" s="52">
        <v>2016</v>
      </c>
      <c r="K26" s="52">
        <v>2017</v>
      </c>
      <c r="L26" s="52">
        <v>2018</v>
      </c>
      <c r="M26" s="52">
        <v>2019</v>
      </c>
      <c r="N26" s="52">
        <v>2020</v>
      </c>
      <c r="O26" s="52">
        <v>2021</v>
      </c>
    </row>
    <row r="27" spans="3:15" x14ac:dyDescent="0.25">
      <c r="C27" s="1" t="s">
        <v>2</v>
      </c>
      <c r="D27" s="54">
        <v>0.46926788467432951</v>
      </c>
      <c r="E27" s="55">
        <v>0.46799999999999997</v>
      </c>
      <c r="F27" s="4"/>
      <c r="G27" s="28"/>
      <c r="H27" s="27"/>
      <c r="I27" s="27"/>
      <c r="J27" s="40"/>
      <c r="K27" s="40"/>
      <c r="L27" s="45"/>
      <c r="M27" s="45"/>
      <c r="N27" s="45"/>
      <c r="O27" s="45"/>
    </row>
    <row r="28" spans="3:15" x14ac:dyDescent="0.25">
      <c r="C28" s="1" t="s">
        <v>3</v>
      </c>
      <c r="D28" s="54">
        <v>0.21085319042145595</v>
      </c>
      <c r="E28" s="4">
        <v>0.219</v>
      </c>
      <c r="F28" s="4"/>
      <c r="G28" s="28"/>
      <c r="H28" s="27"/>
      <c r="I28" s="27"/>
      <c r="J28" s="40"/>
      <c r="K28" s="40"/>
      <c r="L28" s="45"/>
      <c r="M28" s="45"/>
      <c r="N28" s="45"/>
      <c r="O28" s="45"/>
    </row>
    <row r="29" spans="3:15" x14ac:dyDescent="0.25">
      <c r="C29" s="1" t="s">
        <v>4</v>
      </c>
      <c r="D29" s="54">
        <v>0.10977798045977011</v>
      </c>
      <c r="E29" s="4">
        <v>0.16</v>
      </c>
      <c r="F29" s="4"/>
      <c r="G29" s="28"/>
      <c r="H29" s="27"/>
      <c r="I29" s="27"/>
      <c r="J29" s="40"/>
      <c r="K29" s="40"/>
      <c r="L29" s="45"/>
      <c r="M29" s="45"/>
      <c r="N29" s="45"/>
      <c r="O29" s="45"/>
    </row>
    <row r="30" spans="3:15" x14ac:dyDescent="0.25">
      <c r="C30" s="2" t="s">
        <v>64</v>
      </c>
      <c r="D30" s="54">
        <f>1-SUM(D27:D29)</f>
        <v>0.21010094444444438</v>
      </c>
      <c r="E30" s="4">
        <f>1-SUM(E27:E29)</f>
        <v>0.15300000000000002</v>
      </c>
      <c r="F30" s="54"/>
      <c r="G30" s="56"/>
      <c r="H30" s="27"/>
      <c r="I30" s="27"/>
      <c r="J30" s="40"/>
      <c r="K30" s="40"/>
      <c r="L30" s="45"/>
      <c r="M30" s="45"/>
      <c r="N30" s="45"/>
      <c r="O30" s="45"/>
    </row>
    <row r="61" spans="2:2" x14ac:dyDescent="0.25">
      <c r="B61" s="46"/>
    </row>
  </sheetData>
  <pageMargins left="0.75" right="0.75" top="1" bottom="1" header="0.5" footer="0.5"/>
  <pageSetup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O113"/>
  <sheetViews>
    <sheetView showGridLines="0" zoomScale="80" zoomScaleNormal="80" zoomScalePageLayoutView="80" workbookViewId="0"/>
  </sheetViews>
  <sheetFormatPr defaultColWidth="8.77734375" defaultRowHeight="13.2" x14ac:dyDescent="0.25"/>
  <cols>
    <col min="1" max="1" width="4.6640625" style="47" customWidth="1"/>
    <col min="2" max="2" width="12.77734375" style="47" customWidth="1"/>
    <col min="3" max="8" width="8.33203125" style="47" customWidth="1"/>
    <col min="9" max="14" width="7.33203125" style="47" customWidth="1"/>
    <col min="15" max="15" width="8.6640625" style="47" customWidth="1"/>
    <col min="16" max="16384" width="8.77734375" style="47"/>
  </cols>
  <sheetData>
    <row r="1" spans="2:15" s="189" customFormat="1" x14ac:dyDescent="0.25"/>
    <row r="2" spans="2:15" s="189" customFormat="1" ht="17.399999999999999" x14ac:dyDescent="0.3">
      <c r="B2" s="190" t="s">
        <v>103</v>
      </c>
    </row>
    <row r="3" spans="2:15" s="189" customFormat="1" ht="17.399999999999999" x14ac:dyDescent="0.3">
      <c r="B3" s="191" t="str">
        <f>Introduction!$B$3</f>
        <v>May 2022 -- sample -- for illustrative purposes only</v>
      </c>
    </row>
    <row r="5" spans="2:15" ht="15.6" x14ac:dyDescent="0.3">
      <c r="B5" s="178" t="s">
        <v>158</v>
      </c>
    </row>
    <row r="6" spans="2:15" ht="17.399999999999999" x14ac:dyDescent="0.3">
      <c r="E6" s="50"/>
      <c r="F6" s="50"/>
      <c r="G6" s="50"/>
      <c r="H6" s="50"/>
      <c r="I6" s="50"/>
      <c r="J6" s="50"/>
      <c r="K6" s="50"/>
      <c r="L6" s="50"/>
      <c r="M6" s="50"/>
      <c r="N6" s="50"/>
    </row>
    <row r="7" spans="2:15" x14ac:dyDescent="0.25">
      <c r="B7" s="47" t="s">
        <v>211</v>
      </c>
      <c r="O7" s="47" t="str">
        <f>B7</f>
        <v>The Ethernet transceiver vendor market share: 2010 to 2021</v>
      </c>
    </row>
    <row r="8" spans="2:15" x14ac:dyDescent="0.25">
      <c r="B8" s="47" t="s">
        <v>157</v>
      </c>
      <c r="O8" s="47">
        <v>0.17300000000000004</v>
      </c>
    </row>
    <row r="9" spans="2:15" x14ac:dyDescent="0.25">
      <c r="B9" s="8" t="s">
        <v>34</v>
      </c>
      <c r="C9" s="6">
        <v>2010</v>
      </c>
      <c r="D9" s="6">
        <v>2011</v>
      </c>
      <c r="E9" s="6">
        <v>2012</v>
      </c>
      <c r="F9" s="6">
        <v>2013</v>
      </c>
      <c r="G9" s="6">
        <v>2014</v>
      </c>
      <c r="H9" s="6">
        <v>2015</v>
      </c>
      <c r="I9" s="6">
        <v>2016</v>
      </c>
      <c r="J9" s="6">
        <v>2017</v>
      </c>
      <c r="K9" s="6">
        <v>2018</v>
      </c>
      <c r="L9" s="6">
        <v>2019</v>
      </c>
      <c r="M9" s="6">
        <v>2020</v>
      </c>
      <c r="N9" s="6">
        <v>2021</v>
      </c>
    </row>
    <row r="10" spans="2:15" x14ac:dyDescent="0.25">
      <c r="B10" s="26" t="s">
        <v>2</v>
      </c>
      <c r="C10" s="7">
        <v>0.57379166159695816</v>
      </c>
      <c r="D10" s="4">
        <v>0.64331425582750579</v>
      </c>
      <c r="E10" s="4"/>
      <c r="F10" s="4"/>
      <c r="G10" s="4"/>
      <c r="H10" s="4"/>
      <c r="I10" s="4"/>
      <c r="J10" s="4"/>
      <c r="K10" s="4"/>
      <c r="L10" s="4"/>
      <c r="M10" s="4"/>
      <c r="N10" s="4"/>
    </row>
    <row r="11" spans="2:15" x14ac:dyDescent="0.25">
      <c r="B11" s="26" t="s">
        <v>3</v>
      </c>
      <c r="C11" s="7">
        <v>0.20943130418250949</v>
      </c>
      <c r="D11" s="4">
        <v>0.25254454020979022</v>
      </c>
      <c r="E11" s="4"/>
      <c r="F11" s="4"/>
      <c r="G11" s="4"/>
      <c r="H11" s="4"/>
      <c r="I11" s="4"/>
      <c r="J11" s="4"/>
      <c r="K11" s="4"/>
      <c r="L11" s="4"/>
      <c r="M11" s="4"/>
      <c r="N11" s="4"/>
    </row>
    <row r="12" spans="2:15" x14ac:dyDescent="0.25">
      <c r="B12" s="26" t="s">
        <v>4</v>
      </c>
      <c r="C12" s="7">
        <v>7.1296674271229404E-2</v>
      </c>
      <c r="D12" s="4">
        <v>9.1566467365967366E-2</v>
      </c>
      <c r="E12" s="4"/>
      <c r="F12" s="4"/>
      <c r="G12" s="4"/>
      <c r="H12" s="4"/>
      <c r="I12" s="4"/>
      <c r="J12" s="4"/>
      <c r="K12" s="4"/>
      <c r="L12" s="4"/>
      <c r="M12" s="4"/>
      <c r="N12" s="4"/>
    </row>
    <row r="13" spans="2:15" x14ac:dyDescent="0.25">
      <c r="B13" s="9" t="s">
        <v>64</v>
      </c>
      <c r="C13" s="7">
        <v>0.14548035994930297</v>
      </c>
      <c r="D13" s="4">
        <v>1.257473659673658E-2</v>
      </c>
      <c r="E13" s="54"/>
      <c r="F13" s="4"/>
      <c r="G13" s="4"/>
      <c r="H13" s="4"/>
      <c r="I13" s="4"/>
      <c r="J13" s="4"/>
      <c r="K13" s="4"/>
      <c r="L13" s="4"/>
      <c r="M13" s="4"/>
      <c r="N13" s="4"/>
    </row>
    <row r="27" spans="2:15" x14ac:dyDescent="0.25">
      <c r="B27" s="47" t="s">
        <v>212</v>
      </c>
    </row>
    <row r="28" spans="2:15" x14ac:dyDescent="0.25">
      <c r="B28" s="47" t="s">
        <v>159</v>
      </c>
      <c r="O28" s="47" t="str">
        <f>B27</f>
        <v>The Fibre Channel transceiver market: 2010 to 2021</v>
      </c>
    </row>
    <row r="29" spans="2:15" x14ac:dyDescent="0.25">
      <c r="B29" s="10" t="s">
        <v>10</v>
      </c>
      <c r="C29" s="6">
        <v>2010</v>
      </c>
      <c r="D29" s="6">
        <v>2011</v>
      </c>
      <c r="E29" s="6">
        <v>2012</v>
      </c>
      <c r="F29" s="6">
        <v>2013</v>
      </c>
      <c r="G29" s="6">
        <v>2014</v>
      </c>
      <c r="H29" s="6">
        <v>2015</v>
      </c>
      <c r="I29" s="6">
        <v>2016</v>
      </c>
      <c r="J29" s="6">
        <v>2017</v>
      </c>
      <c r="K29" s="6">
        <v>2018</v>
      </c>
      <c r="L29" s="6">
        <v>2019</v>
      </c>
      <c r="M29" s="6">
        <v>2020</v>
      </c>
      <c r="N29" s="6">
        <v>2021</v>
      </c>
    </row>
    <row r="30" spans="2:15" x14ac:dyDescent="0.25">
      <c r="B30" s="25" t="s">
        <v>197</v>
      </c>
      <c r="C30" s="7">
        <v>0.97912822635135133</v>
      </c>
      <c r="D30" s="7">
        <v>0.99</v>
      </c>
      <c r="E30" s="4"/>
      <c r="F30" s="4"/>
      <c r="G30" s="7"/>
      <c r="H30" s="4"/>
      <c r="I30" s="4"/>
      <c r="J30" s="27"/>
      <c r="K30" s="27"/>
      <c r="L30" s="248"/>
      <c r="M30" s="248"/>
      <c r="N30" s="27"/>
    </row>
    <row r="31" spans="2:15" x14ac:dyDescent="0.25">
      <c r="B31" s="24" t="s">
        <v>198</v>
      </c>
      <c r="C31" s="4">
        <v>0.02</v>
      </c>
      <c r="D31" s="4">
        <v>0.01</v>
      </c>
      <c r="E31" s="4"/>
      <c r="F31" s="4"/>
      <c r="G31" s="7"/>
      <c r="H31" s="4"/>
      <c r="I31" s="4"/>
      <c r="J31" s="27"/>
      <c r="K31" s="27"/>
      <c r="L31" s="248"/>
      <c r="M31" s="248"/>
      <c r="N31" s="27"/>
    </row>
    <row r="32" spans="2:15" x14ac:dyDescent="0.25">
      <c r="B32" s="4" t="s">
        <v>64</v>
      </c>
      <c r="C32" s="4">
        <v>0</v>
      </c>
      <c r="D32" s="4">
        <v>0</v>
      </c>
      <c r="E32" s="4"/>
      <c r="F32" s="4"/>
      <c r="G32" s="7"/>
      <c r="H32" s="4"/>
      <c r="I32" s="4"/>
      <c r="J32" s="4"/>
      <c r="K32" s="4"/>
      <c r="L32" s="248"/>
      <c r="M32" s="248"/>
      <c r="N32" s="4"/>
    </row>
    <row r="45" spans="2:15" x14ac:dyDescent="0.25">
      <c r="B45" s="47" t="s">
        <v>213</v>
      </c>
      <c r="O45" s="47" t="str">
        <f>B45</f>
        <v>The WDM transceiver market share: 2010 to 2021</v>
      </c>
    </row>
    <row r="46" spans="2:15" x14ac:dyDescent="0.25">
      <c r="B46" s="47" t="s">
        <v>160</v>
      </c>
    </row>
    <row r="47" spans="2:15" x14ac:dyDescent="0.25">
      <c r="B47" s="10" t="s">
        <v>41</v>
      </c>
      <c r="C47" s="6">
        <v>2010</v>
      </c>
      <c r="D47" s="6">
        <v>2011</v>
      </c>
      <c r="E47" s="6">
        <v>2012</v>
      </c>
      <c r="F47" s="6">
        <v>2013</v>
      </c>
      <c r="G47" s="6">
        <v>2014</v>
      </c>
      <c r="H47" s="6">
        <v>2015</v>
      </c>
      <c r="I47" s="6">
        <v>2016</v>
      </c>
      <c r="J47" s="6">
        <v>2017</v>
      </c>
      <c r="K47" s="6">
        <v>2018</v>
      </c>
      <c r="L47" s="6">
        <v>2019</v>
      </c>
      <c r="M47" s="6">
        <v>2020</v>
      </c>
      <c r="N47" s="6">
        <v>2021</v>
      </c>
    </row>
    <row r="48" spans="2:15" x14ac:dyDescent="0.25">
      <c r="B48" s="4" t="s">
        <v>2</v>
      </c>
      <c r="C48" s="4">
        <v>0.52343486020872154</v>
      </c>
      <c r="D48" s="4">
        <v>0.53348943959055661</v>
      </c>
      <c r="E48" s="4"/>
      <c r="F48" s="4"/>
      <c r="G48" s="4"/>
      <c r="H48" s="4"/>
      <c r="I48" s="4"/>
      <c r="J48" s="4"/>
      <c r="K48" s="4"/>
      <c r="L48" s="4"/>
      <c r="M48" s="4"/>
      <c r="N48" s="4"/>
    </row>
    <row r="49" spans="1:15" x14ac:dyDescent="0.25">
      <c r="B49" s="4" t="s">
        <v>3</v>
      </c>
      <c r="C49" s="4">
        <v>0.28207904907779269</v>
      </c>
      <c r="D49" s="4">
        <v>0.26449480398945519</v>
      </c>
      <c r="E49" s="4"/>
      <c r="F49" s="4"/>
      <c r="G49" s="4"/>
      <c r="H49" s="4"/>
      <c r="I49" s="4"/>
      <c r="J49" s="4"/>
      <c r="K49" s="4"/>
      <c r="L49" s="4"/>
      <c r="M49" s="4"/>
      <c r="N49" s="4"/>
    </row>
    <row r="50" spans="1:15" x14ac:dyDescent="0.25">
      <c r="B50" s="4" t="s">
        <v>4</v>
      </c>
      <c r="C50" s="4">
        <v>8.6858372331849829E-2</v>
      </c>
      <c r="D50" s="4">
        <v>0.14863322671353252</v>
      </c>
      <c r="E50" s="4"/>
      <c r="F50" s="4"/>
      <c r="G50" s="4"/>
      <c r="H50" s="4"/>
      <c r="I50" s="4"/>
      <c r="J50" s="4"/>
      <c r="K50" s="4"/>
      <c r="L50" s="4"/>
      <c r="M50" s="4"/>
      <c r="N50" s="4"/>
    </row>
    <row r="51" spans="1:15" x14ac:dyDescent="0.25">
      <c r="B51" s="4" t="s">
        <v>64</v>
      </c>
      <c r="C51" s="4">
        <v>0.10762771838163598</v>
      </c>
      <c r="D51" s="4">
        <v>5.3382529706455739E-2</v>
      </c>
      <c r="E51" s="4"/>
      <c r="F51" s="4"/>
      <c r="G51" s="4"/>
      <c r="H51" s="4"/>
      <c r="I51" s="4"/>
      <c r="J51" s="4"/>
      <c r="K51" s="4"/>
      <c r="L51" s="4"/>
      <c r="M51" s="4"/>
      <c r="N51" s="4"/>
    </row>
    <row r="54" spans="1:15" ht="15.6" x14ac:dyDescent="0.3">
      <c r="A54" s="57"/>
      <c r="E54" s="46"/>
    </row>
    <row r="55" spans="1:15" ht="15.6" x14ac:dyDescent="0.3">
      <c r="A55" s="58"/>
    </row>
    <row r="56" spans="1:15" ht="15.6" x14ac:dyDescent="0.3">
      <c r="A56" s="58"/>
    </row>
    <row r="57" spans="1:15" ht="15.6" x14ac:dyDescent="0.3">
      <c r="A57" s="58"/>
    </row>
    <row r="58" spans="1:15" ht="15.6" x14ac:dyDescent="0.3">
      <c r="A58" s="58"/>
    </row>
    <row r="59" spans="1:15" ht="15.6" x14ac:dyDescent="0.3">
      <c r="A59" s="58"/>
    </row>
    <row r="60" spans="1:15" ht="15.6" x14ac:dyDescent="0.3">
      <c r="A60" s="58"/>
    </row>
    <row r="61" spans="1:15" ht="15.6" x14ac:dyDescent="0.3">
      <c r="A61" s="58"/>
    </row>
    <row r="63" spans="1:15" ht="15.6" x14ac:dyDescent="0.3">
      <c r="A63" s="58"/>
      <c r="B63" s="47" t="s">
        <v>214</v>
      </c>
      <c r="O63" s="47" t="str">
        <f>B63</f>
        <v>The FTTx transceiver market share: 2010 to 2021</v>
      </c>
    </row>
    <row r="64" spans="1:15" ht="15.6" x14ac:dyDescent="0.3">
      <c r="A64" s="58"/>
      <c r="B64" s="47" t="s">
        <v>161</v>
      </c>
    </row>
    <row r="65" spans="1:14" ht="15.6" x14ac:dyDescent="0.3">
      <c r="A65" s="58"/>
      <c r="B65" s="10" t="s">
        <v>9</v>
      </c>
      <c r="C65" s="6">
        <v>2010</v>
      </c>
      <c r="D65" s="6">
        <v>2011</v>
      </c>
      <c r="E65" s="6">
        <v>2012</v>
      </c>
      <c r="F65" s="6">
        <v>2013</v>
      </c>
      <c r="G65" s="6">
        <v>2014</v>
      </c>
      <c r="H65" s="6">
        <v>2015</v>
      </c>
      <c r="I65" s="6">
        <v>2016</v>
      </c>
      <c r="J65" s="6">
        <v>2017</v>
      </c>
      <c r="K65" s="6">
        <v>2018</v>
      </c>
      <c r="L65" s="6">
        <v>2019</v>
      </c>
      <c r="M65" s="6">
        <v>2020</v>
      </c>
      <c r="N65" s="6">
        <v>2021</v>
      </c>
    </row>
    <row r="66" spans="1:14" ht="15.6" x14ac:dyDescent="0.3">
      <c r="A66" s="58"/>
      <c r="B66" s="23" t="s">
        <v>2</v>
      </c>
      <c r="C66" s="54">
        <v>0.54478558746736294</v>
      </c>
      <c r="D66" s="4">
        <v>0.5</v>
      </c>
      <c r="E66" s="4"/>
      <c r="F66" s="4"/>
      <c r="G66" s="4"/>
      <c r="H66" s="4"/>
      <c r="I66" s="4"/>
      <c r="J66" s="4"/>
      <c r="K66" s="4"/>
      <c r="L66" s="4"/>
      <c r="M66" s="4"/>
      <c r="N66" s="4"/>
    </row>
    <row r="67" spans="1:14" ht="15.6" x14ac:dyDescent="0.3">
      <c r="A67" s="58"/>
      <c r="B67" s="23" t="s">
        <v>3</v>
      </c>
      <c r="C67" s="54">
        <v>0.28041893733681467</v>
      </c>
      <c r="D67" s="4">
        <v>0.24214435146443516</v>
      </c>
      <c r="E67" s="4"/>
      <c r="F67" s="4"/>
      <c r="G67" s="4"/>
      <c r="H67" s="4"/>
      <c r="I67" s="4"/>
      <c r="J67" s="4"/>
      <c r="K67" s="4"/>
      <c r="L67" s="4"/>
      <c r="M67" s="4"/>
      <c r="N67" s="4"/>
    </row>
    <row r="68" spans="1:14" ht="15.6" x14ac:dyDescent="0.3">
      <c r="A68" s="58"/>
      <c r="B68" s="11" t="s">
        <v>100</v>
      </c>
      <c r="C68" s="54">
        <v>0.17479547519582239</v>
      </c>
      <c r="D68" s="54">
        <f>1-D66-D67</f>
        <v>0.25785564853556486</v>
      </c>
      <c r="E68" s="4"/>
      <c r="F68" s="4"/>
      <c r="G68" s="4"/>
      <c r="H68" s="4"/>
      <c r="I68" s="4"/>
      <c r="J68" s="4"/>
      <c r="K68" s="4"/>
      <c r="L68" s="4"/>
      <c r="M68" s="4"/>
      <c r="N68" s="4"/>
    </row>
    <row r="69" spans="1:14" ht="15.6" x14ac:dyDescent="0.3">
      <c r="A69" s="58"/>
    </row>
    <row r="70" spans="1:14" ht="15.6" x14ac:dyDescent="0.3">
      <c r="A70" s="58"/>
    </row>
    <row r="71" spans="1:14" ht="15.6" x14ac:dyDescent="0.3">
      <c r="A71" s="58"/>
    </row>
    <row r="72" spans="1:14" ht="15.6" x14ac:dyDescent="0.3">
      <c r="A72" s="58"/>
    </row>
    <row r="73" spans="1:14" ht="15.6" x14ac:dyDescent="0.3">
      <c r="A73" s="58"/>
    </row>
    <row r="74" spans="1:14" ht="15.6" x14ac:dyDescent="0.3">
      <c r="A74" s="58"/>
    </row>
    <row r="75" spans="1:14" ht="15.6" x14ac:dyDescent="0.3">
      <c r="A75" s="58"/>
    </row>
    <row r="76" spans="1:14" ht="15.6" x14ac:dyDescent="0.3">
      <c r="A76" s="58"/>
    </row>
    <row r="77" spans="1:14" ht="15.6" x14ac:dyDescent="0.3">
      <c r="A77" s="58"/>
    </row>
    <row r="78" spans="1:14" ht="15.6" x14ac:dyDescent="0.3">
      <c r="A78" s="58"/>
    </row>
    <row r="79" spans="1:14" ht="15.6" x14ac:dyDescent="0.3">
      <c r="A79" s="58"/>
    </row>
    <row r="80" spans="1:14" ht="15.6" x14ac:dyDescent="0.3">
      <c r="A80" s="58"/>
    </row>
    <row r="81" spans="1:14" ht="15.6" x14ac:dyDescent="0.3">
      <c r="A81" s="58"/>
    </row>
    <row r="83" spans="1:14" ht="15.6" x14ac:dyDescent="0.3">
      <c r="A83" s="58"/>
      <c r="B83" s="64" t="s">
        <v>215</v>
      </c>
      <c r="D83" s="249"/>
      <c r="E83" s="249"/>
    </row>
    <row r="84" spans="1:14" ht="15.6" x14ac:dyDescent="0.3">
      <c r="A84" s="58"/>
      <c r="B84" s="47" t="s">
        <v>162</v>
      </c>
    </row>
    <row r="85" spans="1:14" ht="15.6" x14ac:dyDescent="0.3">
      <c r="A85" s="58"/>
      <c r="B85" s="51"/>
      <c r="C85" s="67">
        <v>2010</v>
      </c>
      <c r="D85" s="67">
        <v>2011</v>
      </c>
      <c r="E85" s="67">
        <v>2012</v>
      </c>
      <c r="F85" s="67">
        <v>2013</v>
      </c>
      <c r="G85" s="67">
        <v>2014</v>
      </c>
      <c r="H85" s="6">
        <v>2015</v>
      </c>
      <c r="I85" s="6">
        <v>2016</v>
      </c>
      <c r="J85" s="6">
        <v>2017</v>
      </c>
      <c r="K85" s="6">
        <v>2018</v>
      </c>
      <c r="L85" s="6">
        <v>2019</v>
      </c>
      <c r="M85" s="6">
        <v>2020</v>
      </c>
      <c r="N85" s="6">
        <v>2021</v>
      </c>
    </row>
    <row r="86" spans="1:14" ht="15.6" x14ac:dyDescent="0.3">
      <c r="A86" s="58"/>
      <c r="B86" s="23" t="s">
        <v>2</v>
      </c>
      <c r="C86" s="54"/>
      <c r="D86" s="54"/>
      <c r="E86" s="54"/>
      <c r="F86" s="54"/>
      <c r="G86" s="54">
        <v>0.46298288726394643</v>
      </c>
      <c r="H86" s="24">
        <v>0.44481188964986262</v>
      </c>
      <c r="I86" s="24"/>
      <c r="J86" s="177"/>
      <c r="K86" s="177"/>
      <c r="L86" s="177"/>
      <c r="M86" s="177"/>
      <c r="N86" s="177"/>
    </row>
    <row r="87" spans="1:14" ht="15.6" x14ac:dyDescent="0.3">
      <c r="A87" s="58"/>
      <c r="B87" s="11" t="s">
        <v>3</v>
      </c>
      <c r="C87" s="54"/>
      <c r="D87" s="54"/>
      <c r="E87" s="54"/>
      <c r="F87" s="54"/>
      <c r="G87" s="54">
        <v>0.3409420653470025</v>
      </c>
      <c r="H87" s="24">
        <v>0.32144301531253505</v>
      </c>
      <c r="I87" s="24"/>
      <c r="J87" s="177"/>
      <c r="K87" s="177"/>
      <c r="L87" s="177"/>
      <c r="M87" s="177"/>
      <c r="N87" s="177"/>
    </row>
    <row r="88" spans="1:14" ht="15.6" x14ac:dyDescent="0.3">
      <c r="A88" s="58"/>
      <c r="B88" s="11" t="s">
        <v>100</v>
      </c>
      <c r="C88" s="54"/>
      <c r="D88" s="54"/>
      <c r="E88" s="54"/>
      <c r="F88" s="54"/>
      <c r="G88" s="54">
        <v>0.19607504738905107</v>
      </c>
      <c r="H88" s="24">
        <v>0.23374509503760232</v>
      </c>
      <c r="I88" s="24"/>
      <c r="J88" s="177"/>
      <c r="K88" s="177"/>
      <c r="L88" s="177"/>
      <c r="M88" s="177"/>
      <c r="N88" s="177"/>
    </row>
    <row r="109" spans="2:14" x14ac:dyDescent="0.25">
      <c r="B109" s="64" t="s">
        <v>216</v>
      </c>
    </row>
    <row r="110" spans="2:14" x14ac:dyDescent="0.25">
      <c r="B110" s="47" t="s">
        <v>163</v>
      </c>
    </row>
    <row r="111" spans="2:14" x14ac:dyDescent="0.25">
      <c r="B111" s="51"/>
      <c r="C111" s="67">
        <v>2010</v>
      </c>
      <c r="D111" s="67">
        <v>2011</v>
      </c>
      <c r="E111" s="67">
        <v>2012</v>
      </c>
      <c r="F111" s="67">
        <v>2013</v>
      </c>
      <c r="G111" s="67">
        <v>2014</v>
      </c>
      <c r="H111" s="6">
        <v>2015</v>
      </c>
      <c r="I111" s="6">
        <v>2016</v>
      </c>
      <c r="J111" s="6">
        <v>2017</v>
      </c>
      <c r="K111" s="6">
        <v>2018</v>
      </c>
      <c r="L111" s="6">
        <v>2019</v>
      </c>
      <c r="M111" s="6">
        <v>2020</v>
      </c>
      <c r="N111" s="6">
        <v>2021</v>
      </c>
    </row>
    <row r="112" spans="2:14" x14ac:dyDescent="0.25">
      <c r="B112" s="23" t="s">
        <v>2</v>
      </c>
      <c r="C112" s="54"/>
      <c r="D112" s="4"/>
      <c r="E112" s="4"/>
      <c r="F112" s="4"/>
      <c r="G112" s="54"/>
      <c r="H112" s="24">
        <v>0.67</v>
      </c>
      <c r="I112" s="24">
        <v>0.77</v>
      </c>
      <c r="J112" s="24"/>
      <c r="K112" s="177"/>
      <c r="L112" s="177"/>
      <c r="M112" s="177"/>
      <c r="N112" s="24"/>
    </row>
    <row r="113" spans="2:14" x14ac:dyDescent="0.25">
      <c r="B113" s="11" t="s">
        <v>100</v>
      </c>
      <c r="C113" s="54"/>
      <c r="D113" s="4"/>
      <c r="E113" s="4"/>
      <c r="F113" s="4"/>
      <c r="G113" s="54"/>
      <c r="H113" s="24">
        <f>1-H112</f>
        <v>0.32999999999999996</v>
      </c>
      <c r="I113" s="24">
        <v>0.23</v>
      </c>
      <c r="J113" s="24"/>
      <c r="K113" s="177"/>
      <c r="L113" s="177"/>
      <c r="M113" s="177"/>
      <c r="N113" s="24"/>
    </row>
  </sheetData>
  <pageMargins left="0.75" right="0.75" top="1" bottom="1" header="0.5" footer="0.5"/>
  <pageSetup orientation="portrait"/>
  <headerFooter alignWithMargins="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V62"/>
  <sheetViews>
    <sheetView showGridLines="0" zoomScale="80" zoomScaleNormal="80" workbookViewId="0"/>
  </sheetViews>
  <sheetFormatPr defaultColWidth="8.77734375" defaultRowHeight="13.8" x14ac:dyDescent="0.3"/>
  <cols>
    <col min="1" max="1" width="3.21875" style="83" customWidth="1"/>
    <col min="2" max="2" width="12.77734375" style="83" customWidth="1"/>
    <col min="3" max="14" width="7.6640625" style="83" customWidth="1"/>
    <col min="15" max="16384" width="8.77734375" style="83"/>
  </cols>
  <sheetData>
    <row r="1" spans="2:5" s="189" customFormat="1" ht="13.2" x14ac:dyDescent="0.25"/>
    <row r="2" spans="2:5" s="189" customFormat="1" ht="17.399999999999999" x14ac:dyDescent="0.3">
      <c r="B2" s="190" t="s">
        <v>103</v>
      </c>
    </row>
    <row r="3" spans="2:5" s="189" customFormat="1" ht="17.399999999999999" x14ac:dyDescent="0.3">
      <c r="B3" s="191" t="str">
        <f>Introduction!$B$3</f>
        <v>May 2022 -- sample -- for illustrative purposes only</v>
      </c>
      <c r="E3" s="191"/>
    </row>
    <row r="4" spans="2:5" s="47" customFormat="1" ht="13.2" x14ac:dyDescent="0.25"/>
    <row r="5" spans="2:5" ht="15.6" x14ac:dyDescent="0.3">
      <c r="B5" s="178" t="s">
        <v>218</v>
      </c>
    </row>
    <row r="21" spans="2:22" x14ac:dyDescent="0.3">
      <c r="C21" s="231">
        <v>2003</v>
      </c>
      <c r="D21" s="231">
        <v>2004</v>
      </c>
      <c r="E21" s="231">
        <v>2005</v>
      </c>
      <c r="F21" s="231">
        <v>2006</v>
      </c>
      <c r="G21" s="231">
        <v>2007</v>
      </c>
      <c r="H21" s="231">
        <v>2008</v>
      </c>
      <c r="I21" s="231">
        <v>2009</v>
      </c>
      <c r="J21" s="231">
        <v>2010</v>
      </c>
      <c r="K21" s="231">
        <v>2011</v>
      </c>
      <c r="L21" s="231">
        <v>2012</v>
      </c>
      <c r="M21" s="231">
        <v>2013</v>
      </c>
      <c r="N21" s="231">
        <v>2014</v>
      </c>
      <c r="O21" s="231">
        <v>2015</v>
      </c>
      <c r="P21" s="231">
        <v>2016</v>
      </c>
      <c r="Q21" s="231">
        <v>2017</v>
      </c>
      <c r="R21" s="231">
        <v>2018</v>
      </c>
      <c r="S21" s="231">
        <v>2019</v>
      </c>
      <c r="T21" s="231">
        <v>2020</v>
      </c>
      <c r="U21" s="231">
        <v>2021</v>
      </c>
    </row>
    <row r="22" spans="2:22" x14ac:dyDescent="0.3">
      <c r="B22" s="83" t="s">
        <v>16</v>
      </c>
      <c r="C22" s="175">
        <v>3</v>
      </c>
      <c r="D22" s="175">
        <v>4</v>
      </c>
      <c r="E22" s="175">
        <v>6</v>
      </c>
      <c r="F22" s="175">
        <v>9</v>
      </c>
      <c r="G22" s="175">
        <v>12.56</v>
      </c>
      <c r="H22" s="175">
        <v>18.318999999999999</v>
      </c>
      <c r="I22" s="175">
        <v>21.7924258</v>
      </c>
      <c r="J22" s="175">
        <v>27.313459999999999</v>
      </c>
      <c r="K22" s="175"/>
      <c r="L22" s="175"/>
      <c r="M22" s="175"/>
      <c r="N22" s="175"/>
      <c r="O22" s="175"/>
      <c r="P22" s="175"/>
      <c r="Q22" s="175"/>
      <c r="R22" s="175"/>
      <c r="S22" s="175"/>
      <c r="T22" s="175"/>
      <c r="U22" s="175"/>
      <c r="V22" s="83" t="str">
        <f>B22</f>
        <v>Huawei</v>
      </c>
    </row>
    <row r="23" spans="2:22" x14ac:dyDescent="0.3">
      <c r="B23" s="83" t="s">
        <v>192</v>
      </c>
      <c r="C23" s="175"/>
      <c r="D23" s="175"/>
      <c r="E23" s="175"/>
      <c r="F23" s="175"/>
      <c r="G23" s="175"/>
      <c r="H23" s="175"/>
      <c r="I23" s="175">
        <v>14.611666600000001</v>
      </c>
      <c r="J23" s="175">
        <v>21.505500000000001</v>
      </c>
      <c r="K23" s="175"/>
      <c r="L23" s="175"/>
      <c r="M23" s="175"/>
      <c r="N23" s="175"/>
      <c r="O23" s="175"/>
      <c r="P23" s="175"/>
      <c r="Q23" s="175"/>
      <c r="R23" s="175"/>
      <c r="S23" s="175"/>
      <c r="T23" s="175"/>
      <c r="U23" s="175"/>
      <c r="V23" s="83" t="str">
        <f t="shared" ref="V23:V25" si="0">B23</f>
        <v>Huawei networks</v>
      </c>
    </row>
    <row r="24" spans="2:22" x14ac:dyDescent="0.3">
      <c r="B24" s="83" t="s">
        <v>42</v>
      </c>
      <c r="C24" s="175">
        <v>19</v>
      </c>
      <c r="D24" s="175">
        <v>18</v>
      </c>
      <c r="E24" s="175">
        <v>21</v>
      </c>
      <c r="F24" s="175">
        <v>24</v>
      </c>
      <c r="G24" s="175">
        <v>28.211040000000001</v>
      </c>
      <c r="H24" s="175">
        <v>31.586260000000003</v>
      </c>
      <c r="I24" s="175">
        <v>27.191730000000003</v>
      </c>
      <c r="J24" s="175">
        <v>28.444220000000001</v>
      </c>
      <c r="K24" s="175"/>
      <c r="L24" s="175"/>
      <c r="M24" s="175"/>
      <c r="N24" s="175"/>
      <c r="O24" s="175"/>
      <c r="P24" s="175"/>
      <c r="Q24" s="175"/>
      <c r="R24" s="175"/>
      <c r="S24" s="175"/>
      <c r="T24" s="175"/>
      <c r="U24" s="175"/>
      <c r="V24" s="83" t="str">
        <f t="shared" si="0"/>
        <v>Ericsson</v>
      </c>
    </row>
    <row r="25" spans="2:22" x14ac:dyDescent="0.3">
      <c r="B25" s="83" t="s">
        <v>111</v>
      </c>
      <c r="C25" s="175">
        <v>26.425565020901594</v>
      </c>
      <c r="D25" s="175">
        <v>29.220299416076536</v>
      </c>
      <c r="E25" s="175">
        <v>33.133307214702597</v>
      </c>
      <c r="F25" s="175">
        <v>34.473977161500812</v>
      </c>
      <c r="G25" s="175">
        <v>43.813460899999995</v>
      </c>
      <c r="H25" s="175">
        <v>47.303517800000002</v>
      </c>
      <c r="I25" s="175">
        <v>38.710565600000002</v>
      </c>
      <c r="J25" s="175">
        <v>41.674536900000007</v>
      </c>
      <c r="K25" s="175"/>
      <c r="L25" s="175"/>
      <c r="M25" s="175"/>
      <c r="N25" s="175"/>
      <c r="O25" s="175"/>
      <c r="P25" s="175"/>
      <c r="Q25" s="175"/>
      <c r="R25" s="175"/>
      <c r="S25" s="175"/>
      <c r="T25" s="175"/>
      <c r="U25" s="175"/>
      <c r="V25" s="83" t="str">
        <f t="shared" si="0"/>
        <v>Nokia</v>
      </c>
    </row>
    <row r="41" spans="2:9" x14ac:dyDescent="0.3">
      <c r="C41" s="231">
        <v>2015</v>
      </c>
      <c r="D41" s="231">
        <v>2016</v>
      </c>
      <c r="E41" s="231">
        <v>2017</v>
      </c>
      <c r="F41" s="231">
        <v>2018</v>
      </c>
      <c r="G41" s="231">
        <v>2019</v>
      </c>
      <c r="H41" s="231">
        <v>2020</v>
      </c>
      <c r="I41" s="231">
        <v>2021</v>
      </c>
    </row>
    <row r="42" spans="2:9" x14ac:dyDescent="0.3">
      <c r="B42" s="83" t="s">
        <v>79</v>
      </c>
      <c r="C42" s="175">
        <f>Financials!R75</f>
        <v>0</v>
      </c>
      <c r="D42" s="175">
        <f>Financials!S75</f>
        <v>0</v>
      </c>
      <c r="E42" s="175">
        <f>Financials!T75</f>
        <v>0</v>
      </c>
      <c r="F42" s="175">
        <f>Financials!U75</f>
        <v>0</v>
      </c>
      <c r="G42" s="175">
        <f>Financials!V75</f>
        <v>0</v>
      </c>
      <c r="H42" s="175">
        <f>Financials!W75</f>
        <v>0</v>
      </c>
      <c r="I42" s="175">
        <f>Financials!X75</f>
        <v>0</v>
      </c>
    </row>
    <row r="43" spans="2:9" x14ac:dyDescent="0.3">
      <c r="B43" s="83" t="s">
        <v>180</v>
      </c>
      <c r="C43" s="175">
        <f>Financials!R86</f>
        <v>0</v>
      </c>
      <c r="D43" s="175">
        <f>Financials!S86</f>
        <v>0</v>
      </c>
      <c r="E43" s="175">
        <f>Financials!T86</f>
        <v>0</v>
      </c>
      <c r="F43" s="175">
        <f>Financials!U86</f>
        <v>0</v>
      </c>
      <c r="G43" s="175">
        <f>Financials!V86</f>
        <v>0</v>
      </c>
      <c r="H43" s="175">
        <f>Financials!W86</f>
        <v>0</v>
      </c>
      <c r="I43" s="175">
        <f>Financials!X86</f>
        <v>0</v>
      </c>
    </row>
    <row r="44" spans="2:9" x14ac:dyDescent="0.3">
      <c r="B44" s="83" t="s">
        <v>179</v>
      </c>
      <c r="C44" s="175">
        <f>Financials!R83</f>
        <v>0</v>
      </c>
      <c r="D44" s="175">
        <f>Financials!S83</f>
        <v>0</v>
      </c>
      <c r="E44" s="175">
        <f>Financials!T83</f>
        <v>0</v>
      </c>
      <c r="F44" s="175">
        <f>Financials!U83</f>
        <v>0</v>
      </c>
      <c r="G44" s="175">
        <f>Financials!V83</f>
        <v>0</v>
      </c>
      <c r="H44" s="175">
        <f>Financials!W83</f>
        <v>0</v>
      </c>
      <c r="I44" s="175">
        <f>Financials!X83</f>
        <v>0</v>
      </c>
    </row>
    <row r="59" spans="2:9" x14ac:dyDescent="0.3">
      <c r="B59" s="83" t="s">
        <v>209</v>
      </c>
      <c r="C59" s="231">
        <v>2015</v>
      </c>
      <c r="D59" s="231">
        <v>2016</v>
      </c>
      <c r="E59" s="231">
        <v>2017</v>
      </c>
      <c r="F59" s="231">
        <v>2018</v>
      </c>
      <c r="G59" s="231">
        <v>2019</v>
      </c>
      <c r="H59" s="231">
        <v>2020</v>
      </c>
      <c r="I59" s="231">
        <v>2021</v>
      </c>
    </row>
    <row r="60" spans="2:9" x14ac:dyDescent="0.3">
      <c r="B60" s="83" t="s">
        <v>70</v>
      </c>
      <c r="F60" s="175">
        <v>265</v>
      </c>
      <c r="G60" s="175"/>
      <c r="H60" s="175"/>
      <c r="I60" s="175"/>
    </row>
    <row r="61" spans="2:9" x14ac:dyDescent="0.3">
      <c r="B61" s="83" t="s">
        <v>210</v>
      </c>
      <c r="F61" s="175">
        <v>243</v>
      </c>
      <c r="G61" s="175"/>
      <c r="H61" s="175"/>
      <c r="I61" s="175"/>
    </row>
    <row r="62" spans="2:9" x14ac:dyDescent="0.3">
      <c r="B62" s="83" t="s">
        <v>16</v>
      </c>
      <c r="F62" s="175">
        <f>R22</f>
        <v>0</v>
      </c>
      <c r="G62" s="175"/>
      <c r="H62" s="175"/>
      <c r="I62" s="175"/>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Financials</vt:lpstr>
      <vt:lpstr>China</vt:lpstr>
      <vt:lpstr>Industry Profitability</vt:lpstr>
      <vt:lpstr>Vendor diversification</vt:lpstr>
      <vt:lpstr>Top 10 lists</vt:lpstr>
      <vt:lpstr>Market Fragmentation</vt:lpstr>
      <vt:lpstr>Fragmentation by Segment</vt:lpstr>
      <vt:lpstr>Chapter 4 charts</vt:lpstr>
    </vt:vector>
  </TitlesOfParts>
  <Company>Microtech Instruments,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Kozlov</dc:creator>
  <cp:lastModifiedBy>Stelyana Baleva</cp:lastModifiedBy>
  <cp:lastPrinted>2011-07-12T23:17:50Z</cp:lastPrinted>
  <dcterms:created xsi:type="dcterms:W3CDTF">2005-01-07T18:54:21Z</dcterms:created>
  <dcterms:modified xsi:type="dcterms:W3CDTF">2022-05-26T20:03:46Z</dcterms:modified>
</cp:coreProperties>
</file>