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8.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60" yWindow="0" windowWidth="17050" windowHeight="7280" tabRatio="816"/>
  </bookViews>
  <sheets>
    <sheet name="Introduction" sheetId="6" r:id="rId1"/>
    <sheet name="Methodology" sheetId="7" r:id="rId2"/>
    <sheet name="Summary" sheetId="14" r:id="rId3"/>
    <sheet name="Chipset units" sheetId="21" r:id="rId4"/>
    <sheet name="Chipset prices" sheetId="22" r:id="rId5"/>
    <sheet name="Chipset revenues" sheetId="23" r:id="rId6"/>
    <sheet name="Report charts" sheetId="24" r:id="rId7"/>
    <sheet name="Vendor financials" sheetId="37" r:id="rId8"/>
  </sheets>
  <definedNames>
    <definedName name="Comments">#REF!</definedName>
    <definedName name="Comments_on_changes">#REF!</definedName>
    <definedName name="IC_Content">#REF!</definedName>
    <definedName name="Mfgr_cost">#REF!</definedName>
    <definedName name="Product_names">#REF!</definedName>
    <definedName name="Revs_2019">#REF!</definedName>
    <definedName name="Revs_2020_March">#REF!</definedName>
    <definedName name="Revs_2020_Oct">#REF!</definedName>
    <definedName name="Revs_2021_Feb">#REF!</definedName>
    <definedName name="Revs_2022_Feb">#REF!</definedName>
    <definedName name="Revs_New">'Chipset revenues'!$F$9:$P$228</definedName>
    <definedName name="Units_2019">#REF!</definedName>
    <definedName name="Units_2020_March">#REF!</definedName>
    <definedName name="Units_2020_Oct">#REF!</definedName>
    <definedName name="Units_2021_Feb">#REF!</definedName>
    <definedName name="Units_2022_Feb">#REF!</definedName>
    <definedName name="Units_New">'Chipset units'!$F$9:$P$228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4" i="23" l="1"/>
  <c r="A115" i="23"/>
  <c r="A116" i="23"/>
  <c r="A117" i="23"/>
  <c r="A118" i="23"/>
  <c r="A119" i="23"/>
  <c r="A120" i="23"/>
  <c r="A121" i="23"/>
  <c r="A122" i="23"/>
  <c r="A123" i="23"/>
  <c r="A124" i="23"/>
  <c r="A125" i="23"/>
  <c r="D197" i="24" l="1"/>
  <c r="B4" i="37" l="1"/>
  <c r="B3" i="37"/>
  <c r="B2" i="37"/>
  <c r="A10" i="23" l="1"/>
  <c r="A11" i="23"/>
  <c r="A12" i="23"/>
  <c r="A13" i="23"/>
  <c r="A14" i="23"/>
  <c r="A15" i="23"/>
  <c r="A16" i="23"/>
  <c r="A17" i="23"/>
  <c r="A18" i="23"/>
  <c r="A19" i="23"/>
  <c r="A20" i="23"/>
  <c r="A21" i="23"/>
  <c r="A22" i="23"/>
  <c r="A23" i="23"/>
  <c r="A24" i="23"/>
  <c r="A25" i="23"/>
  <c r="A26" i="23"/>
  <c r="A27" i="23"/>
  <c r="A28" i="23"/>
  <c r="A29" i="23"/>
  <c r="A30" i="23"/>
  <c r="A31" i="23"/>
  <c r="A32" i="23"/>
  <c r="A33" i="23"/>
  <c r="A34" i="23"/>
  <c r="A35" i="23"/>
  <c r="A36" i="23"/>
  <c r="A37" i="23"/>
  <c r="A38" i="23"/>
  <c r="A39" i="23"/>
  <c r="A40" i="23"/>
  <c r="A41" i="23"/>
  <c r="A42" i="23"/>
  <c r="A43" i="23"/>
  <c r="A44" i="23"/>
  <c r="A45" i="23"/>
  <c r="A46" i="23"/>
  <c r="A47" i="23"/>
  <c r="A48" i="23"/>
  <c r="A49" i="23"/>
  <c r="A50" i="23"/>
  <c r="A51" i="23"/>
  <c r="A52" i="23"/>
  <c r="A53" i="23"/>
  <c r="A54" i="23"/>
  <c r="A55" i="23"/>
  <c r="A56" i="23"/>
  <c r="A57" i="23"/>
  <c r="A58" i="23"/>
  <c r="A59" i="23"/>
  <c r="A60" i="23"/>
  <c r="A61" i="23"/>
  <c r="A62" i="23"/>
  <c r="A63" i="23"/>
  <c r="A64" i="23"/>
  <c r="A65" i="23"/>
  <c r="A66" i="23"/>
  <c r="A67" i="23"/>
  <c r="A68" i="23"/>
  <c r="A69" i="23"/>
  <c r="A70" i="23"/>
  <c r="A71" i="23"/>
  <c r="A72" i="23"/>
  <c r="A73" i="23"/>
  <c r="A74" i="23"/>
  <c r="A75" i="23"/>
  <c r="A76" i="23"/>
  <c r="A77" i="23"/>
  <c r="A78" i="23"/>
  <c r="A79" i="23"/>
  <c r="A80" i="23"/>
  <c r="A81" i="23"/>
  <c r="A82" i="23"/>
  <c r="A83" i="23"/>
  <c r="A84" i="23"/>
  <c r="A85" i="23"/>
  <c r="A86" i="23"/>
  <c r="A87" i="23"/>
  <c r="A88" i="23"/>
  <c r="A89" i="23"/>
  <c r="A90" i="23"/>
  <c r="A91" i="23"/>
  <c r="A92" i="23"/>
  <c r="A93" i="23"/>
  <c r="A94" i="23"/>
  <c r="A95" i="23"/>
  <c r="A96" i="23"/>
  <c r="A97" i="23"/>
  <c r="A98" i="23"/>
  <c r="A99" i="23"/>
  <c r="A100" i="23"/>
  <c r="A101" i="23"/>
  <c r="A102" i="23"/>
  <c r="A103" i="23"/>
  <c r="A104" i="23"/>
  <c r="A105" i="23"/>
  <c r="A106" i="23"/>
  <c r="A107" i="23"/>
  <c r="A108" i="23"/>
  <c r="A109" i="23"/>
  <c r="A110" i="23"/>
  <c r="A111" i="23"/>
  <c r="A112" i="23"/>
  <c r="A113" i="23"/>
  <c r="A126" i="23"/>
  <c r="A127" i="23"/>
  <c r="A128" i="23"/>
  <c r="A129" i="23"/>
  <c r="A130" i="23"/>
  <c r="A131" i="23"/>
  <c r="A132" i="23"/>
  <c r="A133" i="23"/>
  <c r="A134" i="23"/>
  <c r="A135" i="23"/>
  <c r="A136" i="23"/>
  <c r="A137" i="23"/>
  <c r="A138" i="23"/>
  <c r="A139" i="23"/>
  <c r="A140" i="23"/>
  <c r="A141" i="23"/>
  <c r="A142" i="23"/>
  <c r="A143" i="23"/>
  <c r="A144" i="23"/>
  <c r="A145" i="23"/>
  <c r="A146" i="23"/>
  <c r="A147" i="23"/>
  <c r="A148" i="23"/>
  <c r="A149" i="23"/>
  <c r="A150" i="23"/>
  <c r="A151" i="23"/>
  <c r="A152" i="23"/>
  <c r="A153" i="23"/>
  <c r="A154" i="23"/>
  <c r="A155" i="23"/>
  <c r="A156" i="23"/>
  <c r="A157" i="23"/>
  <c r="A158" i="23"/>
  <c r="A159" i="23"/>
  <c r="A160" i="23"/>
  <c r="A161" i="23"/>
  <c r="A162" i="23"/>
  <c r="A163" i="23"/>
  <c r="A164" i="23"/>
  <c r="A165" i="23"/>
  <c r="A166" i="23"/>
  <c r="A167" i="23"/>
  <c r="A168" i="23"/>
  <c r="A169" i="23"/>
  <c r="A170" i="23"/>
  <c r="A171" i="23"/>
  <c r="A172" i="23"/>
  <c r="A173" i="23"/>
  <c r="A174" i="23"/>
  <c r="A175" i="23"/>
  <c r="A176" i="23"/>
  <c r="A177" i="23"/>
  <c r="A178" i="23"/>
  <c r="A179" i="23"/>
  <c r="A180" i="23"/>
  <c r="A181" i="23"/>
  <c r="A182" i="23"/>
  <c r="A183" i="23"/>
  <c r="A184" i="23"/>
  <c r="A185" i="23"/>
  <c r="A186" i="23"/>
  <c r="A187" i="23"/>
  <c r="A188" i="23"/>
  <c r="A189" i="23"/>
  <c r="A190" i="23"/>
  <c r="A191" i="23"/>
  <c r="A192" i="23"/>
  <c r="A193" i="23"/>
  <c r="A194" i="23"/>
  <c r="A195" i="23"/>
  <c r="A196" i="23"/>
  <c r="A197" i="23"/>
  <c r="A198" i="23"/>
  <c r="A199" i="23"/>
  <c r="A200" i="23"/>
  <c r="A201" i="23"/>
  <c r="A202" i="23"/>
  <c r="A203" i="23"/>
  <c r="A204" i="23"/>
  <c r="A205" i="23"/>
  <c r="A9" i="23"/>
  <c r="B44" i="22"/>
  <c r="C44" i="22"/>
  <c r="D44" i="22"/>
  <c r="E44" i="22"/>
  <c r="B45" i="22"/>
  <c r="C45" i="22"/>
  <c r="D45" i="22"/>
  <c r="E45" i="22"/>
  <c r="B44" i="23"/>
  <c r="C44" i="23"/>
  <c r="D44" i="23"/>
  <c r="E44" i="23"/>
  <c r="B45" i="23"/>
  <c r="C45" i="23"/>
  <c r="D45" i="23"/>
  <c r="E45" i="23"/>
  <c r="B39" i="22"/>
  <c r="C39" i="22"/>
  <c r="D39" i="22"/>
  <c r="E39" i="22"/>
  <c r="B40" i="22"/>
  <c r="C40" i="22"/>
  <c r="D40" i="22"/>
  <c r="E40" i="22"/>
  <c r="B39" i="23"/>
  <c r="C39" i="23"/>
  <c r="D39" i="23"/>
  <c r="E39" i="23"/>
  <c r="B40" i="23"/>
  <c r="C40" i="23"/>
  <c r="D40" i="23"/>
  <c r="E40" i="23"/>
  <c r="B50" i="22" l="1"/>
  <c r="B50" i="23"/>
  <c r="B204" i="23" l="1"/>
  <c r="B205" i="23"/>
  <c r="B204" i="22"/>
  <c r="B205" i="22"/>
  <c r="B198" i="22"/>
  <c r="C198" i="22"/>
  <c r="B198" i="23"/>
  <c r="C198" i="23"/>
  <c r="M156" i="24" l="1"/>
  <c r="C243" i="14" l="1"/>
  <c r="D243" i="14"/>
  <c r="C244" i="14"/>
  <c r="D244" i="14"/>
  <c r="E244" i="14"/>
  <c r="F244" i="14"/>
  <c r="G244" i="14"/>
  <c r="H244" i="14"/>
  <c r="I244" i="14"/>
  <c r="J244" i="14"/>
  <c r="K244" i="14"/>
  <c r="L244" i="14"/>
  <c r="M244" i="14"/>
  <c r="L156" i="24"/>
  <c r="C147" i="14" l="1"/>
  <c r="D147" i="14"/>
  <c r="E147" i="14"/>
  <c r="G147" i="14"/>
  <c r="H147" i="14"/>
  <c r="I147" i="14"/>
  <c r="J147" i="14"/>
  <c r="D149" i="22"/>
  <c r="D149" i="23"/>
  <c r="D146" i="22"/>
  <c r="C146" i="22"/>
  <c r="B146" i="22"/>
  <c r="D146" i="23"/>
  <c r="C146" i="23"/>
  <c r="B146" i="23"/>
  <c r="G146" i="14" l="1"/>
  <c r="C146" i="14"/>
  <c r="J146" i="14"/>
  <c r="F146" i="14"/>
  <c r="I146" i="14"/>
  <c r="E146" i="14"/>
  <c r="H146" i="14"/>
  <c r="D146" i="14"/>
  <c r="B235" i="14" l="1"/>
  <c r="B271" i="14" s="1"/>
  <c r="B236" i="14"/>
  <c r="B272" i="14" s="1"/>
  <c r="B237" i="14"/>
  <c r="B273" i="14" s="1"/>
  <c r="B238" i="14"/>
  <c r="B274" i="14" s="1"/>
  <c r="B239" i="14"/>
  <c r="B275" i="14" s="1"/>
  <c r="B240" i="14"/>
  <c r="B276" i="14" s="1"/>
  <c r="B241" i="14"/>
  <c r="B277" i="14" s="1"/>
  <c r="B242" i="14"/>
  <c r="B278" i="14" s="1"/>
  <c r="B243" i="14"/>
  <c r="B279" i="14" s="1"/>
  <c r="B244" i="14"/>
  <c r="B280" i="14" s="1"/>
  <c r="K156" i="24" l="1"/>
  <c r="B81" i="14" l="1"/>
  <c r="B42" i="22"/>
  <c r="C42" i="22"/>
  <c r="E42" i="22"/>
  <c r="B42" i="23"/>
  <c r="C42" i="23"/>
  <c r="E42" i="23"/>
  <c r="B37" i="22"/>
  <c r="C37" i="22"/>
  <c r="E37" i="22"/>
  <c r="B37" i="23"/>
  <c r="C37" i="23"/>
  <c r="E37" i="23"/>
  <c r="B35" i="22"/>
  <c r="C35" i="22"/>
  <c r="B35" i="23"/>
  <c r="C35" i="23"/>
  <c r="F35" i="23"/>
  <c r="P208" i="23" l="1"/>
  <c r="O208" i="23"/>
  <c r="L106" i="14" l="1"/>
  <c r="L236" i="14"/>
  <c r="M106" i="14"/>
  <c r="M236" i="14"/>
  <c r="L148" i="14"/>
  <c r="M148" i="14"/>
  <c r="O214" i="21" l="1"/>
  <c r="L30" i="14"/>
  <c r="O223" i="21"/>
  <c r="P223" i="21"/>
  <c r="M30" i="14"/>
  <c r="O210" i="21"/>
  <c r="O213" i="21"/>
  <c r="M105" i="14"/>
  <c r="L25" i="14"/>
  <c r="P210" i="21"/>
  <c r="P213" i="21"/>
  <c r="P214" i="21"/>
  <c r="L105" i="14"/>
  <c r="M25" i="14"/>
  <c r="P217" i="21"/>
  <c r="P211" i="21"/>
  <c r="P222" i="21"/>
  <c r="O217" i="21"/>
  <c r="O211" i="21"/>
  <c r="O222" i="21"/>
  <c r="L110" i="14"/>
  <c r="M110" i="14"/>
  <c r="M230" i="14"/>
  <c r="L230" i="14"/>
  <c r="M29" i="14"/>
  <c r="L29" i="14"/>
  <c r="O212" i="21" l="1"/>
  <c r="P212" i="21"/>
  <c r="O218" i="21"/>
  <c r="P218" i="21"/>
  <c r="L69" i="14"/>
  <c r="M69" i="14"/>
  <c r="M70" i="14"/>
  <c r="L70" i="14"/>
  <c r="B153" i="21"/>
  <c r="B153" i="23" l="1"/>
  <c r="B153" i="22"/>
  <c r="N208" i="23" l="1"/>
  <c r="C102" i="23"/>
  <c r="D102" i="23"/>
  <c r="E102" i="23"/>
  <c r="C103" i="23"/>
  <c r="D103" i="23"/>
  <c r="E103" i="23"/>
  <c r="C104" i="23"/>
  <c r="D104" i="23"/>
  <c r="E104" i="23"/>
  <c r="C105" i="23"/>
  <c r="D105" i="23"/>
  <c r="E105" i="23"/>
  <c r="C106" i="23"/>
  <c r="D106" i="23"/>
  <c r="E106" i="23"/>
  <c r="C107" i="23"/>
  <c r="D107" i="23"/>
  <c r="E107" i="23"/>
  <c r="C108" i="23"/>
  <c r="D108" i="23"/>
  <c r="E108" i="23"/>
  <c r="C109" i="23"/>
  <c r="D109" i="23"/>
  <c r="E109" i="23"/>
  <c r="C110" i="23"/>
  <c r="D110" i="23"/>
  <c r="E110" i="23"/>
  <c r="C111" i="23"/>
  <c r="D111" i="23"/>
  <c r="E111" i="23"/>
  <c r="C112" i="23"/>
  <c r="D112" i="23"/>
  <c r="E112" i="23"/>
  <c r="C113" i="23"/>
  <c r="D113" i="23"/>
  <c r="E113" i="23"/>
  <c r="C114" i="23"/>
  <c r="D114" i="23"/>
  <c r="E114" i="23"/>
  <c r="C115" i="23"/>
  <c r="D115" i="23"/>
  <c r="E115" i="23"/>
  <c r="C116" i="23"/>
  <c r="D116" i="23"/>
  <c r="E116" i="23"/>
  <c r="C117" i="23"/>
  <c r="D117" i="23"/>
  <c r="E117" i="23"/>
  <c r="C118" i="23"/>
  <c r="D118" i="23"/>
  <c r="E118" i="23"/>
  <c r="C119" i="23"/>
  <c r="D119" i="23"/>
  <c r="E119" i="23"/>
  <c r="C120" i="23"/>
  <c r="D120" i="23"/>
  <c r="E120" i="23"/>
  <c r="C121" i="23"/>
  <c r="D121" i="23"/>
  <c r="E121" i="23"/>
  <c r="C122" i="23"/>
  <c r="D122" i="23"/>
  <c r="E122" i="23"/>
  <c r="C123" i="23"/>
  <c r="D123" i="23"/>
  <c r="E123" i="23"/>
  <c r="C124" i="23"/>
  <c r="D124" i="23"/>
  <c r="E124" i="23"/>
  <c r="C125" i="23"/>
  <c r="D125" i="23"/>
  <c r="E125" i="23"/>
  <c r="C126" i="23"/>
  <c r="D126" i="23"/>
  <c r="E126" i="23"/>
  <c r="C127" i="23"/>
  <c r="D127" i="23"/>
  <c r="E127" i="23"/>
  <c r="C128" i="23"/>
  <c r="D128" i="23"/>
  <c r="E128" i="23"/>
  <c r="C129" i="23"/>
  <c r="D129" i="23"/>
  <c r="E129" i="23"/>
  <c r="B129" i="22"/>
  <c r="B129" i="23"/>
  <c r="B120" i="22"/>
  <c r="B121" i="22"/>
  <c r="B122" i="22"/>
  <c r="B123" i="22"/>
  <c r="B124" i="22"/>
  <c r="B125" i="22"/>
  <c r="B126" i="22"/>
  <c r="B127" i="22"/>
  <c r="B128" i="22"/>
  <c r="B120" i="23"/>
  <c r="B121" i="23"/>
  <c r="B122" i="23"/>
  <c r="B123" i="23"/>
  <c r="B124" i="23"/>
  <c r="B125" i="23"/>
  <c r="B126" i="23"/>
  <c r="B127" i="23"/>
  <c r="B128" i="23"/>
  <c r="D129" i="22" l="1"/>
  <c r="C128" i="22"/>
  <c r="E126" i="22"/>
  <c r="D125" i="22"/>
  <c r="C124" i="22"/>
  <c r="E122" i="22"/>
  <c r="D121" i="22"/>
  <c r="C120" i="22"/>
  <c r="E118" i="22"/>
  <c r="D117" i="22"/>
  <c r="C116" i="22"/>
  <c r="E114" i="22"/>
  <c r="D113" i="22"/>
  <c r="C112" i="22"/>
  <c r="E110" i="22"/>
  <c r="D109" i="22"/>
  <c r="C108" i="22"/>
  <c r="E106" i="22"/>
  <c r="D105" i="22"/>
  <c r="C104" i="22"/>
  <c r="E102" i="22"/>
  <c r="C129" i="22"/>
  <c r="E127" i="22"/>
  <c r="D126" i="22"/>
  <c r="C125" i="22"/>
  <c r="E123" i="22"/>
  <c r="D122" i="22"/>
  <c r="C121" i="22"/>
  <c r="E119" i="22"/>
  <c r="D118" i="22"/>
  <c r="C117" i="22"/>
  <c r="E115" i="22"/>
  <c r="D114" i="22"/>
  <c r="C113" i="22"/>
  <c r="E111" i="22"/>
  <c r="D110" i="22"/>
  <c r="C109" i="22"/>
  <c r="E107" i="22"/>
  <c r="D106" i="22"/>
  <c r="C105" i="22"/>
  <c r="E103" i="22"/>
  <c r="D102" i="22"/>
  <c r="E128" i="22"/>
  <c r="D127" i="22"/>
  <c r="C126" i="22"/>
  <c r="E124" i="22"/>
  <c r="D123" i="22"/>
  <c r="C122" i="22"/>
  <c r="E120" i="22"/>
  <c r="D119" i="22"/>
  <c r="C118" i="22"/>
  <c r="E116" i="22"/>
  <c r="D115" i="22"/>
  <c r="C114" i="22"/>
  <c r="E112" i="22"/>
  <c r="D111" i="22"/>
  <c r="C110" i="22"/>
  <c r="E108" i="22"/>
  <c r="D107" i="22"/>
  <c r="C106" i="22"/>
  <c r="E104" i="22"/>
  <c r="D103" i="22"/>
  <c r="C102" i="22"/>
  <c r="E129" i="22"/>
  <c r="D128" i="22"/>
  <c r="C127" i="22"/>
  <c r="E125" i="22"/>
  <c r="D124" i="22"/>
  <c r="C123" i="22"/>
  <c r="E121" i="22"/>
  <c r="D120" i="22"/>
  <c r="C119" i="22"/>
  <c r="E117" i="22"/>
  <c r="D116" i="22"/>
  <c r="C115" i="22"/>
  <c r="E113" i="22"/>
  <c r="D112" i="22"/>
  <c r="C111" i="22"/>
  <c r="E109" i="22"/>
  <c r="D108" i="22"/>
  <c r="C107" i="22"/>
  <c r="E105" i="22"/>
  <c r="D104" i="22"/>
  <c r="C103" i="22"/>
  <c r="N210" i="21" l="1"/>
  <c r="N211" i="21"/>
  <c r="N214" i="21"/>
  <c r="N222" i="21"/>
  <c r="N217" i="21"/>
  <c r="N213" i="21"/>
  <c r="K29" i="14"/>
  <c r="K25" i="14"/>
  <c r="N212" i="21" l="1"/>
  <c r="B106" i="22" l="1"/>
  <c r="B106" i="23"/>
  <c r="B105" i="22"/>
  <c r="B105" i="23"/>
  <c r="B103" i="22"/>
  <c r="B107" i="22"/>
  <c r="B104" i="22"/>
  <c r="B110" i="22"/>
  <c r="B108" i="22"/>
  <c r="B109" i="22"/>
  <c r="B111" i="22"/>
  <c r="B112" i="22"/>
  <c r="B113" i="22"/>
  <c r="B114" i="22"/>
  <c r="B115" i="22"/>
  <c r="B103" i="23"/>
  <c r="B107" i="23"/>
  <c r="B104" i="23"/>
  <c r="B110" i="23"/>
  <c r="B108" i="23"/>
  <c r="B109" i="23"/>
  <c r="B111" i="23"/>
  <c r="B112" i="23"/>
  <c r="B113" i="23"/>
  <c r="B114" i="23"/>
  <c r="B115" i="23"/>
  <c r="B117" i="22"/>
  <c r="B118" i="22"/>
  <c r="B119" i="22"/>
  <c r="B117" i="23"/>
  <c r="B118" i="23"/>
  <c r="B119" i="23"/>
  <c r="C99" i="23" l="1"/>
  <c r="C100" i="23"/>
  <c r="C101" i="23"/>
  <c r="C99" i="22"/>
  <c r="C100" i="22"/>
  <c r="C101" i="22"/>
  <c r="B100" i="23"/>
  <c r="D100" i="23"/>
  <c r="E100" i="23"/>
  <c r="B101" i="23"/>
  <c r="D101" i="23"/>
  <c r="E101" i="23"/>
  <c r="B100" i="22"/>
  <c r="D100" i="22"/>
  <c r="E100" i="22"/>
  <c r="B101" i="22"/>
  <c r="D101" i="22"/>
  <c r="E101" i="22"/>
  <c r="G126" i="23" l="1"/>
  <c r="G119" i="23"/>
  <c r="G127" i="23"/>
  <c r="G121" i="23"/>
  <c r="G129" i="23"/>
  <c r="G117" i="23"/>
  <c r="G122" i="23"/>
  <c r="G123" i="23"/>
  <c r="G128" i="23"/>
  <c r="G124" i="23"/>
  <c r="G125" i="23"/>
  <c r="G118" i="23" l="1"/>
  <c r="F124" i="23"/>
  <c r="F117" i="23"/>
  <c r="F122" i="23"/>
  <c r="F118" i="23"/>
  <c r="F127" i="23"/>
  <c r="F125" i="23"/>
  <c r="F123" i="23"/>
  <c r="F126" i="23"/>
  <c r="F129" i="23"/>
  <c r="F121" i="23"/>
  <c r="F119" i="23"/>
  <c r="F128" i="23"/>
  <c r="D223" i="14"/>
  <c r="D242" i="14" s="1"/>
  <c r="C223" i="14"/>
  <c r="C242" i="14" s="1"/>
  <c r="F70" i="14"/>
  <c r="G120" i="23"/>
  <c r="D81" i="14" s="1"/>
  <c r="D70" i="14"/>
  <c r="F120" i="23"/>
  <c r="C70" i="14"/>
  <c r="E70" i="14"/>
  <c r="C278" i="14" l="1"/>
  <c r="E242" i="14"/>
  <c r="E243" i="14"/>
  <c r="F243" i="14"/>
  <c r="C81" i="14"/>
  <c r="E81" i="14"/>
  <c r="F81" i="14"/>
  <c r="G70" i="14"/>
  <c r="G243" i="14" l="1"/>
  <c r="H70" i="14"/>
  <c r="H243" i="14" l="1"/>
  <c r="I70" i="14"/>
  <c r="I243" i="14" l="1"/>
  <c r="J70" i="14" l="1"/>
  <c r="K69" i="14" l="1"/>
  <c r="K70" i="14"/>
  <c r="N218" i="21"/>
  <c r="F49" i="23" l="1"/>
  <c r="F48" i="23"/>
  <c r="E49" i="23"/>
  <c r="D49" i="23"/>
  <c r="C49" i="23"/>
  <c r="B49" i="23"/>
  <c r="E48" i="23"/>
  <c r="D48" i="23"/>
  <c r="C48" i="23"/>
  <c r="B48" i="23"/>
  <c r="E47" i="23"/>
  <c r="D47" i="23"/>
  <c r="C47" i="23"/>
  <c r="B47" i="23"/>
  <c r="E46" i="23"/>
  <c r="D46" i="23"/>
  <c r="C46" i="23"/>
  <c r="B46" i="23"/>
  <c r="E43" i="23"/>
  <c r="D43" i="23"/>
  <c r="C43" i="23"/>
  <c r="B43" i="23"/>
  <c r="E41" i="23"/>
  <c r="D41" i="23"/>
  <c r="C41" i="23"/>
  <c r="B41" i="23"/>
  <c r="E38" i="23"/>
  <c r="D38" i="23"/>
  <c r="C38" i="23"/>
  <c r="B38" i="23"/>
  <c r="E36" i="23"/>
  <c r="D36" i="23"/>
  <c r="C36" i="23"/>
  <c r="B36" i="23"/>
  <c r="E49" i="22"/>
  <c r="C49" i="22"/>
  <c r="B49" i="22"/>
  <c r="E48" i="22"/>
  <c r="C48" i="22"/>
  <c r="B48" i="22"/>
  <c r="E47" i="22"/>
  <c r="C47" i="22"/>
  <c r="B47" i="22"/>
  <c r="E46" i="22"/>
  <c r="C46" i="22"/>
  <c r="B46" i="22"/>
  <c r="E43" i="22"/>
  <c r="D43" i="22"/>
  <c r="C43" i="22"/>
  <c r="B43" i="22"/>
  <c r="E41" i="22"/>
  <c r="D41" i="22"/>
  <c r="C41" i="22"/>
  <c r="B41" i="22"/>
  <c r="E38" i="22"/>
  <c r="D38" i="22"/>
  <c r="C38" i="22"/>
  <c r="B38" i="22"/>
  <c r="E36" i="22"/>
  <c r="D36" i="22"/>
  <c r="C36" i="22"/>
  <c r="B36" i="22"/>
  <c r="B152" i="21" l="1"/>
  <c r="C152" i="21"/>
  <c r="C152" i="23" s="1"/>
  <c r="D152" i="21"/>
  <c r="D152" i="23" s="1"/>
  <c r="E152" i="21"/>
  <c r="E152" i="23" s="1"/>
  <c r="B154" i="21"/>
  <c r="B154" i="22" s="1"/>
  <c r="C154" i="21"/>
  <c r="D154" i="21"/>
  <c r="E154" i="21"/>
  <c r="B152" i="23" l="1"/>
  <c r="B152" i="22"/>
  <c r="D152" i="22"/>
  <c r="E152" i="22"/>
  <c r="C152" i="22"/>
  <c r="B75" i="14" l="1"/>
  <c r="B76" i="14"/>
  <c r="B77" i="14"/>
  <c r="B78" i="14"/>
  <c r="B79" i="14"/>
  <c r="B80" i="14"/>
  <c r="D147" i="22" l="1"/>
  <c r="E147" i="22"/>
  <c r="D148" i="22"/>
  <c r="E148" i="22"/>
  <c r="D150" i="22"/>
  <c r="E150" i="22"/>
  <c r="D151" i="22"/>
  <c r="E151" i="22"/>
  <c r="D154" i="22"/>
  <c r="E154" i="22"/>
  <c r="C154" i="22"/>
  <c r="C147" i="22"/>
  <c r="C148" i="22"/>
  <c r="C150" i="22"/>
  <c r="C151" i="22"/>
  <c r="B147" i="22"/>
  <c r="B148" i="22"/>
  <c r="B150" i="22"/>
  <c r="B151" i="22"/>
  <c r="B151" i="23" l="1"/>
  <c r="C151" i="23"/>
  <c r="D151" i="23"/>
  <c r="E151" i="23"/>
  <c r="B116" i="23" l="1"/>
  <c r="B116" i="22"/>
  <c r="F115" i="23" l="1"/>
  <c r="F116" i="23"/>
  <c r="B285" i="14" l="1"/>
  <c r="B249" i="14"/>
  <c r="B118" i="14" l="1"/>
  <c r="E148" i="23"/>
  <c r="E150" i="23"/>
  <c r="B281" i="14" l="1"/>
  <c r="B282" i="14"/>
  <c r="B283" i="14"/>
  <c r="B284" i="14"/>
  <c r="B286" i="14"/>
  <c r="B246" i="14"/>
  <c r="B247" i="14"/>
  <c r="B248" i="14"/>
  <c r="C156" i="24" l="1"/>
  <c r="D156" i="24"/>
  <c r="E156" i="24"/>
  <c r="F156" i="24"/>
  <c r="G156" i="24"/>
  <c r="H156" i="24"/>
  <c r="I156" i="24"/>
  <c r="J156" i="24"/>
  <c r="B164" i="22"/>
  <c r="C164" i="22"/>
  <c r="D164" i="23"/>
  <c r="E164" i="22"/>
  <c r="B165" i="22"/>
  <c r="C165" i="22"/>
  <c r="D165" i="23"/>
  <c r="E165" i="22"/>
  <c r="B166" i="22"/>
  <c r="C166" i="22"/>
  <c r="D166" i="22"/>
  <c r="E166" i="22"/>
  <c r="B167" i="22"/>
  <c r="C167" i="22"/>
  <c r="D167" i="22"/>
  <c r="E167" i="22"/>
  <c r="B168" i="22"/>
  <c r="C168" i="22"/>
  <c r="D168" i="22"/>
  <c r="E168" i="22"/>
  <c r="B169" i="22"/>
  <c r="C169" i="22"/>
  <c r="D169" i="22"/>
  <c r="E169" i="22"/>
  <c r="B170" i="22"/>
  <c r="C170" i="22"/>
  <c r="D170" i="22"/>
  <c r="E170" i="22"/>
  <c r="B171" i="22"/>
  <c r="C171" i="22"/>
  <c r="D171" i="22"/>
  <c r="E171" i="22"/>
  <c r="B172" i="22"/>
  <c r="C172" i="22"/>
  <c r="D172" i="23"/>
  <c r="E172" i="22"/>
  <c r="C195" i="22"/>
  <c r="M208" i="23"/>
  <c r="C172" i="23" l="1"/>
  <c r="C165" i="23"/>
  <c r="C164" i="23"/>
  <c r="D172" i="22"/>
  <c r="D165" i="22"/>
  <c r="D164" i="22"/>
  <c r="B172" i="23"/>
  <c r="B165" i="23"/>
  <c r="B164" i="23"/>
  <c r="E172" i="23"/>
  <c r="E165" i="23"/>
  <c r="E164" i="23"/>
  <c r="B196" i="22"/>
  <c r="B196" i="23"/>
  <c r="C196" i="22"/>
  <c r="C196" i="23"/>
  <c r="B195" i="22"/>
  <c r="M217" i="21" l="1"/>
  <c r="J25" i="14"/>
  <c r="F32" i="23" l="1"/>
  <c r="F33" i="23"/>
  <c r="G33" i="23"/>
  <c r="F34" i="23"/>
  <c r="D32" i="23" l="1"/>
  <c r="C34" i="22"/>
  <c r="B34" i="22"/>
  <c r="B32" i="23"/>
  <c r="E32" i="23"/>
  <c r="E34" i="22"/>
  <c r="E33" i="23"/>
  <c r="D34" i="22"/>
  <c r="D33" i="22"/>
  <c r="D32" i="22"/>
  <c r="C34" i="23"/>
  <c r="C33" i="22"/>
  <c r="C32" i="22"/>
  <c r="B32" i="22"/>
  <c r="C32" i="23"/>
  <c r="D33" i="23"/>
  <c r="C33" i="23"/>
  <c r="E33" i="22"/>
  <c r="B33" i="22"/>
  <c r="B33" i="23"/>
  <c r="B34" i="23"/>
  <c r="E32" i="22"/>
  <c r="E34" i="23"/>
  <c r="D34" i="23"/>
  <c r="C222" i="14" l="1"/>
  <c r="B92" i="23"/>
  <c r="C92" i="23"/>
  <c r="D92" i="23"/>
  <c r="E92" i="23"/>
  <c r="B92" i="22"/>
  <c r="C92" i="22"/>
  <c r="D92" i="22"/>
  <c r="E92" i="22"/>
  <c r="B4" i="24"/>
  <c r="B3" i="24"/>
  <c r="B2" i="24"/>
  <c r="G209" i="21"/>
  <c r="H209" i="21" s="1"/>
  <c r="H208" i="23" s="1"/>
  <c r="I208" i="23"/>
  <c r="J208" i="23"/>
  <c r="K208" i="23"/>
  <c r="L208" i="23"/>
  <c r="F208" i="23"/>
  <c r="D126" i="24"/>
  <c r="E126" i="24" s="1"/>
  <c r="F126" i="24" s="1"/>
  <c r="G126" i="24" s="1"/>
  <c r="H126" i="24" s="1"/>
  <c r="I126" i="24" s="1"/>
  <c r="J126" i="24" s="1"/>
  <c r="K126" i="24" s="1"/>
  <c r="L126" i="24" s="1"/>
  <c r="M126" i="24" s="1"/>
  <c r="N126" i="24" s="1"/>
  <c r="O126" i="24" s="1"/>
  <c r="D98" i="24"/>
  <c r="E98" i="24" s="1"/>
  <c r="F98" i="24" s="1"/>
  <c r="G98" i="24" s="1"/>
  <c r="H98" i="24" s="1"/>
  <c r="I98" i="24" s="1"/>
  <c r="J98" i="24" s="1"/>
  <c r="K98" i="24" s="1"/>
  <c r="L98" i="24" s="1"/>
  <c r="B115" i="14"/>
  <c r="B116" i="14"/>
  <c r="B117" i="14"/>
  <c r="B119" i="14"/>
  <c r="B120" i="14"/>
  <c r="C150" i="23"/>
  <c r="B9" i="23"/>
  <c r="C9" i="23"/>
  <c r="D9" i="23"/>
  <c r="E9" i="23"/>
  <c r="B10" i="23"/>
  <c r="C10" i="23"/>
  <c r="D10" i="23"/>
  <c r="E10" i="23"/>
  <c r="B11" i="23"/>
  <c r="C11" i="23"/>
  <c r="D11" i="23"/>
  <c r="E11" i="23"/>
  <c r="B12" i="23"/>
  <c r="C12" i="23"/>
  <c r="D12" i="23"/>
  <c r="E12" i="23"/>
  <c r="B13" i="23"/>
  <c r="C13" i="23"/>
  <c r="D13" i="23"/>
  <c r="E13" i="23"/>
  <c r="B14" i="23"/>
  <c r="C14" i="23"/>
  <c r="D14" i="23"/>
  <c r="E14" i="23"/>
  <c r="B15" i="23"/>
  <c r="C15" i="23"/>
  <c r="D15" i="23"/>
  <c r="E15" i="23"/>
  <c r="B16" i="23"/>
  <c r="C16" i="23"/>
  <c r="D16" i="23"/>
  <c r="E16" i="23"/>
  <c r="B17" i="23"/>
  <c r="C17" i="23"/>
  <c r="D17" i="23"/>
  <c r="E17" i="23"/>
  <c r="B18" i="23"/>
  <c r="C18" i="23"/>
  <c r="D18" i="23"/>
  <c r="E18" i="23"/>
  <c r="B19" i="23"/>
  <c r="C19" i="23"/>
  <c r="D19" i="23"/>
  <c r="E19" i="23"/>
  <c r="B20" i="23"/>
  <c r="C20" i="23"/>
  <c r="D20" i="23"/>
  <c r="E20" i="23"/>
  <c r="B21" i="23"/>
  <c r="C21" i="23"/>
  <c r="D21" i="23"/>
  <c r="E21" i="23"/>
  <c r="B22" i="23"/>
  <c r="C22" i="23"/>
  <c r="D22" i="23"/>
  <c r="E22" i="23"/>
  <c r="B23" i="23"/>
  <c r="C23" i="23"/>
  <c r="D23" i="23"/>
  <c r="E23" i="23"/>
  <c r="B24" i="23"/>
  <c r="C24" i="23"/>
  <c r="D24" i="23"/>
  <c r="E24" i="23"/>
  <c r="B25" i="23"/>
  <c r="C25" i="23"/>
  <c r="D25" i="23"/>
  <c r="E25" i="23"/>
  <c r="B26" i="23"/>
  <c r="C26" i="23"/>
  <c r="D26" i="23"/>
  <c r="E26" i="23"/>
  <c r="B27" i="23"/>
  <c r="C27" i="23"/>
  <c r="D27" i="23"/>
  <c r="E27" i="23"/>
  <c r="B28" i="23"/>
  <c r="C28" i="23"/>
  <c r="D28" i="23"/>
  <c r="E28" i="23"/>
  <c r="B29" i="23"/>
  <c r="C29" i="23"/>
  <c r="D29" i="23"/>
  <c r="E29" i="23"/>
  <c r="B30" i="23"/>
  <c r="C30" i="23"/>
  <c r="D30" i="23"/>
  <c r="E30" i="23"/>
  <c r="B31" i="23"/>
  <c r="C31" i="23"/>
  <c r="D31" i="23"/>
  <c r="E31" i="23"/>
  <c r="B51" i="23"/>
  <c r="C51" i="23"/>
  <c r="D51" i="23"/>
  <c r="E51" i="23"/>
  <c r="B52" i="23"/>
  <c r="C52" i="23"/>
  <c r="D52" i="23"/>
  <c r="E52" i="23"/>
  <c r="B53" i="23"/>
  <c r="C53" i="23"/>
  <c r="D53" i="23"/>
  <c r="E53" i="23"/>
  <c r="B54" i="23"/>
  <c r="C54" i="23"/>
  <c r="D54" i="23"/>
  <c r="E54" i="23"/>
  <c r="B55" i="23"/>
  <c r="C55" i="23"/>
  <c r="D55" i="23"/>
  <c r="E55" i="23"/>
  <c r="B56" i="23"/>
  <c r="C56" i="23"/>
  <c r="D56" i="23"/>
  <c r="E56" i="23"/>
  <c r="B57" i="23"/>
  <c r="C57" i="23"/>
  <c r="D57" i="23"/>
  <c r="E57" i="23"/>
  <c r="B58" i="23"/>
  <c r="C58" i="23"/>
  <c r="D58" i="23"/>
  <c r="E58" i="23"/>
  <c r="B59" i="23"/>
  <c r="C59" i="23"/>
  <c r="D59" i="23"/>
  <c r="E59" i="23"/>
  <c r="B60" i="23"/>
  <c r="C60" i="23"/>
  <c r="D60" i="23"/>
  <c r="E60" i="23"/>
  <c r="B61" i="23"/>
  <c r="C61" i="23"/>
  <c r="D61" i="23"/>
  <c r="E61" i="23"/>
  <c r="B62" i="23"/>
  <c r="C62" i="23"/>
  <c r="D62" i="23"/>
  <c r="E62" i="23"/>
  <c r="B63" i="23"/>
  <c r="C63" i="23"/>
  <c r="D63" i="23"/>
  <c r="E63" i="23"/>
  <c r="B64" i="23"/>
  <c r="C64" i="23"/>
  <c r="D64" i="23"/>
  <c r="E64" i="23"/>
  <c r="B65" i="23"/>
  <c r="C65" i="23"/>
  <c r="D65" i="23"/>
  <c r="E65" i="23"/>
  <c r="B66" i="23"/>
  <c r="C66" i="23"/>
  <c r="D66" i="23"/>
  <c r="E66" i="23"/>
  <c r="B67" i="23"/>
  <c r="C67" i="23"/>
  <c r="D67" i="23"/>
  <c r="E67" i="23"/>
  <c r="B68" i="23"/>
  <c r="C68" i="23"/>
  <c r="D68" i="23"/>
  <c r="E68" i="23"/>
  <c r="B69" i="23"/>
  <c r="C69" i="23"/>
  <c r="D69" i="23"/>
  <c r="E69" i="23"/>
  <c r="B70" i="23"/>
  <c r="C70" i="23"/>
  <c r="D70" i="23"/>
  <c r="E70" i="23"/>
  <c r="B71" i="23"/>
  <c r="C71" i="23"/>
  <c r="D71" i="23"/>
  <c r="E71" i="23"/>
  <c r="B72" i="23"/>
  <c r="C72" i="23"/>
  <c r="D72" i="23"/>
  <c r="E72" i="23"/>
  <c r="B73" i="23"/>
  <c r="C73" i="23"/>
  <c r="D73" i="23"/>
  <c r="E73" i="23"/>
  <c r="B74" i="23"/>
  <c r="C74" i="23"/>
  <c r="D74" i="23"/>
  <c r="E74" i="23"/>
  <c r="B75" i="23"/>
  <c r="C75" i="23"/>
  <c r="D75" i="23"/>
  <c r="E75" i="23"/>
  <c r="B76" i="23"/>
  <c r="C76" i="23"/>
  <c r="D76" i="23"/>
  <c r="E76" i="23"/>
  <c r="B77" i="23"/>
  <c r="C77" i="23"/>
  <c r="D77" i="23"/>
  <c r="E77" i="23"/>
  <c r="B78" i="23"/>
  <c r="C78" i="23"/>
  <c r="D78" i="23"/>
  <c r="E78" i="23"/>
  <c r="B79" i="23"/>
  <c r="C79" i="23"/>
  <c r="D79" i="23"/>
  <c r="E79" i="23"/>
  <c r="B80" i="23"/>
  <c r="C80" i="23"/>
  <c r="D80" i="23"/>
  <c r="E80" i="23"/>
  <c r="B81" i="23"/>
  <c r="C81" i="23"/>
  <c r="D81" i="23"/>
  <c r="E81" i="23"/>
  <c r="B82" i="23"/>
  <c r="C82" i="23"/>
  <c r="D82" i="23"/>
  <c r="E82" i="23"/>
  <c r="B83" i="23"/>
  <c r="C83" i="23"/>
  <c r="D83" i="23"/>
  <c r="E83" i="23"/>
  <c r="B84" i="23"/>
  <c r="C84" i="23"/>
  <c r="D84" i="23"/>
  <c r="E84" i="23"/>
  <c r="B85" i="23"/>
  <c r="C85" i="23"/>
  <c r="D85" i="23"/>
  <c r="E85" i="23"/>
  <c r="B86" i="23"/>
  <c r="C86" i="23"/>
  <c r="D86" i="23"/>
  <c r="E86" i="23"/>
  <c r="B87" i="23"/>
  <c r="C87" i="23"/>
  <c r="D87" i="23"/>
  <c r="E87" i="23"/>
  <c r="B88" i="23"/>
  <c r="C88" i="23"/>
  <c r="D88" i="23"/>
  <c r="E88" i="23"/>
  <c r="B89" i="23"/>
  <c r="C89" i="23"/>
  <c r="D89" i="23"/>
  <c r="E89" i="23"/>
  <c r="B90" i="23"/>
  <c r="C90" i="23"/>
  <c r="D90" i="23"/>
  <c r="E90" i="23"/>
  <c r="B91" i="23"/>
  <c r="C91" i="23"/>
  <c r="D91" i="23"/>
  <c r="E91" i="23"/>
  <c r="B93" i="23"/>
  <c r="C93" i="23"/>
  <c r="D93" i="23"/>
  <c r="E93" i="23"/>
  <c r="B94" i="23"/>
  <c r="C94" i="23"/>
  <c r="D94" i="23"/>
  <c r="E94" i="23"/>
  <c r="B95" i="23"/>
  <c r="C95" i="23"/>
  <c r="D95" i="23"/>
  <c r="E95" i="23"/>
  <c r="B96" i="23"/>
  <c r="C96" i="23"/>
  <c r="D96" i="23"/>
  <c r="E96" i="23"/>
  <c r="B97" i="23"/>
  <c r="C97" i="23"/>
  <c r="D97" i="23"/>
  <c r="E97" i="23"/>
  <c r="B98" i="23"/>
  <c r="C98" i="23"/>
  <c r="D98" i="23"/>
  <c r="E98" i="23"/>
  <c r="B99" i="23"/>
  <c r="D99" i="23"/>
  <c r="E99" i="23"/>
  <c r="B102" i="23"/>
  <c r="B130" i="23"/>
  <c r="C130" i="23"/>
  <c r="D130" i="23"/>
  <c r="E130" i="23"/>
  <c r="B131" i="23"/>
  <c r="C131" i="23"/>
  <c r="D131" i="23"/>
  <c r="E131" i="23"/>
  <c r="B132" i="23"/>
  <c r="C132" i="23"/>
  <c r="D132" i="23"/>
  <c r="E132" i="23"/>
  <c r="B133" i="23"/>
  <c r="C133" i="23"/>
  <c r="D133" i="23"/>
  <c r="E133" i="23"/>
  <c r="B134" i="23"/>
  <c r="C134" i="23"/>
  <c r="D134" i="23"/>
  <c r="E134" i="23"/>
  <c r="B135" i="23"/>
  <c r="C135" i="23"/>
  <c r="D135" i="23"/>
  <c r="E135" i="23"/>
  <c r="B136" i="23"/>
  <c r="C136" i="23"/>
  <c r="D136" i="23"/>
  <c r="E136" i="23"/>
  <c r="B137" i="23"/>
  <c r="C137" i="23"/>
  <c r="D137" i="23"/>
  <c r="E137" i="23"/>
  <c r="B138" i="23"/>
  <c r="C138" i="23"/>
  <c r="D138" i="23"/>
  <c r="E138" i="23"/>
  <c r="B139" i="23"/>
  <c r="C139" i="23"/>
  <c r="D139" i="23"/>
  <c r="E139" i="23"/>
  <c r="B140" i="23"/>
  <c r="C140" i="23"/>
  <c r="D140" i="23"/>
  <c r="E140" i="23"/>
  <c r="B141" i="23"/>
  <c r="C141" i="23"/>
  <c r="D141" i="23"/>
  <c r="E141" i="23"/>
  <c r="B142" i="23"/>
  <c r="C142" i="23"/>
  <c r="D142" i="23"/>
  <c r="E142" i="23"/>
  <c r="B143" i="23"/>
  <c r="C143" i="23"/>
  <c r="D143" i="23"/>
  <c r="E143" i="23"/>
  <c r="B144" i="23"/>
  <c r="C144" i="23"/>
  <c r="D144" i="23"/>
  <c r="E144" i="23"/>
  <c r="B145" i="23"/>
  <c r="C145" i="23"/>
  <c r="D145" i="23"/>
  <c r="E145" i="23"/>
  <c r="B147" i="23"/>
  <c r="C147" i="23"/>
  <c r="D147" i="23"/>
  <c r="E147" i="23"/>
  <c r="B148" i="23"/>
  <c r="C148" i="23"/>
  <c r="D148" i="23"/>
  <c r="B154" i="23"/>
  <c r="C154" i="23"/>
  <c r="D154" i="23"/>
  <c r="E154" i="23"/>
  <c r="B150" i="23"/>
  <c r="D150" i="23"/>
  <c r="B155" i="23"/>
  <c r="C155" i="23"/>
  <c r="D155" i="23"/>
  <c r="E155" i="23"/>
  <c r="B156" i="23"/>
  <c r="C156" i="23"/>
  <c r="D156" i="23"/>
  <c r="E156" i="23"/>
  <c r="B157" i="23"/>
  <c r="C157" i="23"/>
  <c r="D157" i="23"/>
  <c r="E157" i="23"/>
  <c r="B158" i="23"/>
  <c r="C158" i="23"/>
  <c r="D158" i="23"/>
  <c r="E158" i="23"/>
  <c r="B159" i="23"/>
  <c r="C159" i="23"/>
  <c r="D159" i="23"/>
  <c r="E159" i="23"/>
  <c r="B160" i="23"/>
  <c r="C160" i="23"/>
  <c r="D160" i="23"/>
  <c r="E160" i="23"/>
  <c r="B161" i="23"/>
  <c r="C161" i="23"/>
  <c r="D161" i="23"/>
  <c r="E161" i="23"/>
  <c r="B162" i="23"/>
  <c r="C162" i="23"/>
  <c r="D162" i="23"/>
  <c r="E162" i="23"/>
  <c r="B163" i="23"/>
  <c r="C163" i="23"/>
  <c r="D163" i="23"/>
  <c r="E163" i="23"/>
  <c r="B166" i="23"/>
  <c r="C166" i="23"/>
  <c r="D166" i="23"/>
  <c r="E166" i="23"/>
  <c r="B167" i="23"/>
  <c r="C167" i="23"/>
  <c r="D167" i="23"/>
  <c r="E167" i="23"/>
  <c r="B168" i="23"/>
  <c r="C168" i="23"/>
  <c r="D168" i="23"/>
  <c r="E168" i="23"/>
  <c r="B169" i="23"/>
  <c r="C169" i="23"/>
  <c r="D169" i="23"/>
  <c r="E169" i="23"/>
  <c r="B170" i="23"/>
  <c r="C170" i="23"/>
  <c r="D170" i="23"/>
  <c r="E170" i="23"/>
  <c r="B171" i="23"/>
  <c r="C171" i="23"/>
  <c r="D171" i="23"/>
  <c r="E171" i="23"/>
  <c r="B195" i="23"/>
  <c r="C195" i="23"/>
  <c r="B9" i="22"/>
  <c r="C9" i="22"/>
  <c r="D9" i="22"/>
  <c r="E9" i="22"/>
  <c r="B10" i="22"/>
  <c r="C10" i="22"/>
  <c r="D10" i="22"/>
  <c r="E10" i="22"/>
  <c r="B11" i="22"/>
  <c r="C11" i="22"/>
  <c r="D11" i="22"/>
  <c r="E11" i="22"/>
  <c r="B12" i="22"/>
  <c r="C12" i="22"/>
  <c r="D12" i="22"/>
  <c r="E12" i="22"/>
  <c r="B13" i="22"/>
  <c r="C13" i="22"/>
  <c r="D13" i="22"/>
  <c r="E13" i="22"/>
  <c r="B14" i="22"/>
  <c r="C14" i="22"/>
  <c r="D14" i="22"/>
  <c r="E14" i="22"/>
  <c r="B15" i="22"/>
  <c r="C15" i="22"/>
  <c r="D15" i="22"/>
  <c r="E15" i="22"/>
  <c r="B16" i="22"/>
  <c r="C16" i="22"/>
  <c r="D16" i="22"/>
  <c r="E16" i="22"/>
  <c r="B17" i="22"/>
  <c r="C17" i="22"/>
  <c r="D17" i="22"/>
  <c r="E17" i="22"/>
  <c r="B18" i="22"/>
  <c r="C18" i="22"/>
  <c r="D18" i="22"/>
  <c r="E18" i="22"/>
  <c r="B19" i="22"/>
  <c r="C19" i="22"/>
  <c r="D19" i="22"/>
  <c r="E19" i="22"/>
  <c r="B20" i="22"/>
  <c r="C20" i="22"/>
  <c r="D20" i="22"/>
  <c r="E20" i="22"/>
  <c r="B21" i="22"/>
  <c r="C21" i="22"/>
  <c r="D21" i="22"/>
  <c r="E21" i="22"/>
  <c r="B22" i="22"/>
  <c r="C22" i="22"/>
  <c r="D22" i="22"/>
  <c r="E22" i="22"/>
  <c r="B23" i="22"/>
  <c r="C23" i="22"/>
  <c r="D23" i="22"/>
  <c r="E23" i="22"/>
  <c r="B24" i="22"/>
  <c r="C24" i="22"/>
  <c r="D24" i="22"/>
  <c r="E24" i="22"/>
  <c r="B25" i="22"/>
  <c r="C25" i="22"/>
  <c r="D25" i="22"/>
  <c r="E25" i="22"/>
  <c r="B26" i="22"/>
  <c r="C26" i="22"/>
  <c r="D26" i="22"/>
  <c r="E26" i="22"/>
  <c r="B27" i="22"/>
  <c r="C27" i="22"/>
  <c r="D27" i="22"/>
  <c r="E27" i="22"/>
  <c r="B28" i="22"/>
  <c r="C28" i="22"/>
  <c r="D28" i="22"/>
  <c r="E28" i="22"/>
  <c r="B29" i="22"/>
  <c r="C29" i="22"/>
  <c r="D29" i="22"/>
  <c r="E29" i="22"/>
  <c r="B30" i="22"/>
  <c r="C30" i="22"/>
  <c r="D30" i="22"/>
  <c r="E30" i="22"/>
  <c r="B31" i="22"/>
  <c r="C31" i="22"/>
  <c r="D31" i="22"/>
  <c r="E31" i="22"/>
  <c r="B51" i="22"/>
  <c r="C51" i="22"/>
  <c r="D51" i="22"/>
  <c r="E51" i="22"/>
  <c r="B52" i="22"/>
  <c r="C52" i="22"/>
  <c r="D52" i="22"/>
  <c r="E52" i="22"/>
  <c r="B53" i="22"/>
  <c r="C53" i="22"/>
  <c r="D53" i="22"/>
  <c r="E53" i="22"/>
  <c r="B54" i="22"/>
  <c r="C54" i="22"/>
  <c r="D54" i="22"/>
  <c r="E54" i="22"/>
  <c r="B55" i="22"/>
  <c r="C55" i="22"/>
  <c r="D55" i="22"/>
  <c r="E55" i="22"/>
  <c r="B56" i="22"/>
  <c r="C56" i="22"/>
  <c r="D56" i="22"/>
  <c r="E56" i="22"/>
  <c r="B57" i="22"/>
  <c r="C57" i="22"/>
  <c r="D57" i="22"/>
  <c r="E57" i="22"/>
  <c r="B58" i="22"/>
  <c r="C58" i="22"/>
  <c r="D58" i="22"/>
  <c r="E58" i="22"/>
  <c r="B59" i="22"/>
  <c r="C59" i="22"/>
  <c r="D59" i="22"/>
  <c r="E59" i="22"/>
  <c r="B60" i="22"/>
  <c r="C60" i="22"/>
  <c r="D60" i="22"/>
  <c r="E60" i="22"/>
  <c r="B61" i="22"/>
  <c r="C61" i="22"/>
  <c r="D61" i="22"/>
  <c r="E61" i="22"/>
  <c r="B62" i="22"/>
  <c r="C62" i="22"/>
  <c r="D62" i="22"/>
  <c r="E62" i="22"/>
  <c r="B63" i="22"/>
  <c r="C63" i="22"/>
  <c r="D63" i="22"/>
  <c r="E63" i="22"/>
  <c r="B64" i="22"/>
  <c r="C64" i="22"/>
  <c r="D64" i="22"/>
  <c r="E64" i="22"/>
  <c r="B65" i="22"/>
  <c r="C65" i="22"/>
  <c r="D65" i="22"/>
  <c r="E65" i="22"/>
  <c r="B66" i="22"/>
  <c r="C66" i="22"/>
  <c r="D66" i="22"/>
  <c r="E66" i="22"/>
  <c r="B67" i="22"/>
  <c r="C67" i="22"/>
  <c r="D67" i="22"/>
  <c r="E67" i="22"/>
  <c r="B68" i="22"/>
  <c r="C68" i="22"/>
  <c r="D68" i="22"/>
  <c r="E68" i="22"/>
  <c r="B69" i="22"/>
  <c r="C69" i="22"/>
  <c r="D69" i="22"/>
  <c r="E69" i="22"/>
  <c r="B70" i="22"/>
  <c r="C70" i="22"/>
  <c r="D70" i="22"/>
  <c r="E70" i="22"/>
  <c r="B71" i="22"/>
  <c r="C71" i="22"/>
  <c r="D71" i="22"/>
  <c r="E71" i="22"/>
  <c r="B72" i="22"/>
  <c r="C72" i="22"/>
  <c r="D72" i="22"/>
  <c r="E72" i="22"/>
  <c r="B73" i="22"/>
  <c r="C73" i="22"/>
  <c r="D73" i="22"/>
  <c r="E73" i="22"/>
  <c r="B74" i="22"/>
  <c r="C74" i="22"/>
  <c r="D74" i="22"/>
  <c r="E74" i="22"/>
  <c r="B75" i="22"/>
  <c r="C75" i="22"/>
  <c r="D75" i="22"/>
  <c r="E75" i="22"/>
  <c r="B76" i="22"/>
  <c r="C76" i="22"/>
  <c r="D76" i="22"/>
  <c r="E76" i="22"/>
  <c r="B77" i="22"/>
  <c r="C77" i="22"/>
  <c r="D77" i="22"/>
  <c r="E77" i="22"/>
  <c r="B78" i="22"/>
  <c r="C78" i="22"/>
  <c r="D78" i="22"/>
  <c r="E78" i="22"/>
  <c r="B79" i="22"/>
  <c r="C79" i="22"/>
  <c r="D79" i="22"/>
  <c r="E79" i="22"/>
  <c r="B80" i="22"/>
  <c r="C80" i="22"/>
  <c r="D80" i="22"/>
  <c r="E80" i="22"/>
  <c r="B81" i="22"/>
  <c r="C81" i="22"/>
  <c r="D81" i="22"/>
  <c r="E81" i="22"/>
  <c r="B82" i="22"/>
  <c r="C82" i="22"/>
  <c r="D82" i="22"/>
  <c r="E82" i="22"/>
  <c r="B83" i="22"/>
  <c r="C83" i="22"/>
  <c r="D83" i="22"/>
  <c r="E83" i="22"/>
  <c r="B84" i="22"/>
  <c r="C84" i="22"/>
  <c r="D84" i="22"/>
  <c r="E84" i="22"/>
  <c r="B85" i="22"/>
  <c r="C85" i="22"/>
  <c r="D85" i="22"/>
  <c r="E85" i="22"/>
  <c r="B86" i="22"/>
  <c r="C86" i="22"/>
  <c r="D86" i="22"/>
  <c r="E86" i="22"/>
  <c r="B87" i="22"/>
  <c r="C87" i="22"/>
  <c r="D87" i="22"/>
  <c r="E87" i="22"/>
  <c r="B88" i="22"/>
  <c r="C88" i="22"/>
  <c r="D88" i="22"/>
  <c r="E88" i="22"/>
  <c r="B89" i="22"/>
  <c r="C89" i="22"/>
  <c r="D89" i="22"/>
  <c r="E89" i="22"/>
  <c r="B90" i="22"/>
  <c r="C90" i="22"/>
  <c r="D90" i="22"/>
  <c r="E90" i="22"/>
  <c r="B91" i="22"/>
  <c r="C91" i="22"/>
  <c r="D91" i="22"/>
  <c r="E91" i="22"/>
  <c r="B93" i="22"/>
  <c r="C93" i="22"/>
  <c r="D93" i="22"/>
  <c r="E93" i="22"/>
  <c r="B94" i="22"/>
  <c r="C94" i="22"/>
  <c r="D94" i="22"/>
  <c r="E94" i="22"/>
  <c r="B95" i="22"/>
  <c r="C95" i="22"/>
  <c r="D95" i="22"/>
  <c r="E95" i="22"/>
  <c r="B96" i="22"/>
  <c r="C96" i="22"/>
  <c r="D96" i="22"/>
  <c r="E96" i="22"/>
  <c r="B97" i="22"/>
  <c r="C97" i="22"/>
  <c r="D97" i="22"/>
  <c r="E97" i="22"/>
  <c r="B98" i="22"/>
  <c r="C98" i="22"/>
  <c r="D98" i="22"/>
  <c r="E98" i="22"/>
  <c r="B99" i="22"/>
  <c r="D99" i="22"/>
  <c r="E99" i="22"/>
  <c r="B102" i="22"/>
  <c r="B130" i="22"/>
  <c r="C130" i="22"/>
  <c r="D130" i="22"/>
  <c r="E130" i="22"/>
  <c r="B131" i="22"/>
  <c r="C131" i="22"/>
  <c r="D131" i="22"/>
  <c r="E131" i="22"/>
  <c r="B132" i="22"/>
  <c r="C132" i="22"/>
  <c r="D132" i="22"/>
  <c r="E132" i="22"/>
  <c r="B133" i="22"/>
  <c r="C133" i="22"/>
  <c r="D133" i="22"/>
  <c r="E133" i="22"/>
  <c r="B134" i="22"/>
  <c r="C134" i="22"/>
  <c r="D134" i="22"/>
  <c r="E134" i="22"/>
  <c r="B135" i="22"/>
  <c r="C135" i="22"/>
  <c r="D135" i="22"/>
  <c r="E135" i="22"/>
  <c r="B136" i="22"/>
  <c r="C136" i="22"/>
  <c r="D136" i="22"/>
  <c r="E136" i="22"/>
  <c r="B137" i="22"/>
  <c r="C137" i="22"/>
  <c r="D137" i="22"/>
  <c r="E137" i="22"/>
  <c r="B138" i="22"/>
  <c r="C138" i="22"/>
  <c r="D138" i="22"/>
  <c r="E138" i="22"/>
  <c r="B139" i="22"/>
  <c r="C139" i="22"/>
  <c r="D139" i="22"/>
  <c r="E139" i="22"/>
  <c r="B140" i="22"/>
  <c r="C140" i="22"/>
  <c r="D140" i="22"/>
  <c r="E140" i="22"/>
  <c r="B141" i="22"/>
  <c r="C141" i="22"/>
  <c r="D141" i="22"/>
  <c r="E141" i="22"/>
  <c r="B142" i="22"/>
  <c r="C142" i="22"/>
  <c r="D142" i="22"/>
  <c r="E142" i="22"/>
  <c r="B143" i="22"/>
  <c r="C143" i="22"/>
  <c r="D143" i="22"/>
  <c r="E143" i="22"/>
  <c r="B144" i="22"/>
  <c r="C144" i="22"/>
  <c r="D144" i="22"/>
  <c r="E144" i="22"/>
  <c r="B145" i="22"/>
  <c r="C145" i="22"/>
  <c r="D145" i="22"/>
  <c r="E145" i="22"/>
  <c r="B155" i="22"/>
  <c r="C155" i="22"/>
  <c r="D155" i="22"/>
  <c r="E155" i="22"/>
  <c r="B156" i="22"/>
  <c r="C156" i="22"/>
  <c r="D156" i="22"/>
  <c r="E156" i="22"/>
  <c r="B157" i="22"/>
  <c r="C157" i="22"/>
  <c r="D157" i="22"/>
  <c r="E157" i="22"/>
  <c r="B158" i="22"/>
  <c r="C158" i="22"/>
  <c r="D158" i="22"/>
  <c r="E158" i="22"/>
  <c r="B159" i="22"/>
  <c r="C159" i="22"/>
  <c r="D159" i="22"/>
  <c r="E159" i="22"/>
  <c r="B160" i="22"/>
  <c r="C160" i="22"/>
  <c r="D160" i="22"/>
  <c r="E160" i="22"/>
  <c r="B161" i="22"/>
  <c r="C161" i="22"/>
  <c r="D161" i="22"/>
  <c r="E161" i="22"/>
  <c r="B162" i="22"/>
  <c r="C162" i="22"/>
  <c r="D162" i="22"/>
  <c r="E162" i="22"/>
  <c r="B163" i="22"/>
  <c r="C163" i="22"/>
  <c r="D163" i="22"/>
  <c r="E163" i="22"/>
  <c r="B4" i="23"/>
  <c r="B4" i="22"/>
  <c r="B3" i="23"/>
  <c r="B2" i="23"/>
  <c r="B3" i="22"/>
  <c r="B2" i="22"/>
  <c r="B4" i="21"/>
  <c r="B3" i="21"/>
  <c r="B2" i="21"/>
  <c r="C201" i="23"/>
  <c r="C200" i="22"/>
  <c r="C199" i="23"/>
  <c r="C197" i="23"/>
  <c r="B197" i="23"/>
  <c r="C194" i="22"/>
  <c r="B194" i="22"/>
  <c r="C193" i="23"/>
  <c r="B193" i="23"/>
  <c r="C192" i="22"/>
  <c r="B192" i="22"/>
  <c r="C191" i="23"/>
  <c r="B191" i="23"/>
  <c r="C190" i="22"/>
  <c r="B190" i="22"/>
  <c r="C189" i="23"/>
  <c r="B189" i="23"/>
  <c r="C188" i="23"/>
  <c r="B188" i="22"/>
  <c r="B35" i="14"/>
  <c r="B36" i="14"/>
  <c r="B37" i="14"/>
  <c r="B38" i="14"/>
  <c r="B39" i="14"/>
  <c r="B40" i="14"/>
  <c r="B4" i="14"/>
  <c r="B3" i="14"/>
  <c r="B2" i="14"/>
  <c r="B4" i="7"/>
  <c r="B3" i="7"/>
  <c r="B2" i="7"/>
  <c r="B202" i="23" l="1"/>
  <c r="B199" i="23"/>
  <c r="B201" i="23"/>
  <c r="B203" i="23"/>
  <c r="B200" i="23"/>
  <c r="D69" i="14"/>
  <c r="C69" i="14"/>
  <c r="L217" i="21"/>
  <c r="K217" i="21"/>
  <c r="J217" i="21"/>
  <c r="I217" i="21"/>
  <c r="H217" i="21"/>
  <c r="G217" i="21"/>
  <c r="F217" i="21"/>
  <c r="C197" i="22"/>
  <c r="C193" i="22"/>
  <c r="C200" i="23"/>
  <c r="C191" i="22"/>
  <c r="C189" i="22"/>
  <c r="C192" i="23"/>
  <c r="C194" i="23"/>
  <c r="B202" i="22"/>
  <c r="B200" i="22"/>
  <c r="B197" i="22"/>
  <c r="B193" i="22"/>
  <c r="B191" i="22"/>
  <c r="B189" i="22"/>
  <c r="B194" i="23"/>
  <c r="B192" i="23"/>
  <c r="B190" i="23"/>
  <c r="B188" i="23"/>
  <c r="C190" i="23"/>
  <c r="C201" i="22"/>
  <c r="C199" i="22"/>
  <c r="C188" i="22"/>
  <c r="B203" i="22"/>
  <c r="B201" i="22"/>
  <c r="B199" i="22"/>
  <c r="G208" i="23"/>
  <c r="F25" i="14"/>
  <c r="H25" i="14"/>
  <c r="D25" i="14"/>
  <c r="E25" i="14"/>
  <c r="C25" i="14"/>
  <c r="I25" i="14"/>
  <c r="G25" i="14"/>
  <c r="F218" i="21" l="1"/>
  <c r="F39" i="23" l="1"/>
  <c r="F41" i="23"/>
  <c r="F45" i="23"/>
  <c r="F43" i="23"/>
  <c r="F40" i="23"/>
  <c r="F42" i="23"/>
  <c r="F44" i="23"/>
  <c r="F36" i="23"/>
  <c r="F38" i="23"/>
  <c r="F37" i="23"/>
  <c r="F204" i="23"/>
  <c r="F205" i="23"/>
  <c r="F149" i="23"/>
  <c r="C155" i="14" s="1"/>
  <c r="F146" i="23"/>
  <c r="F185" i="23"/>
  <c r="F176" i="23"/>
  <c r="F178" i="23"/>
  <c r="F175" i="23"/>
  <c r="F182" i="23"/>
  <c r="F179" i="23"/>
  <c r="F180" i="23"/>
  <c r="F177" i="23"/>
  <c r="F184" i="23"/>
  <c r="F187" i="23"/>
  <c r="F181" i="23"/>
  <c r="F174" i="23"/>
  <c r="F173" i="23"/>
  <c r="F186" i="23"/>
  <c r="F183" i="23"/>
  <c r="F14" i="23"/>
  <c r="F12" i="23"/>
  <c r="F10" i="23"/>
  <c r="F9" i="23"/>
  <c r="G12" i="23"/>
  <c r="F16" i="23"/>
  <c r="F13" i="23"/>
  <c r="F11" i="23"/>
  <c r="F15" i="23"/>
  <c r="G42" i="23" l="1"/>
  <c r="G45" i="23"/>
  <c r="G40" i="23"/>
  <c r="G41" i="23"/>
  <c r="G44" i="23"/>
  <c r="G43" i="23"/>
  <c r="G39" i="23"/>
  <c r="G36" i="23"/>
  <c r="G37" i="23"/>
  <c r="G38" i="23"/>
  <c r="G10" i="23"/>
  <c r="G204" i="23"/>
  <c r="G205" i="23"/>
  <c r="F217" i="23"/>
  <c r="G183" i="23"/>
  <c r="G14" i="23"/>
  <c r="G9" i="23"/>
  <c r="C154" i="14"/>
  <c r="G149" i="23"/>
  <c r="D155" i="14" s="1"/>
  <c r="G146" i="23"/>
  <c r="G176" i="23"/>
  <c r="G186" i="23"/>
  <c r="G179" i="23"/>
  <c r="G175" i="23"/>
  <c r="G181" i="23"/>
  <c r="G187" i="23"/>
  <c r="G185" i="23"/>
  <c r="G174" i="23"/>
  <c r="G178" i="23"/>
  <c r="G184" i="23"/>
  <c r="G177" i="23"/>
  <c r="G182" i="23"/>
  <c r="G180" i="23"/>
  <c r="G173" i="23"/>
  <c r="C35" i="14"/>
  <c r="G16" i="23"/>
  <c r="G15" i="23"/>
  <c r="G11" i="23"/>
  <c r="G13" i="23"/>
  <c r="D35" i="14" l="1"/>
  <c r="G217" i="23"/>
  <c r="D154" i="14"/>
  <c r="E155" i="14" l="1"/>
  <c r="E35" i="14"/>
  <c r="H217" i="23"/>
  <c r="E154" i="14"/>
  <c r="I217" i="23" l="1"/>
  <c r="F35" i="14"/>
  <c r="F154" i="14"/>
  <c r="G155" i="14"/>
  <c r="G35" i="14" l="1"/>
  <c r="J217" i="23"/>
  <c r="G81" i="14"/>
  <c r="G154" i="14"/>
  <c r="H155" i="14"/>
  <c r="H35" i="14" l="1"/>
  <c r="K217" i="23"/>
  <c r="H81" i="14"/>
  <c r="H154" i="14"/>
  <c r="I155" i="14"/>
  <c r="I35" i="14" l="1"/>
  <c r="L217" i="23"/>
  <c r="I154" i="14"/>
  <c r="J155" i="14"/>
  <c r="K35" i="14" l="1"/>
  <c r="J35" i="14"/>
  <c r="M217" i="23"/>
  <c r="N210" i="23"/>
  <c r="J154" i="14"/>
  <c r="N211" i="23"/>
  <c r="N214" i="23"/>
  <c r="N217" i="23" l="1"/>
  <c r="L116" i="14"/>
  <c r="L156" i="14"/>
  <c r="N213" i="23"/>
  <c r="N212" i="23" s="1"/>
  <c r="K39" i="14"/>
  <c r="L115" i="14" l="1"/>
  <c r="O211" i="23"/>
  <c r="O217" i="23"/>
  <c r="L35" i="14"/>
  <c r="L40" i="14"/>
  <c r="O223" i="23"/>
  <c r="N222" i="23"/>
  <c r="O210" i="23"/>
  <c r="M116" i="14"/>
  <c r="O214" i="23"/>
  <c r="M156" i="14"/>
  <c r="M35" i="14" l="1"/>
  <c r="P217" i="23"/>
  <c r="M40" i="14"/>
  <c r="P223" i="23"/>
  <c r="M115" i="14"/>
  <c r="P211" i="23"/>
  <c r="O213" i="23"/>
  <c r="O212" i="23" s="1"/>
  <c r="P210" i="23"/>
  <c r="O222" i="23"/>
  <c r="P214" i="23"/>
  <c r="L120" i="14"/>
  <c r="L39" i="14" l="1"/>
  <c r="P213" i="23"/>
  <c r="P212" i="23" s="1"/>
  <c r="M39" i="14"/>
  <c r="M120" i="14"/>
  <c r="P222" i="23" l="1"/>
  <c r="M210" i="21" l="1"/>
  <c r="M213" i="21" l="1"/>
  <c r="J29" i="14"/>
  <c r="M222" i="21"/>
  <c r="M214" i="21"/>
  <c r="M211" i="23"/>
  <c r="M211" i="21"/>
  <c r="M210" i="23"/>
  <c r="K210" i="21"/>
  <c r="G210" i="21"/>
  <c r="G156" i="23"/>
  <c r="F168" i="23"/>
  <c r="F214" i="21"/>
  <c r="F171" i="23"/>
  <c r="F169" i="23"/>
  <c r="H210" i="21"/>
  <c r="M214" i="23"/>
  <c r="G172" i="23"/>
  <c r="G170" i="23"/>
  <c r="G168" i="23"/>
  <c r="G164" i="23"/>
  <c r="F210" i="21"/>
  <c r="F165" i="23"/>
  <c r="F162" i="23"/>
  <c r="G160" i="23"/>
  <c r="F159" i="23"/>
  <c r="J210" i="21"/>
  <c r="I210" i="21"/>
  <c r="F160" i="23"/>
  <c r="G159" i="23"/>
  <c r="L210" i="21"/>
  <c r="G157" i="23"/>
  <c r="F157" i="23"/>
  <c r="M213" i="23" l="1"/>
  <c r="M212" i="23" s="1"/>
  <c r="G165" i="23"/>
  <c r="M212" i="21"/>
  <c r="J222" i="21"/>
  <c r="G222" i="21"/>
  <c r="E29" i="14"/>
  <c r="I29" i="14"/>
  <c r="H29" i="14"/>
  <c r="I222" i="21"/>
  <c r="L222" i="21"/>
  <c r="G29" i="14"/>
  <c r="K222" i="21"/>
  <c r="H222" i="21"/>
  <c r="F222" i="21"/>
  <c r="F29" i="14"/>
  <c r="C29" i="14"/>
  <c r="D29" i="14"/>
  <c r="F158" i="23"/>
  <c r="J210" i="23"/>
  <c r="G155" i="23"/>
  <c r="G158" i="23"/>
  <c r="G210" i="23" s="1"/>
  <c r="K210" i="23"/>
  <c r="F156" i="23"/>
  <c r="F155" i="23"/>
  <c r="L210" i="23"/>
  <c r="F213" i="21"/>
  <c r="F212" i="21" s="1"/>
  <c r="I213" i="21"/>
  <c r="K213" i="21"/>
  <c r="H213" i="21"/>
  <c r="L211" i="21"/>
  <c r="L211" i="23"/>
  <c r="J211" i="21"/>
  <c r="J211" i="23"/>
  <c r="L214" i="21"/>
  <c r="L214" i="23"/>
  <c r="L213" i="21"/>
  <c r="J214" i="21"/>
  <c r="J214" i="23"/>
  <c r="H211" i="21"/>
  <c r="H211" i="23"/>
  <c r="G161" i="23"/>
  <c r="G162" i="23"/>
  <c r="J213" i="21"/>
  <c r="K211" i="21"/>
  <c r="K211" i="23"/>
  <c r="I210" i="23"/>
  <c r="G211" i="21"/>
  <c r="G169" i="23"/>
  <c r="G211" i="23" s="1"/>
  <c r="H214" i="21"/>
  <c r="H214" i="23"/>
  <c r="F172" i="23"/>
  <c r="F211" i="21"/>
  <c r="F170" i="23"/>
  <c r="I214" i="21"/>
  <c r="I214" i="23"/>
  <c r="K214" i="21"/>
  <c r="K214" i="23"/>
  <c r="F161" i="23"/>
  <c r="G163" i="23"/>
  <c r="G214" i="21"/>
  <c r="G171" i="23"/>
  <c r="H210" i="23"/>
  <c r="G213" i="21"/>
  <c r="F163" i="23"/>
  <c r="F164" i="23"/>
  <c r="I211" i="21"/>
  <c r="I211" i="23"/>
  <c r="G212" i="21" l="1"/>
  <c r="F210" i="23"/>
  <c r="J212" i="21"/>
  <c r="K212" i="21"/>
  <c r="I212" i="21"/>
  <c r="H212" i="21"/>
  <c r="L212" i="21"/>
  <c r="I213" i="23"/>
  <c r="I212" i="23" s="1"/>
  <c r="H213" i="23"/>
  <c r="H212" i="23" s="1"/>
  <c r="G213" i="23"/>
  <c r="J213" i="23"/>
  <c r="J212" i="23" s="1"/>
  <c r="F213" i="23"/>
  <c r="K213" i="23"/>
  <c r="K212" i="23" s="1"/>
  <c r="F211" i="23"/>
  <c r="G214" i="23"/>
  <c r="F214" i="23"/>
  <c r="L213" i="23"/>
  <c r="L212" i="23" s="1"/>
  <c r="G212" i="23" l="1"/>
  <c r="F212" i="23"/>
  <c r="F198" i="23" l="1"/>
  <c r="G198" i="23" l="1"/>
  <c r="E69" i="14" l="1"/>
  <c r="G21" i="23" l="1"/>
  <c r="F24" i="23"/>
  <c r="F21" i="23"/>
  <c r="F18" i="23" l="1"/>
  <c r="F29" i="23" l="1"/>
  <c r="F114" i="23"/>
  <c r="C277" i="14" s="1"/>
  <c r="F19" i="23"/>
  <c r="C80" i="14" l="1"/>
  <c r="C241" i="14"/>
  <c r="F17" i="23" l="1"/>
  <c r="F28" i="23"/>
  <c r="F20" i="23" l="1"/>
  <c r="D222" i="14" l="1"/>
  <c r="G218" i="21" l="1"/>
  <c r="H218" i="21" l="1"/>
  <c r="I218" i="21" l="1"/>
  <c r="J218" i="21" l="1"/>
  <c r="K218" i="21" l="1"/>
  <c r="L218" i="21" l="1"/>
  <c r="M218" i="21" l="1"/>
  <c r="G17" i="23" l="1"/>
  <c r="G19" i="23"/>
  <c r="G50" i="23" l="1"/>
  <c r="G18" i="23" l="1"/>
  <c r="G24" i="23"/>
  <c r="G29" i="23"/>
  <c r="G28" i="23"/>
  <c r="G20" i="23"/>
  <c r="G100" i="23" l="1"/>
  <c r="F100" i="23" l="1"/>
  <c r="D216" i="14"/>
  <c r="D65" i="14"/>
  <c r="C216" i="14"/>
  <c r="C65" i="14"/>
  <c r="G104" i="23"/>
  <c r="G103" i="23" l="1"/>
  <c r="F103" i="23"/>
  <c r="G32" i="23" l="1"/>
  <c r="G31" i="23" l="1"/>
  <c r="F31" i="23"/>
  <c r="F69" i="14" l="1"/>
  <c r="G69" i="14" l="1"/>
  <c r="G83" i="23" l="1"/>
  <c r="G57" i="23"/>
  <c r="D67" i="14"/>
  <c r="F57" i="23" l="1"/>
  <c r="F52" i="23"/>
  <c r="C67" i="14"/>
  <c r="C68" i="14"/>
  <c r="C220" i="14"/>
  <c r="C219" i="14"/>
  <c r="F112" i="23"/>
  <c r="C221" i="14"/>
  <c r="G102" i="23"/>
  <c r="F51" i="23"/>
  <c r="G51" i="23"/>
  <c r="F87" i="23"/>
  <c r="F102" i="23"/>
  <c r="G87" i="23"/>
  <c r="F89" i="23" l="1"/>
  <c r="F91" i="23"/>
  <c r="F90" i="23"/>
  <c r="F86" i="23"/>
  <c r="F107" i="23"/>
  <c r="F72" i="23"/>
  <c r="F79" i="23"/>
  <c r="F65" i="23"/>
  <c r="F53" i="23"/>
  <c r="F67" i="23"/>
  <c r="F60" i="23"/>
  <c r="F58" i="23"/>
  <c r="F54" i="23"/>
  <c r="F56" i="23"/>
  <c r="F55" i="23"/>
  <c r="F69" i="23"/>
  <c r="F109" i="23"/>
  <c r="G84" i="23" l="1"/>
  <c r="F95" i="23"/>
  <c r="G88" i="23"/>
  <c r="F96" i="23"/>
  <c r="I69" i="14"/>
  <c r="F106" i="23"/>
  <c r="F108" i="23"/>
  <c r="F62" i="23"/>
  <c r="F71" i="23"/>
  <c r="F73" i="23"/>
  <c r="G52" i="23"/>
  <c r="F80" i="23"/>
  <c r="F111" i="23"/>
  <c r="F22" i="23"/>
  <c r="F78" i="23"/>
  <c r="F59" i="23"/>
  <c r="F82" i="23"/>
  <c r="F70" i="23"/>
  <c r="G25" i="23"/>
  <c r="F166" i="23"/>
  <c r="F81" i="23"/>
  <c r="F93" i="23" l="1"/>
  <c r="C275" i="14" s="1"/>
  <c r="C239" i="14" s="1"/>
  <c r="F98" i="23"/>
  <c r="F97" i="23"/>
  <c r="C76" i="14"/>
  <c r="C276" i="14"/>
  <c r="C240" i="14" s="1"/>
  <c r="F23" i="23"/>
  <c r="F99" i="23"/>
  <c r="G26" i="23"/>
  <c r="F167" i="23"/>
  <c r="F222" i="23" s="1"/>
  <c r="G27" i="23"/>
  <c r="F30" i="23"/>
  <c r="C39" i="14" l="1"/>
  <c r="C271" i="14"/>
  <c r="J69" i="14" l="1"/>
  <c r="G86" i="23"/>
  <c r="C235" i="14"/>
  <c r="F63" i="23" l="1"/>
  <c r="F101" i="23" l="1"/>
  <c r="F74" i="23"/>
  <c r="F75" i="23"/>
  <c r="F105" i="23" l="1"/>
  <c r="F68" i="23"/>
  <c r="F64" i="23"/>
  <c r="F61" i="23"/>
  <c r="C64" i="14"/>
  <c r="F76" i="23"/>
  <c r="F83" i="23"/>
  <c r="F77" i="23"/>
  <c r="F110" i="23"/>
  <c r="C274" i="14" s="1"/>
  <c r="F220" i="21" l="1"/>
  <c r="F85" i="23"/>
  <c r="C79" i="14"/>
  <c r="C27" i="14"/>
  <c r="F104" i="23"/>
  <c r="C66" i="14"/>
  <c r="C71" i="14" s="1"/>
  <c r="C238" i="14"/>
  <c r="F66" i="23"/>
  <c r="C75" i="14" s="1"/>
  <c r="F92" i="23"/>
  <c r="C78" i="14" l="1"/>
  <c r="F84" i="23"/>
  <c r="F94" i="23"/>
  <c r="F88" i="23"/>
  <c r="C26" i="24"/>
  <c r="F25" i="23"/>
  <c r="F220" i="23" l="1"/>
  <c r="C37" i="14"/>
  <c r="C77" i="14"/>
  <c r="C82" i="14" s="1"/>
  <c r="F27" i="23"/>
  <c r="F26" i="23"/>
  <c r="F218" i="23" l="1"/>
  <c r="C34" i="24" l="1"/>
  <c r="C74" i="24"/>
  <c r="G67" i="23" l="1"/>
  <c r="G101" i="23" l="1"/>
  <c r="D68" i="14"/>
  <c r="D220" i="14"/>
  <c r="H69" i="14"/>
  <c r="G89" i="23"/>
  <c r="G77" i="23"/>
  <c r="D221" i="14"/>
  <c r="G85" i="23"/>
  <c r="G75" i="23" l="1"/>
  <c r="D66" i="14"/>
  <c r="G94" i="23" l="1"/>
  <c r="G56" i="23" l="1"/>
  <c r="G55" i="23"/>
  <c r="G109" i="23"/>
  <c r="G90" i="23" l="1"/>
  <c r="G92" i="23"/>
  <c r="G107" i="23"/>
  <c r="G108" i="23"/>
  <c r="G106" i="23"/>
  <c r="G112" i="23"/>
  <c r="G111" i="23"/>
  <c r="G116" i="23"/>
  <c r="G60" i="23"/>
  <c r="G54" i="23"/>
  <c r="G114" i="23"/>
  <c r="G53" i="23"/>
  <c r="G69" i="23"/>
  <c r="G65" i="23"/>
  <c r="G62" i="23"/>
  <c r="G115" i="23"/>
  <c r="G68" i="23"/>
  <c r="G58" i="23"/>
  <c r="G91" i="23" l="1"/>
  <c r="G93" i="23"/>
  <c r="D275" i="14" s="1"/>
  <c r="D239" i="14" s="1"/>
  <c r="G35" i="23"/>
  <c r="D278" i="14" s="1"/>
  <c r="D80" i="14"/>
  <c r="D276" i="14"/>
  <c r="D240" i="14" s="1"/>
  <c r="G76" i="23"/>
  <c r="G72" i="23"/>
  <c r="G78" i="23"/>
  <c r="G71" i="23"/>
  <c r="G73" i="23"/>
  <c r="G22" i="23"/>
  <c r="G70" i="23"/>
  <c r="G34" i="23"/>
  <c r="G79" i="23"/>
  <c r="G61" i="23"/>
  <c r="G74" i="23"/>
  <c r="G59" i="23"/>
  <c r="G95" i="23" l="1"/>
  <c r="G96" i="23"/>
  <c r="G49" i="23"/>
  <c r="D277" i="14" s="1"/>
  <c r="G23" i="23"/>
  <c r="G80" i="23"/>
  <c r="G166" i="23"/>
  <c r="G30" i="23"/>
  <c r="G82" i="23"/>
  <c r="G81" i="23"/>
  <c r="G218" i="23" l="1"/>
  <c r="G97" i="23"/>
  <c r="G98" i="23"/>
  <c r="D76" i="14"/>
  <c r="D241" i="14"/>
  <c r="G63" i="23"/>
  <c r="G167" i="23"/>
  <c r="D39" i="14" s="1"/>
  <c r="D271" i="14"/>
  <c r="G99" i="23"/>
  <c r="G222" i="23" l="1"/>
  <c r="D77" i="14"/>
  <c r="D34" i="24" s="1"/>
  <c r="D235" i="14"/>
  <c r="D27" i="14" l="1"/>
  <c r="G220" i="21"/>
  <c r="G64" i="23"/>
  <c r="D64" i="14"/>
  <c r="D71" i="14" l="1"/>
  <c r="G66" i="23"/>
  <c r="D75" i="14" s="1"/>
  <c r="D26" i="24" l="1"/>
  <c r="E67" i="14" l="1"/>
  <c r="E65" i="14"/>
  <c r="E66" i="14"/>
  <c r="F65" i="14"/>
  <c r="E68" i="14" l="1"/>
  <c r="E27" i="14"/>
  <c r="H220" i="21"/>
  <c r="G65" i="14"/>
  <c r="E64" i="14"/>
  <c r="E71" i="14" l="1"/>
  <c r="H65" i="14"/>
  <c r="E78" i="14" l="1"/>
  <c r="E80" i="14"/>
  <c r="I65" i="14"/>
  <c r="E79" i="14" l="1"/>
  <c r="H218" i="23"/>
  <c r="E75" i="14"/>
  <c r="E239" i="14"/>
  <c r="E241" i="14" l="1"/>
  <c r="E76" i="14"/>
  <c r="H222" i="23"/>
  <c r="E37" i="14" l="1"/>
  <c r="E39" i="14"/>
  <c r="H220" i="23"/>
  <c r="E77" i="14"/>
  <c r="E82" i="14" s="1"/>
  <c r="E235" i="14"/>
  <c r="F76" i="14" l="1"/>
  <c r="F39" i="14"/>
  <c r="I222" i="23" l="1"/>
  <c r="G76" i="14"/>
  <c r="F235" i="14"/>
  <c r="J222" i="23"/>
  <c r="G39" i="14" l="1"/>
  <c r="H76" i="14"/>
  <c r="G235" i="14"/>
  <c r="K222" i="23"/>
  <c r="H39" i="14" l="1"/>
  <c r="H235" i="14"/>
  <c r="I76" i="14"/>
  <c r="I235" i="14" l="1"/>
  <c r="I39" i="14"/>
  <c r="L222" i="23" l="1"/>
  <c r="J39" i="14"/>
  <c r="M222" i="23" l="1"/>
  <c r="G105" i="23" l="1"/>
  <c r="G110" i="23"/>
  <c r="D37" i="14" l="1"/>
  <c r="G220" i="23"/>
  <c r="D78" i="14"/>
  <c r="D79" i="14"/>
  <c r="D42" i="24" l="1"/>
  <c r="D82" i="14"/>
  <c r="D74" i="24" l="1"/>
  <c r="D106" i="14" l="1"/>
  <c r="H106" i="14"/>
  <c r="I106" i="14"/>
  <c r="F106" i="14"/>
  <c r="J106" i="14"/>
  <c r="D148" i="14" l="1"/>
  <c r="D230" i="14"/>
  <c r="G148" i="14"/>
  <c r="G230" i="14"/>
  <c r="F148" i="14"/>
  <c r="F230" i="14"/>
  <c r="E148" i="14"/>
  <c r="E230" i="14"/>
  <c r="C148" i="14"/>
  <c r="C230" i="14"/>
  <c r="J148" i="14"/>
  <c r="J230" i="14"/>
  <c r="I148" i="14"/>
  <c r="I230" i="14"/>
  <c r="H148" i="14"/>
  <c r="H230" i="14"/>
  <c r="F228" i="14"/>
  <c r="D228" i="14"/>
  <c r="I228" i="14"/>
  <c r="E228" i="14"/>
  <c r="H228" i="14"/>
  <c r="J228" i="14"/>
  <c r="F144" i="23"/>
  <c r="F136" i="23"/>
  <c r="G141" i="23"/>
  <c r="G137" i="23"/>
  <c r="F138" i="23"/>
  <c r="G144" i="23"/>
  <c r="G142" i="23"/>
  <c r="D272" i="14" s="1"/>
  <c r="G138" i="23"/>
  <c r="F137" i="23"/>
  <c r="G134" i="23"/>
  <c r="F142" i="23"/>
  <c r="G139" i="23"/>
  <c r="G135" i="23"/>
  <c r="F134" i="23"/>
  <c r="G140" i="23"/>
  <c r="D116" i="14" s="1"/>
  <c r="F139" i="23"/>
  <c r="G136" i="23"/>
  <c r="F135" i="23"/>
  <c r="F141" i="23"/>
  <c r="H145" i="14"/>
  <c r="H227" i="14"/>
  <c r="G145" i="14"/>
  <c r="G227" i="14"/>
  <c r="C145" i="14"/>
  <c r="C227" i="14"/>
  <c r="C228" i="14"/>
  <c r="F145" i="14"/>
  <c r="F227" i="14"/>
  <c r="E145" i="14"/>
  <c r="E227" i="14"/>
  <c r="D145" i="14"/>
  <c r="D227" i="14"/>
  <c r="I145" i="14"/>
  <c r="I227" i="14"/>
  <c r="G228" i="14"/>
  <c r="J145" i="14"/>
  <c r="J227" i="14"/>
  <c r="F147" i="23"/>
  <c r="G143" i="23"/>
  <c r="F143" i="23"/>
  <c r="G147" i="23"/>
  <c r="J105" i="14"/>
  <c r="C108" i="14"/>
  <c r="D108" i="14"/>
  <c r="D110" i="14"/>
  <c r="F153" i="23"/>
  <c r="E110" i="14"/>
  <c r="G153" i="23"/>
  <c r="C110" i="14"/>
  <c r="G132" i="23"/>
  <c r="G116" i="14"/>
  <c r="I236" i="14"/>
  <c r="D107" i="14"/>
  <c r="K105" i="14"/>
  <c r="F105" i="14"/>
  <c r="F133" i="23"/>
  <c r="E105" i="14"/>
  <c r="G106" i="14"/>
  <c r="G105" i="14"/>
  <c r="F131" i="23"/>
  <c r="K230" i="14"/>
  <c r="G151" i="23"/>
  <c r="K116" i="14"/>
  <c r="K106" i="14"/>
  <c r="D105" i="14"/>
  <c r="F116" i="14"/>
  <c r="G130" i="23"/>
  <c r="F151" i="23"/>
  <c r="D217" i="14"/>
  <c r="Q77" i="21"/>
  <c r="C107" i="14"/>
  <c r="I116" i="14"/>
  <c r="G131" i="23"/>
  <c r="F130" i="23"/>
  <c r="C217" i="14"/>
  <c r="I105" i="14"/>
  <c r="E107" i="14"/>
  <c r="H116" i="14"/>
  <c r="G133" i="23"/>
  <c r="F132" i="23"/>
  <c r="I229" i="14"/>
  <c r="C105" i="14"/>
  <c r="J116" i="14"/>
  <c r="G152" i="23"/>
  <c r="F152" i="23"/>
  <c r="E106" i="14"/>
  <c r="H105" i="14"/>
  <c r="D149" i="14" l="1"/>
  <c r="C149" i="14"/>
  <c r="F283" i="14"/>
  <c r="E236" i="14"/>
  <c r="E116" i="14"/>
  <c r="J283" i="14"/>
  <c r="G283" i="14"/>
  <c r="G148" i="23"/>
  <c r="D283" i="14" s="1"/>
  <c r="F148" i="23"/>
  <c r="C283" i="14" s="1"/>
  <c r="H283" i="14"/>
  <c r="K148" i="14"/>
  <c r="I283" i="14"/>
  <c r="I153" i="14"/>
  <c r="I282" i="14"/>
  <c r="C153" i="14"/>
  <c r="F153" i="14"/>
  <c r="F282" i="14"/>
  <c r="G153" i="14"/>
  <c r="E153" i="14"/>
  <c r="H153" i="14"/>
  <c r="H282" i="14"/>
  <c r="D153" i="14"/>
  <c r="G282" i="14"/>
  <c r="F145" i="23"/>
  <c r="C282" i="14" s="1"/>
  <c r="G145" i="23"/>
  <c r="D282" i="14" s="1"/>
  <c r="D186" i="14"/>
  <c r="D229" i="14"/>
  <c r="D109" i="14"/>
  <c r="D111" i="14" s="1"/>
  <c r="D150" i="14" s="1"/>
  <c r="C109" i="14"/>
  <c r="C229" i="14"/>
  <c r="C231" i="14" s="1"/>
  <c r="E109" i="14"/>
  <c r="E229" i="14"/>
  <c r="J108" i="14"/>
  <c r="I108" i="14"/>
  <c r="J110" i="14"/>
  <c r="G108" i="14"/>
  <c r="I109" i="14"/>
  <c r="E108" i="14"/>
  <c r="H108" i="14"/>
  <c r="F108" i="14"/>
  <c r="J115" i="14"/>
  <c r="J107" i="14"/>
  <c r="F227" i="21"/>
  <c r="F150" i="23"/>
  <c r="G150" i="23"/>
  <c r="D28" i="14"/>
  <c r="E186" i="14"/>
  <c r="E149" i="14"/>
  <c r="H156" i="14"/>
  <c r="F154" i="23"/>
  <c r="C156" i="14" s="1"/>
  <c r="G154" i="23"/>
  <c r="D156" i="14" s="1"/>
  <c r="F156" i="14"/>
  <c r="G156" i="14"/>
  <c r="E285" i="14"/>
  <c r="G227" i="21"/>
  <c r="C186" i="14"/>
  <c r="I110" i="14"/>
  <c r="H110" i="14"/>
  <c r="G110" i="14"/>
  <c r="F110" i="14"/>
  <c r="H107" i="14"/>
  <c r="I107" i="14"/>
  <c r="I186" i="14"/>
  <c r="F107" i="14"/>
  <c r="H236" i="14"/>
  <c r="G107" i="14"/>
  <c r="G221" i="21"/>
  <c r="H221" i="21"/>
  <c r="J156" i="14"/>
  <c r="G236" i="14"/>
  <c r="H227" i="21"/>
  <c r="G115" i="14"/>
  <c r="F115" i="14"/>
  <c r="G229" i="14"/>
  <c r="G231" i="14" s="1"/>
  <c r="E284" i="14"/>
  <c r="E115" i="14"/>
  <c r="I28" i="14"/>
  <c r="C115" i="14"/>
  <c r="K156" i="14"/>
  <c r="E28" i="14"/>
  <c r="K115" i="14"/>
  <c r="I284" i="14"/>
  <c r="L221" i="21"/>
  <c r="K236" i="14"/>
  <c r="D115" i="14"/>
  <c r="C272" i="14"/>
  <c r="H115" i="14"/>
  <c r="Q78" i="21"/>
  <c r="J236" i="14"/>
  <c r="I115" i="14"/>
  <c r="D236" i="14"/>
  <c r="I156" i="14"/>
  <c r="L227" i="21"/>
  <c r="F236" i="14"/>
  <c r="E283" i="14" l="1"/>
  <c r="E247" i="14" s="1"/>
  <c r="C285" i="14"/>
  <c r="C249" i="14" s="1"/>
  <c r="F285" i="14"/>
  <c r="F249" i="14" s="1"/>
  <c r="G285" i="14"/>
  <c r="D285" i="14"/>
  <c r="H38" i="14"/>
  <c r="J38" i="14"/>
  <c r="E156" i="14"/>
  <c r="E282" i="14"/>
  <c r="J221" i="23"/>
  <c r="M221" i="23"/>
  <c r="D38" i="14"/>
  <c r="I38" i="14"/>
  <c r="G38" i="14"/>
  <c r="H221" i="23"/>
  <c r="E38" i="14"/>
  <c r="K221" i="23"/>
  <c r="G221" i="23"/>
  <c r="L221" i="23"/>
  <c r="J153" i="14"/>
  <c r="J282" i="14"/>
  <c r="E111" i="14"/>
  <c r="C119" i="14"/>
  <c r="C284" i="14"/>
  <c r="C248" i="14" s="1"/>
  <c r="D118" i="14"/>
  <c r="D119" i="14"/>
  <c r="D284" i="14"/>
  <c r="D248" i="14" s="1"/>
  <c r="C118" i="14"/>
  <c r="I118" i="14"/>
  <c r="J118" i="14"/>
  <c r="J109" i="14"/>
  <c r="J111" i="14" s="1"/>
  <c r="J229" i="14"/>
  <c r="H109" i="14"/>
  <c r="H111" i="14" s="1"/>
  <c r="H229" i="14"/>
  <c r="F118" i="14"/>
  <c r="E118" i="14"/>
  <c r="I119" i="14"/>
  <c r="E119" i="14"/>
  <c r="H118" i="14"/>
  <c r="G109" i="14"/>
  <c r="G111" i="14" s="1"/>
  <c r="J186" i="14"/>
  <c r="G118" i="14"/>
  <c r="J28" i="14"/>
  <c r="M221" i="21"/>
  <c r="G120" i="14"/>
  <c r="E249" i="14"/>
  <c r="D249" i="14"/>
  <c r="M227" i="21"/>
  <c r="J149" i="14"/>
  <c r="H186" i="14"/>
  <c r="H149" i="14"/>
  <c r="G149" i="14"/>
  <c r="C120" i="14"/>
  <c r="I120" i="14"/>
  <c r="G249" i="14"/>
  <c r="H246" i="14"/>
  <c r="D120" i="14"/>
  <c r="E120" i="14"/>
  <c r="K110" i="14"/>
  <c r="F120" i="14"/>
  <c r="H120" i="14"/>
  <c r="G186" i="14"/>
  <c r="I231" i="14"/>
  <c r="G28" i="14"/>
  <c r="I149" i="14"/>
  <c r="E231" i="14"/>
  <c r="D231" i="14"/>
  <c r="G247" i="14"/>
  <c r="I247" i="14"/>
  <c r="I111" i="14"/>
  <c r="H284" i="14"/>
  <c r="J247" i="14"/>
  <c r="G246" i="14"/>
  <c r="F117" i="14"/>
  <c r="I248" i="14"/>
  <c r="E248" i="14"/>
  <c r="F247" i="14"/>
  <c r="D247" i="14"/>
  <c r="C236" i="14"/>
  <c r="J120" i="14"/>
  <c r="C247" i="14"/>
  <c r="H247" i="14"/>
  <c r="J221" i="21"/>
  <c r="K227" i="21"/>
  <c r="K221" i="21"/>
  <c r="H28" i="14"/>
  <c r="J227" i="21"/>
  <c r="G117" i="14"/>
  <c r="G119" i="14" l="1"/>
  <c r="G121" i="14" s="1"/>
  <c r="G284" i="14"/>
  <c r="J119" i="14"/>
  <c r="J284" i="14"/>
  <c r="J248" i="14" s="1"/>
  <c r="H119" i="14"/>
  <c r="J117" i="14"/>
  <c r="J231" i="14"/>
  <c r="E196" i="14"/>
  <c r="H227" i="23"/>
  <c r="E157" i="14"/>
  <c r="K120" i="14"/>
  <c r="E246" i="14"/>
  <c r="E117" i="14"/>
  <c r="E121" i="14" s="1"/>
  <c r="H157" i="14"/>
  <c r="H117" i="14"/>
  <c r="J227" i="23"/>
  <c r="G157" i="14"/>
  <c r="I157" i="14"/>
  <c r="I117" i="14"/>
  <c r="I121" i="14" s="1"/>
  <c r="F246" i="14"/>
  <c r="H231" i="14"/>
  <c r="C157" i="14"/>
  <c r="C196" i="14"/>
  <c r="C117" i="14"/>
  <c r="F227" i="23"/>
  <c r="G196" i="14"/>
  <c r="D157" i="14"/>
  <c r="D117" i="14"/>
  <c r="D121" i="14" s="1"/>
  <c r="D196" i="14"/>
  <c r="D192" i="14" s="1"/>
  <c r="G227" i="23"/>
  <c r="J246" i="14"/>
  <c r="H248" i="14" l="1"/>
  <c r="H121" i="14"/>
  <c r="E286" i="14"/>
  <c r="J157" i="14"/>
  <c r="G248" i="14"/>
  <c r="G286" i="14"/>
  <c r="D158" i="14"/>
  <c r="D66" i="24"/>
  <c r="C192" i="14"/>
  <c r="J121" i="14"/>
  <c r="D286" i="14"/>
  <c r="D246" i="14"/>
  <c r="C286" i="14"/>
  <c r="C246" i="14"/>
  <c r="I246" i="14"/>
  <c r="C250" i="14" l="1"/>
  <c r="D250" i="14"/>
  <c r="G250" i="14"/>
  <c r="E250" i="14"/>
  <c r="F201" i="23" l="1"/>
  <c r="F197" i="23"/>
  <c r="G196" i="23"/>
  <c r="G195" i="23"/>
  <c r="G194" i="23"/>
  <c r="G191" i="23"/>
  <c r="G190" i="23"/>
  <c r="G202" i="23"/>
  <c r="G200" i="23"/>
  <c r="G199" i="23"/>
  <c r="F196" i="23"/>
  <c r="F195" i="23"/>
  <c r="F194" i="23"/>
  <c r="F191" i="23"/>
  <c r="F190" i="23"/>
  <c r="F202" i="23"/>
  <c r="F200" i="23"/>
  <c r="F199" i="23"/>
  <c r="G193" i="23"/>
  <c r="G192" i="23"/>
  <c r="G189" i="23"/>
  <c r="G201" i="23"/>
  <c r="G197" i="23"/>
  <c r="F193" i="23"/>
  <c r="F192" i="23"/>
  <c r="F189" i="23"/>
  <c r="F223" i="21" l="1"/>
  <c r="C30" i="14"/>
  <c r="D30" i="14"/>
  <c r="G223" i="21"/>
  <c r="G188" i="23"/>
  <c r="F188" i="23"/>
  <c r="F203" i="23"/>
  <c r="G203" i="23"/>
  <c r="C40" i="14" l="1"/>
  <c r="F223" i="23"/>
  <c r="D40" i="14"/>
  <c r="G223" i="23"/>
  <c r="E30" i="14" l="1"/>
  <c r="I223" i="21" l="1"/>
  <c r="F30" i="14"/>
  <c r="H223" i="21"/>
  <c r="F40" i="14"/>
  <c r="J223" i="21" l="1"/>
  <c r="G30" i="14"/>
  <c r="G40" i="14"/>
  <c r="J223" i="23"/>
  <c r="I223" i="23"/>
  <c r="K223" i="21"/>
  <c r="H30" i="14" l="1"/>
  <c r="K223" i="23"/>
  <c r="L223" i="21" l="1"/>
  <c r="I30" i="14"/>
  <c r="H40" i="14"/>
  <c r="K30" i="14" l="1"/>
  <c r="N223" i="21"/>
  <c r="I40" i="14"/>
  <c r="L223" i="23"/>
  <c r="K40" i="14" l="1"/>
  <c r="N223" i="23"/>
  <c r="J30" i="14" l="1"/>
  <c r="M223" i="21"/>
  <c r="J40" i="14" l="1"/>
  <c r="M223" i="23"/>
  <c r="E40" i="14" l="1"/>
  <c r="H223" i="23"/>
  <c r="I81" i="14" l="1"/>
  <c r="F67" i="14" l="1"/>
  <c r="F68" i="14"/>
  <c r="G67" i="14"/>
  <c r="H67" i="14"/>
  <c r="I220" i="21" l="1"/>
  <c r="F64" i="14"/>
  <c r="F27" i="14"/>
  <c r="I67" i="14"/>
  <c r="F66" i="14"/>
  <c r="G68" i="14" l="1"/>
  <c r="F71" i="14"/>
  <c r="H68" i="14" l="1"/>
  <c r="J67" i="14"/>
  <c r="J65" i="14"/>
  <c r="G64" i="14"/>
  <c r="K67" i="14"/>
  <c r="H285" i="14" l="1"/>
  <c r="K227" i="23"/>
  <c r="H196" i="14"/>
  <c r="I285" i="14"/>
  <c r="L227" i="23"/>
  <c r="I196" i="14"/>
  <c r="I68" i="14"/>
  <c r="J76" i="14"/>
  <c r="F80" i="14"/>
  <c r="H64" i="14"/>
  <c r="L67" i="14"/>
  <c r="I249" i="14" l="1"/>
  <c r="I286" i="14"/>
  <c r="H249" i="14"/>
  <c r="H286" i="14"/>
  <c r="J68" i="14"/>
  <c r="K65" i="14"/>
  <c r="J64" i="14"/>
  <c r="J235" i="14"/>
  <c r="F79" i="14"/>
  <c r="G80" i="14"/>
  <c r="I64" i="14"/>
  <c r="J285" i="14"/>
  <c r="J249" i="14" l="1"/>
  <c r="J286" i="14"/>
  <c r="J250" i="14" s="1"/>
  <c r="H250" i="14"/>
  <c r="F242" i="14"/>
  <c r="I250" i="14"/>
  <c r="J196" i="14"/>
  <c r="M227" i="23"/>
  <c r="K68" i="14"/>
  <c r="F78" i="14"/>
  <c r="M67" i="14"/>
  <c r="J81" i="14"/>
  <c r="H80" i="14"/>
  <c r="F75" i="14"/>
  <c r="G79" i="14"/>
  <c r="L65" i="14"/>
  <c r="G242" i="14" l="1"/>
  <c r="G78" i="14"/>
  <c r="L81" i="14"/>
  <c r="J243" i="14"/>
  <c r="M65" i="14"/>
  <c r="L243" i="14"/>
  <c r="K81" i="14"/>
  <c r="I80" i="14"/>
  <c r="H79" i="14"/>
  <c r="L64" i="14"/>
  <c r="G75" i="14"/>
  <c r="L285" i="14"/>
  <c r="L249" i="14" s="1"/>
  <c r="M68" i="14"/>
  <c r="K64" i="14"/>
  <c r="H78" i="14" l="1"/>
  <c r="L68" i="14"/>
  <c r="K243" i="14"/>
  <c r="J80" i="14"/>
  <c r="M64" i="14"/>
  <c r="H75" i="14"/>
  <c r="I79" i="14"/>
  <c r="K285" i="14"/>
  <c r="K249" i="14" s="1"/>
  <c r="I78" i="14" l="1"/>
  <c r="J79" i="14"/>
  <c r="M81" i="14"/>
  <c r="I75" i="14"/>
  <c r="J78" i="14" l="1"/>
  <c r="K80" i="14"/>
  <c r="K79" i="14"/>
  <c r="L79" i="14"/>
  <c r="J75" i="14"/>
  <c r="M243" i="14"/>
  <c r="L80" i="14"/>
  <c r="K75" i="14"/>
  <c r="M285" i="14"/>
  <c r="M249" i="14" s="1"/>
  <c r="K78" i="14" l="1"/>
  <c r="M79" i="14"/>
  <c r="M80" i="14"/>
  <c r="L78" i="14" l="1"/>
  <c r="L75" i="14"/>
  <c r="M78" i="14" l="1"/>
  <c r="M75" i="14"/>
  <c r="G66" i="14" l="1"/>
  <c r="G27" i="14"/>
  <c r="J220" i="21"/>
  <c r="G71" i="14" l="1"/>
  <c r="J66" i="14" l="1"/>
  <c r="J71" i="14" s="1"/>
  <c r="J27" i="14"/>
  <c r="M220" i="21"/>
  <c r="K66" i="14"/>
  <c r="K71" i="14" s="1"/>
  <c r="K27" i="14"/>
  <c r="N220" i="21"/>
  <c r="I66" i="14"/>
  <c r="I71" i="14" s="1"/>
  <c r="L220" i="21"/>
  <c r="I27" i="14"/>
  <c r="H66" i="14"/>
  <c r="K220" i="21"/>
  <c r="H27" i="14"/>
  <c r="H71" i="14" l="1"/>
  <c r="L66" i="14" l="1"/>
  <c r="O220" i="21"/>
  <c r="L27" i="14"/>
  <c r="L71" i="14" l="1"/>
  <c r="M66" i="14"/>
  <c r="M71" i="14" s="1"/>
  <c r="P220" i="21"/>
  <c r="M27" i="14"/>
  <c r="K76" i="14" l="1"/>
  <c r="L76" i="14" l="1"/>
  <c r="M76" i="14" l="1"/>
  <c r="K235" i="14"/>
  <c r="L235" i="14"/>
  <c r="M235" i="14" l="1"/>
  <c r="I218" i="23" l="1"/>
  <c r="K218" i="23" l="1"/>
  <c r="J218" i="23"/>
  <c r="L218" i="23" l="1"/>
  <c r="M218" i="23" l="1"/>
  <c r="N218" i="23" l="1"/>
  <c r="O218" i="23" l="1"/>
  <c r="P218" i="23" l="1"/>
  <c r="F37" i="14" l="1"/>
  <c r="I220" i="23"/>
  <c r="F77" i="14"/>
  <c r="K220" i="23" l="1"/>
  <c r="H37" i="14"/>
  <c r="F82" i="14"/>
  <c r="F239" i="14"/>
  <c r="H77" i="14"/>
  <c r="G37" i="14" l="1"/>
  <c r="J220" i="23"/>
  <c r="L220" i="23"/>
  <c r="I37" i="14"/>
  <c r="I77" i="14"/>
  <c r="H82" i="14"/>
  <c r="H239" i="14"/>
  <c r="G77" i="14"/>
  <c r="M220" i="23" l="1"/>
  <c r="J37" i="14"/>
  <c r="J77" i="14"/>
  <c r="I82" i="14"/>
  <c r="G239" i="14"/>
  <c r="I239" i="14"/>
  <c r="G82" i="14"/>
  <c r="K37" i="14" l="1"/>
  <c r="N220" i="23"/>
  <c r="K77" i="14"/>
  <c r="J82" i="14"/>
  <c r="J239" i="14"/>
  <c r="O220" i="23" l="1"/>
  <c r="L37" i="14"/>
  <c r="L77" i="14"/>
  <c r="L82" i="14" s="1"/>
  <c r="K82" i="14"/>
  <c r="K239" i="14"/>
  <c r="P220" i="23" l="1"/>
  <c r="M37" i="14"/>
  <c r="M77" i="14"/>
  <c r="L239" i="14"/>
  <c r="M82" i="14" l="1"/>
  <c r="M239" i="14"/>
  <c r="L145" i="14" l="1"/>
  <c r="L227" i="14"/>
  <c r="M145" i="14"/>
  <c r="M227" i="14"/>
  <c r="K145" i="14"/>
  <c r="K227" i="14"/>
  <c r="M107" i="14"/>
  <c r="M153" i="14" l="1"/>
  <c r="M282" i="14"/>
  <c r="K153" i="14"/>
  <c r="K282" i="14"/>
  <c r="L153" i="14"/>
  <c r="L282" i="14"/>
  <c r="L107" i="14"/>
  <c r="M117" i="14"/>
  <c r="L246" i="14" l="1"/>
  <c r="L117" i="14"/>
  <c r="K107" i="14"/>
  <c r="M246" i="14"/>
  <c r="K246" i="14" l="1"/>
  <c r="K117" i="14"/>
  <c r="F221" i="21" l="1"/>
  <c r="C28" i="14"/>
  <c r="C106" i="14"/>
  <c r="F140" i="23"/>
  <c r="F221" i="23" l="1"/>
  <c r="C111" i="14"/>
  <c r="C116" i="14"/>
  <c r="C38" i="14"/>
  <c r="C121" i="14" l="1"/>
  <c r="C66" i="24" l="1"/>
  <c r="F147" i="14" l="1"/>
  <c r="F149" i="14" s="1"/>
  <c r="I227" i="21"/>
  <c r="F28" i="14"/>
  <c r="F109" i="14"/>
  <c r="F111" i="14" s="1"/>
  <c r="I221" i="21"/>
  <c r="F186" i="14"/>
  <c r="F229" i="14"/>
  <c r="F38" i="14" l="1"/>
  <c r="I221" i="23"/>
  <c r="F155" i="14"/>
  <c r="F157" i="14" s="1"/>
  <c r="F231" i="14"/>
  <c r="F119" i="14"/>
  <c r="F121" i="14" s="1"/>
  <c r="I227" i="23"/>
  <c r="F196" i="14"/>
  <c r="F284" i="14"/>
  <c r="F286" i="14" s="1"/>
  <c r="F250" i="14" l="1"/>
  <c r="F248" i="14"/>
  <c r="K147" i="14" l="1"/>
  <c r="K155" i="14"/>
  <c r="K109" i="14"/>
  <c r="K229" i="14"/>
  <c r="K119" i="14" l="1"/>
  <c r="K284" i="14"/>
  <c r="K248" i="14" l="1"/>
  <c r="L147" i="14" l="1"/>
  <c r="L155" i="14"/>
  <c r="L109" i="14"/>
  <c r="L229" i="14"/>
  <c r="L119" i="14" l="1"/>
  <c r="L284" i="14"/>
  <c r="L248" i="14" s="1"/>
  <c r="M147" i="14" l="1"/>
  <c r="M229" i="14"/>
  <c r="M155" i="14"/>
  <c r="M109" i="14"/>
  <c r="M284" i="14" l="1"/>
  <c r="M248" i="14" s="1"/>
  <c r="M119" i="14"/>
  <c r="K146" i="14" l="1"/>
  <c r="K149" i="14" s="1"/>
  <c r="K228" i="14"/>
  <c r="K108" i="14"/>
  <c r="K111" i="14" s="1"/>
  <c r="N221" i="21"/>
  <c r="K28" i="14"/>
  <c r="K186" i="14"/>
  <c r="N227" i="21"/>
  <c r="K38" i="14" l="1"/>
  <c r="N221" i="23"/>
  <c r="K154" i="14"/>
  <c r="K157" i="14" s="1"/>
  <c r="K283" i="14"/>
  <c r="K118" i="14"/>
  <c r="K121" i="14" s="1"/>
  <c r="K196" i="14"/>
  <c r="N227" i="23"/>
  <c r="K231" i="14"/>
  <c r="K247" i="14" l="1"/>
  <c r="K286" i="14"/>
  <c r="K250" i="14" l="1"/>
  <c r="L146" i="14" l="1"/>
  <c r="L149" i="14" s="1"/>
  <c r="L228" i="14"/>
  <c r="L108" i="14"/>
  <c r="O221" i="21"/>
  <c r="L28" i="14"/>
  <c r="O227" i="21"/>
  <c r="L186" i="14"/>
  <c r="L38" i="14" l="1"/>
  <c r="O221" i="23"/>
  <c r="M146" i="14"/>
  <c r="M149" i="14" s="1"/>
  <c r="M228" i="14"/>
  <c r="L154" i="14"/>
  <c r="L157" i="14" s="1"/>
  <c r="L283" i="14"/>
  <c r="L247" i="14" s="1"/>
  <c r="L111" i="14"/>
  <c r="L231" i="14"/>
  <c r="L118" i="14"/>
  <c r="L196" i="14"/>
  <c r="O227" i="23"/>
  <c r="M108" i="14"/>
  <c r="M111" i="14" s="1"/>
  <c r="M28" i="14"/>
  <c r="P227" i="21"/>
  <c r="P221" i="21"/>
  <c r="M186" i="14"/>
  <c r="M38" i="14" l="1"/>
  <c r="P221" i="23"/>
  <c r="M154" i="14"/>
  <c r="M157" i="14" s="1"/>
  <c r="M283" i="14"/>
  <c r="M286" i="14" s="1"/>
  <c r="L121" i="14"/>
  <c r="M231" i="14"/>
  <c r="L286" i="14"/>
  <c r="M118" i="14"/>
  <c r="M121" i="14" s="1"/>
  <c r="M196" i="14"/>
  <c r="P227" i="23"/>
  <c r="L250" i="14" l="1"/>
  <c r="M247" i="14"/>
  <c r="M250" i="14"/>
  <c r="E240" i="14" l="1"/>
  <c r="E238" i="14"/>
  <c r="F240" i="14"/>
  <c r="F238" i="14"/>
  <c r="G46" i="23" l="1"/>
  <c r="G206" i="21" l="1"/>
  <c r="D26" i="14"/>
  <c r="D31" i="14" s="1"/>
  <c r="D219" i="14"/>
  <c r="G48" i="23"/>
  <c r="D274" i="14" s="1"/>
  <c r="G219" i="21"/>
  <c r="G224" i="21" s="1"/>
  <c r="F219" i="21"/>
  <c r="F224" i="21" s="1"/>
  <c r="C26" i="14"/>
  <c r="F46" i="23"/>
  <c r="F206" i="21"/>
  <c r="F47" i="23"/>
  <c r="C218" i="14"/>
  <c r="F226" i="21"/>
  <c r="F241" i="14"/>
  <c r="G47" i="23"/>
  <c r="D218" i="14"/>
  <c r="G226" i="21"/>
  <c r="D32" i="14" l="1"/>
  <c r="D238" i="14"/>
  <c r="D273" i="14"/>
  <c r="D237" i="14" s="1"/>
  <c r="G226" i="23"/>
  <c r="G219" i="23"/>
  <c r="G224" i="23" s="1"/>
  <c r="C273" i="14"/>
  <c r="C237" i="14" s="1"/>
  <c r="F226" i="23"/>
  <c r="F219" i="23"/>
  <c r="F224" i="23" s="1"/>
  <c r="C36" i="14"/>
  <c r="F206" i="23"/>
  <c r="F206" i="22" s="1"/>
  <c r="F231" i="23"/>
  <c r="G231" i="23"/>
  <c r="H226" i="21"/>
  <c r="E26" i="14"/>
  <c r="E31" i="14" s="1"/>
  <c r="H206" i="21"/>
  <c r="H219" i="21"/>
  <c r="C31" i="14"/>
  <c r="C32" i="14" s="1"/>
  <c r="D226" i="14"/>
  <c r="D36" i="14"/>
  <c r="D41" i="14" s="1"/>
  <c r="G206" i="23"/>
  <c r="G206" i="22" s="1"/>
  <c r="C226" i="14"/>
  <c r="D281" i="14" l="1"/>
  <c r="G241" i="14"/>
  <c r="I226" i="21"/>
  <c r="F26" i="14"/>
  <c r="I206" i="21"/>
  <c r="I219" i="21"/>
  <c r="I224" i="21" s="1"/>
  <c r="D185" i="14"/>
  <c r="H224" i="21"/>
  <c r="E281" i="14"/>
  <c r="H226" i="23"/>
  <c r="H219" i="23"/>
  <c r="H231" i="23"/>
  <c r="E36" i="14"/>
  <c r="E41" i="14" s="1"/>
  <c r="C195" i="14"/>
  <c r="C185" i="14"/>
  <c r="E226" i="14"/>
  <c r="C281" i="14"/>
  <c r="D195" i="14"/>
  <c r="E32" i="14"/>
  <c r="C41" i="14"/>
  <c r="D187" i="14" l="1"/>
  <c r="D245" i="14"/>
  <c r="E237" i="14"/>
  <c r="E195" i="14"/>
  <c r="F237" i="14"/>
  <c r="I226" i="23"/>
  <c r="I219" i="23"/>
  <c r="I224" i="23" s="1"/>
  <c r="F36" i="14"/>
  <c r="I231" i="23"/>
  <c r="D191" i="14"/>
  <c r="D197" i="14"/>
  <c r="C187" i="14"/>
  <c r="F31" i="14"/>
  <c r="F32" i="14" s="1"/>
  <c r="E245" i="14"/>
  <c r="C245" i="14"/>
  <c r="C191" i="14"/>
  <c r="C197" i="14"/>
  <c r="H224" i="23"/>
  <c r="F226" i="14"/>
  <c r="H242" i="14" l="1"/>
  <c r="E187" i="14"/>
  <c r="F41" i="14"/>
  <c r="H241" i="14"/>
  <c r="G240" i="14"/>
  <c r="G238" i="14"/>
  <c r="F195" i="14"/>
  <c r="F281" i="14"/>
  <c r="F245" i="14" s="1"/>
  <c r="E197" i="14"/>
  <c r="F187" i="14" l="1"/>
  <c r="F197" i="14"/>
  <c r="J226" i="21"/>
  <c r="G26" i="14"/>
  <c r="J219" i="21"/>
  <c r="J224" i="21" s="1"/>
  <c r="J206" i="21"/>
  <c r="I242" i="14" l="1"/>
  <c r="G226" i="14"/>
  <c r="I241" i="14"/>
  <c r="J226" i="23"/>
  <c r="G36" i="14"/>
  <c r="J231" i="23"/>
  <c r="J219" i="23"/>
  <c r="J224" i="23" s="1"/>
  <c r="G31" i="14"/>
  <c r="G32" i="14" s="1"/>
  <c r="I238" i="14"/>
  <c r="I240" i="14"/>
  <c r="H240" i="14" l="1"/>
  <c r="H238" i="14"/>
  <c r="G237" i="14"/>
  <c r="G281" i="14"/>
  <c r="G41" i="14"/>
  <c r="G195" i="14"/>
  <c r="J242" i="14" l="1"/>
  <c r="G245" i="14"/>
  <c r="J241" i="14"/>
  <c r="J240" i="14"/>
  <c r="J238" i="14"/>
  <c r="G197" i="14"/>
  <c r="G187" i="14"/>
  <c r="K226" i="21" l="1"/>
  <c r="H26" i="14"/>
  <c r="K206" i="21"/>
  <c r="K219" i="21"/>
  <c r="K224" i="21" s="1"/>
  <c r="K242" i="14" l="1"/>
  <c r="K241" i="14"/>
  <c r="H226" i="14"/>
  <c r="K226" i="23"/>
  <c r="H36" i="14"/>
  <c r="K231" i="23"/>
  <c r="K219" i="23"/>
  <c r="K224" i="23" s="1"/>
  <c r="H31" i="14"/>
  <c r="H32" i="14" s="1"/>
  <c r="L226" i="21"/>
  <c r="I26" i="14"/>
  <c r="I31" i="14" s="1"/>
  <c r="L219" i="21"/>
  <c r="L224" i="21" s="1"/>
  <c r="L206" i="21"/>
  <c r="H237" i="14" l="1"/>
  <c r="H281" i="14"/>
  <c r="I32" i="14"/>
  <c r="I226" i="14"/>
  <c r="M226" i="21"/>
  <c r="M206" i="21"/>
  <c r="M219" i="21"/>
  <c r="M224" i="21" s="1"/>
  <c r="J26" i="14"/>
  <c r="J31" i="14" s="1"/>
  <c r="I281" i="14"/>
  <c r="L226" i="23"/>
  <c r="L219" i="23"/>
  <c r="L224" i="23" s="1"/>
  <c r="I36" i="14"/>
  <c r="I41" i="14" s="1"/>
  <c r="L231" i="23"/>
  <c r="H41" i="14"/>
  <c r="H195" i="14"/>
  <c r="L242" i="14" l="1"/>
  <c r="I195" i="14"/>
  <c r="H187" i="14"/>
  <c r="L241" i="14"/>
  <c r="J281" i="14"/>
  <c r="M226" i="23"/>
  <c r="M231" i="23"/>
  <c r="M219" i="23"/>
  <c r="M224" i="23" s="1"/>
  <c r="J36" i="14"/>
  <c r="H197" i="14"/>
  <c r="I245" i="14"/>
  <c r="I237" i="14"/>
  <c r="K238" i="14"/>
  <c r="K240" i="14"/>
  <c r="H245" i="14"/>
  <c r="J32" i="14"/>
  <c r="J226" i="14"/>
  <c r="I187" i="14" l="1"/>
  <c r="J237" i="14"/>
  <c r="J245" i="14"/>
  <c r="K226" i="14"/>
  <c r="N226" i="21"/>
  <c r="N219" i="21"/>
  <c r="N224" i="21" s="1"/>
  <c r="N206" i="21"/>
  <c r="K26" i="14"/>
  <c r="K31" i="14" s="1"/>
  <c r="J41" i="14"/>
  <c r="J195" i="14"/>
  <c r="I197" i="14"/>
  <c r="M242" i="14" l="1"/>
  <c r="K32" i="14"/>
  <c r="J187" i="14"/>
  <c r="M238" i="14"/>
  <c r="M240" i="14"/>
  <c r="N226" i="23"/>
  <c r="N231" i="23"/>
  <c r="K36" i="14"/>
  <c r="K41" i="14" s="1"/>
  <c r="N219" i="23"/>
  <c r="N224" i="23" s="1"/>
  <c r="M241" i="14"/>
  <c r="L238" i="14"/>
  <c r="L240" i="14"/>
  <c r="J197" i="14"/>
  <c r="K195" i="14" l="1"/>
  <c r="K237" i="14"/>
  <c r="K281" i="14"/>
  <c r="K187" i="14"/>
  <c r="K197" i="14" l="1"/>
  <c r="K245" i="14"/>
  <c r="O226" i="21" l="1"/>
  <c r="O219" i="21"/>
  <c r="O224" i="21" s="1"/>
  <c r="L26" i="14"/>
  <c r="L31" i="14" s="1"/>
  <c r="O206" i="21"/>
  <c r="P226" i="21"/>
  <c r="M26" i="14"/>
  <c r="M31" i="14" s="1"/>
  <c r="P206" i="21"/>
  <c r="P219" i="21"/>
  <c r="P224" i="21" s="1"/>
  <c r="M32" i="14" l="1"/>
  <c r="M226" i="14"/>
  <c r="L32" i="14"/>
  <c r="L281" i="14"/>
  <c r="O226" i="23"/>
  <c r="O219" i="23"/>
  <c r="O224" i="23" s="1"/>
  <c r="L36" i="14"/>
  <c r="L41" i="14" s="1"/>
  <c r="O231" i="23"/>
  <c r="P226" i="23"/>
  <c r="M281" i="14"/>
  <c r="P219" i="23"/>
  <c r="P224" i="23" s="1"/>
  <c r="M36" i="14"/>
  <c r="M41" i="14" s="1"/>
  <c r="P231" i="23"/>
  <c r="L226" i="14"/>
  <c r="L237" i="14" l="1"/>
  <c r="M195" i="14"/>
  <c r="L245" i="14"/>
  <c r="L195" i="14"/>
  <c r="M237" i="14"/>
  <c r="M245" i="14"/>
  <c r="L187" i="14" l="1"/>
  <c r="M187" i="14"/>
  <c r="L197" i="14"/>
  <c r="M197" i="14"/>
</calcChain>
</file>

<file path=xl/comments1.xml><?xml version="1.0" encoding="utf-8"?>
<comments xmlns="http://schemas.openxmlformats.org/spreadsheetml/2006/main">
  <authors>
    <author>John Lively</author>
  </authors>
  <commentList>
    <comment ref="B109" authorId="0">
      <text>
        <r>
          <rPr>
            <b/>
            <sz val="9"/>
            <color indexed="81"/>
            <rFont val="Tahoma"/>
            <family val="2"/>
          </rPr>
          <t xml:space="preserve">400ZR and 400ZR DSP
</t>
        </r>
      </text>
    </comment>
    <comment ref="E216" authorId="0">
      <text>
        <r>
          <rPr>
            <b/>
            <sz val="9"/>
            <color indexed="81"/>
            <rFont val="Tahoma"/>
            <family val="2"/>
          </rPr>
          <t>John Lively:</t>
        </r>
        <r>
          <rPr>
            <sz val="9"/>
            <color indexed="81"/>
            <rFont val="Tahoma"/>
            <family val="2"/>
          </rPr>
          <t xml:space="preserve">
Per Matt Bolig, Semtech, agrees with this. </t>
        </r>
      </text>
    </comment>
  </commentList>
</comments>
</file>

<file path=xl/comments2.xml><?xml version="1.0" encoding="utf-8"?>
<comments xmlns="http://schemas.openxmlformats.org/spreadsheetml/2006/main">
  <authors>
    <author>John Lively</author>
  </authors>
  <commentList>
    <comment ref="E141" authorId="0">
      <text>
        <r>
          <rPr>
            <b/>
            <sz val="9"/>
            <color indexed="81"/>
            <rFont val="Tahoma"/>
            <family val="2"/>
          </rPr>
          <t>John Lively:</t>
        </r>
        <r>
          <rPr>
            <sz val="9"/>
            <color indexed="81"/>
            <rFont val="Tahoma"/>
            <family val="2"/>
          </rPr>
          <t xml:space="preserve">
Also coherent devices, just not pluggable package</t>
        </r>
      </text>
    </comment>
    <comment ref="E142" authorId="0">
      <text>
        <r>
          <rPr>
            <b/>
            <sz val="9"/>
            <color indexed="81"/>
            <rFont val="Tahoma"/>
            <family val="2"/>
          </rPr>
          <t>John Lively:</t>
        </r>
        <r>
          <rPr>
            <sz val="9"/>
            <color indexed="81"/>
            <rFont val="Tahoma"/>
            <family val="2"/>
          </rPr>
          <t xml:space="preserve">
Typically metro-reach (40 km) and low cost.</t>
        </r>
      </text>
    </comment>
    <comment ref="E154" authorId="0">
      <text>
        <r>
          <rPr>
            <b/>
            <sz val="9"/>
            <color indexed="81"/>
            <rFont val="Tahoma"/>
            <family val="2"/>
          </rPr>
          <t>John Lively:</t>
        </r>
        <r>
          <rPr>
            <sz val="9"/>
            <color indexed="81"/>
            <rFont val="Tahoma"/>
            <family val="2"/>
          </rPr>
          <t xml:space="preserve">
Also coherent devices, just not pluggable package</t>
        </r>
      </text>
    </comment>
  </commentList>
</comments>
</file>

<file path=xl/comments3.xml><?xml version="1.0" encoding="utf-8"?>
<comments xmlns="http://schemas.openxmlformats.org/spreadsheetml/2006/main">
  <authors>
    <author>Vladimir Kozlov</author>
  </authors>
  <commentList>
    <comment ref="B65" authorId="0">
      <text>
        <r>
          <rPr>
            <b/>
            <sz val="10"/>
            <color rgb="FF000000"/>
            <rFont val="Tahoma"/>
            <family val="2"/>
          </rPr>
          <t>Vladimir Kozlov:</t>
        </r>
        <r>
          <rPr>
            <sz val="10"/>
            <color rgb="FF000000"/>
            <rFont val="Tahoma"/>
            <family val="2"/>
          </rPr>
          <t xml:space="preserve">
</t>
        </r>
        <r>
          <rPr>
            <sz val="10"/>
            <color rgb="FF000000"/>
            <rFont val="Tahoma"/>
            <family val="2"/>
          </rPr>
          <t xml:space="preserve">excluding DSP only categories
</t>
        </r>
      </text>
    </comment>
  </commentList>
</comments>
</file>

<file path=xl/sharedStrings.xml><?xml version="1.0" encoding="utf-8"?>
<sst xmlns="http://schemas.openxmlformats.org/spreadsheetml/2006/main" count="1219" uniqueCount="335">
  <si>
    <t>transimpedance amplifiers (TIAs)</t>
  </si>
  <si>
    <t>limiting amplifiers</t>
  </si>
  <si>
    <t>clock and data recovery (CDR) circuits</t>
  </si>
  <si>
    <t>laser drivers (LD)</t>
  </si>
  <si>
    <t>Total</t>
  </si>
  <si>
    <t>Form factor</t>
  </si>
  <si>
    <t xml:space="preserve">Reach </t>
  </si>
  <si>
    <t>Speed</t>
  </si>
  <si>
    <t>Segment</t>
  </si>
  <si>
    <t>4:1</t>
  </si>
  <si>
    <t>Grand average ASP</t>
  </si>
  <si>
    <t>all</t>
  </si>
  <si>
    <t>Ethernet</t>
  </si>
  <si>
    <t>FibreChannel</t>
  </si>
  <si>
    <t>100 m</t>
  </si>
  <si>
    <t xml:space="preserve">Ethernet </t>
  </si>
  <si>
    <t>QSFP56</t>
  </si>
  <si>
    <t>200GbE</t>
  </si>
  <si>
    <t>QSFP28</t>
  </si>
  <si>
    <t>300 m</t>
  </si>
  <si>
    <t>100 - 300 m</t>
  </si>
  <si>
    <t>CFP2/4</t>
  </si>
  <si>
    <t>CFP</t>
  </si>
  <si>
    <t>QSFP+</t>
  </si>
  <si>
    <t>SFP28</t>
  </si>
  <si>
    <t>SFP+</t>
  </si>
  <si>
    <t>XFP</t>
  </si>
  <si>
    <t>TBD</t>
  </si>
  <si>
    <t>50-56G</t>
  </si>
  <si>
    <t>AOC</t>
  </si>
  <si>
    <t>SFP56</t>
  </si>
  <si>
    <t>CXP28</t>
  </si>
  <si>
    <t>25-28G</t>
  </si>
  <si>
    <t>XCVR</t>
  </si>
  <si>
    <t>Mini-SAS HD</t>
  </si>
  <si>
    <t>QSFP28/SFP28</t>
  </si>
  <si>
    <t>12-14G</t>
  </si>
  <si>
    <t>CXP</t>
  </si>
  <si>
    <t>≤12.5G</t>
  </si>
  <si>
    <t>QSFP+/SFP+</t>
  </si>
  <si>
    <t>≤10G</t>
  </si>
  <si>
    <t>64 Gbps</t>
  </si>
  <si>
    <t>Fibre Channel</t>
  </si>
  <si>
    <t>32 Gbps</t>
  </si>
  <si>
    <t>16 Gbps</t>
  </si>
  <si>
    <t>8 Gbps</t>
  </si>
  <si>
    <t>LightCounting Market Research</t>
  </si>
  <si>
    <t xml:space="preserve">The methodology used to create this forecast is depicted in the diagram below. </t>
  </si>
  <si>
    <t xml:space="preserve">The main steps in the forecast are as follows: </t>
  </si>
  <si>
    <t>1.</t>
  </si>
  <si>
    <t>2.</t>
  </si>
  <si>
    <t>3.</t>
  </si>
  <si>
    <t>4.</t>
  </si>
  <si>
    <t>5.</t>
  </si>
  <si>
    <t>6.</t>
  </si>
  <si>
    <t>DWDM</t>
  </si>
  <si>
    <t>Wireless fronthaul</t>
  </si>
  <si>
    <t>FTTx</t>
  </si>
  <si>
    <t>Fiber-to-the-home</t>
  </si>
  <si>
    <t>Wireless xhaul</t>
  </si>
  <si>
    <t>CWDM</t>
  </si>
  <si>
    <t xml:space="preserve">1 Gbps </t>
  </si>
  <si>
    <t>40 km</t>
  </si>
  <si>
    <t>All</t>
  </si>
  <si>
    <t>80 km</t>
  </si>
  <si>
    <t>2.5 Gbps</t>
  </si>
  <si>
    <t>10 Gbps</t>
  </si>
  <si>
    <r>
      <t>10 Gbps fixed-</t>
    </r>
    <r>
      <rPr>
        <sz val="10"/>
        <color theme="1"/>
        <rFont val="Calibri"/>
        <family val="2"/>
      </rPr>
      <t>λ</t>
    </r>
  </si>
  <si>
    <t>10 Gbps fixed-λ</t>
  </si>
  <si>
    <t>10 Gbps tunable</t>
  </si>
  <si>
    <t xml:space="preserve">XFP </t>
  </si>
  <si>
    <t>40 Gbps</t>
  </si>
  <si>
    <t>On board</t>
  </si>
  <si>
    <t>Direct detect</t>
  </si>
  <si>
    <t>CFP-DCO</t>
  </si>
  <si>
    <t>CFP2-DCO</t>
  </si>
  <si>
    <t>CFP2-ACO</t>
  </si>
  <si>
    <t>200 Gbps</t>
  </si>
  <si>
    <t>400ZR</t>
  </si>
  <si>
    <t>25 Gbps</t>
  </si>
  <si>
    <t>100 Gbps</t>
  </si>
  <si>
    <t>WDM</t>
  </si>
  <si>
    <t>50 Gbps</t>
  </si>
  <si>
    <t>GPON ONU transceiver</t>
  </si>
  <si>
    <t>GPON BOSA on board</t>
  </si>
  <si>
    <t>GPON OLT</t>
  </si>
  <si>
    <t>GPON Triplexer</t>
  </si>
  <si>
    <t>EPON ONUs</t>
  </si>
  <si>
    <t>EPON BOSAs on board</t>
  </si>
  <si>
    <t>EPON OLTs</t>
  </si>
  <si>
    <t>XG-PON ONUs</t>
  </si>
  <si>
    <t>XGS-PON ONUs</t>
  </si>
  <si>
    <t>XG/XGS-PON OLTs</t>
  </si>
  <si>
    <t>NG-PON2 ONUs</t>
  </si>
  <si>
    <t>NG-PON2 OLTs</t>
  </si>
  <si>
    <t>CWDM/DWDM</t>
  </si>
  <si>
    <t>10 km</t>
  </si>
  <si>
    <t>USD millions</t>
  </si>
  <si>
    <t>All other</t>
  </si>
  <si>
    <t>500 m</t>
  </si>
  <si>
    <t>SFP</t>
  </si>
  <si>
    <t>Various</t>
  </si>
  <si>
    <t>Legacy/discontinued</t>
  </si>
  <si>
    <t>220 m</t>
  </si>
  <si>
    <t>2 km</t>
  </si>
  <si>
    <t>SFP-DD, DSFP</t>
  </si>
  <si>
    <t>20 km</t>
  </si>
  <si>
    <t>2x200 (400G-SR8)</t>
  </si>
  <si>
    <t>OSFP</t>
  </si>
  <si>
    <t>2x200GbE</t>
  </si>
  <si>
    <t>1,3,6,12-14 Gbps</t>
  </si>
  <si>
    <t>≤ 0.5 km</t>
  </si>
  <si>
    <t>Grey</t>
  </si>
  <si>
    <t xml:space="preserve">Prices for IC chipsets for optical transceivers </t>
  </si>
  <si>
    <t>Chipset shipments by segment</t>
  </si>
  <si>
    <t>Chipset revenue by segment ($ mn)</t>
  </si>
  <si>
    <t>Annual shipments -- IC chipsets for optical transceivers</t>
  </si>
  <si>
    <t>Revenues of IC chipsets for optical transceivers ($ millions)</t>
  </si>
  <si>
    <t>Forecast: IC Chipsets for Optical Transceivers</t>
  </si>
  <si>
    <t>10G</t>
  </si>
  <si>
    <t>400 Gbps</t>
  </si>
  <si>
    <t>≤ 10 Gbps</t>
  </si>
  <si>
    <t>Ethernet IC chipset shipments by speed</t>
  </si>
  <si>
    <t>Ethernet IC chipset revenue by speed ($ mn)</t>
  </si>
  <si>
    <t>DWDM IC chipset shipments by speed</t>
  </si>
  <si>
    <t>DWDM IC chipset revenue by speed ($ mn)</t>
  </si>
  <si>
    <t>Percentage of total DWDM chipsets</t>
  </si>
  <si>
    <t>Annual shipments</t>
  </si>
  <si>
    <t>Annual revenues</t>
  </si>
  <si>
    <t>Sales of 10GbE transceivers and IC chipsets</t>
  </si>
  <si>
    <t>10GbE transceivers</t>
  </si>
  <si>
    <t>10GbE IC chipsets</t>
  </si>
  <si>
    <t>Ratio</t>
  </si>
  <si>
    <t>Sales of 100GbE transceivers and IC chipsets</t>
  </si>
  <si>
    <t>100GbE transceivers</t>
  </si>
  <si>
    <t>100GbE IC chipsets</t>
  </si>
  <si>
    <t>Sales of DWDM transceivers and IC chipsets</t>
  </si>
  <si>
    <t>IC chipsets</t>
  </si>
  <si>
    <t>Transceivers</t>
  </si>
  <si>
    <t>Sales of Ethernet transceivers and IC chipsets</t>
  </si>
  <si>
    <t>Shipments (Units)</t>
  </si>
  <si>
    <t>X2/XenPak</t>
  </si>
  <si>
    <t>Shipments of 10GbE transceivers by form factor</t>
  </si>
  <si>
    <t>Shipments of 100GbE transceivers by form factor</t>
  </si>
  <si>
    <t>reverse gear box</t>
  </si>
  <si>
    <t>Figure E-1: Total sales of IC chipsets</t>
  </si>
  <si>
    <t>This forecast is for Integrated Circuit chipsets used in the production of optical transceivers, consisting of Drivers, TIAs, CDRs, micro-controllers and more importantly PAM4 and Coherent DSP ICs.</t>
  </si>
  <si>
    <t>ASP ($)</t>
  </si>
  <si>
    <t>PAM4 DSPs</t>
  </si>
  <si>
    <t>Coherent DSPs</t>
  </si>
  <si>
    <t>Figure 3.5: Market shares of equipment suppliers in terms of 100G port equivalents</t>
  </si>
  <si>
    <t>100G Port Equivalent</t>
  </si>
  <si>
    <t>Ciena</t>
  </si>
  <si>
    <t>Huawei</t>
  </si>
  <si>
    <t>Infinera</t>
  </si>
  <si>
    <t>Nokia</t>
  </si>
  <si>
    <t>ZTE</t>
  </si>
  <si>
    <t>Cisco</t>
  </si>
  <si>
    <t xml:space="preserve">Assumptions are made for each product regarding 1) the gross margin and 2) the percentage of the manufacturing cost, that is attributable to the required IC chipset for each product category.  </t>
  </si>
  <si>
    <t>Initial prices are adjusted based on feedback from industry participants</t>
  </si>
  <si>
    <t xml:space="preserve">Initial estimates of current and recent chipset prices are made by subtracting gross margin and non-chipset manufacturing cost from the LightCounting transceiver ASP.   </t>
  </si>
  <si>
    <t xml:space="preserve">The finished forecast is reviewed by external industry experts and final adjustments are made. </t>
  </si>
  <si>
    <t xml:space="preserve">Products included in the 'IC chipset' for each transceiver consist of one or more of the following: </t>
  </si>
  <si>
    <t>Revenues are calculated as the product of ASPs and unit shipments</t>
  </si>
  <si>
    <t>PAM4</t>
  </si>
  <si>
    <t>C-DSP</t>
  </si>
  <si>
    <t>100G CWDM4-subspec</t>
  </si>
  <si>
    <t>100G</t>
  </si>
  <si>
    <t>8:1</t>
  </si>
  <si>
    <t>Grey MMF</t>
  </si>
  <si>
    <t>Grey SMF</t>
  </si>
  <si>
    <t>Grey BiDi</t>
  </si>
  <si>
    <t>Grey Duplex</t>
  </si>
  <si>
    <t>XG-PON BOSAs</t>
  </si>
  <si>
    <t>Wireless</t>
  </si>
  <si>
    <t xml:space="preserve">10G </t>
  </si>
  <si>
    <t xml:space="preserve">25G </t>
  </si>
  <si>
    <t>Segment totals</t>
  </si>
  <si>
    <t>segment total</t>
  </si>
  <si>
    <t>Total 2</t>
  </si>
  <si>
    <t>PAM4 DSPs Total</t>
  </si>
  <si>
    <t>Total Coherent DSPs</t>
  </si>
  <si>
    <t>1-lane 50G PAM4 DSPs</t>
  </si>
  <si>
    <t xml:space="preserve">1-lane 100G  PAM4 DSPs </t>
  </si>
  <si>
    <t>100G Coherent DSPs</t>
  </si>
  <si>
    <t>Annual revenues ($ millions)</t>
  </si>
  <si>
    <t>PAM4 and Coherent DSPs by speed</t>
  </si>
  <si>
    <t>PAM4 and Coherent DSPs</t>
  </si>
  <si>
    <t>4-lane 50G  PAM4 DSPs</t>
  </si>
  <si>
    <t>8-lane 50G  PAM4 DSPs</t>
  </si>
  <si>
    <t>4-lane 100G  PAM4 DSPs</t>
  </si>
  <si>
    <t>8-lane 100G  PAM4 DSPs</t>
  </si>
  <si>
    <t>200G Coherent DSPs</t>
  </si>
  <si>
    <t>400G Coherent DSPs</t>
  </si>
  <si>
    <t>ASP ($) - includes DSP, laser drivers &amp; TIAs</t>
  </si>
  <si>
    <t>PAM4 DSPs grand average</t>
  </si>
  <si>
    <t>Coherent DSPs grand average</t>
  </si>
  <si>
    <t>2-lane 50G  PAM4 DSPs (ColorZ)</t>
  </si>
  <si>
    <t>Chipset shipments are the sum of transceiver shipments for each product in the LightCounting transceiver forecast, plus</t>
  </si>
  <si>
    <t>coherent DSPs sold to network equipment makers, which are then sold as part of switching/routing/transport gear and not included in the LightCounting transceiver forecast.</t>
  </si>
  <si>
    <t>7.</t>
  </si>
  <si>
    <t>50 m</t>
  </si>
  <si>
    <t>OSFP, QSFP-DD</t>
  </si>
  <si>
    <t>120 km</t>
  </si>
  <si>
    <t>&gt;120 km</t>
  </si>
  <si>
    <t>400ZR+</t>
  </si>
  <si>
    <t>100G MM Duplex</t>
  </si>
  <si>
    <t>Co-packaged optics</t>
  </si>
  <si>
    <t>30m</t>
  </si>
  <si>
    <t>500m</t>
  </si>
  <si>
    <t>800G</t>
  </si>
  <si>
    <t>1.6T</t>
  </si>
  <si>
    <t>200G</t>
  </si>
  <si>
    <t>400G</t>
  </si>
  <si>
    <t xml:space="preserve">800G </t>
  </si>
  <si>
    <t>4 or 8</t>
  </si>
  <si>
    <t>4:1 or 8:1</t>
  </si>
  <si>
    <t>Active Electronic Cables</t>
  </si>
  <si>
    <t>Wireless backhaul</t>
  </si>
  <si>
    <t>1 Gbps</t>
  </si>
  <si>
    <t>100 Gbps LR4</t>
  </si>
  <si>
    <t>Wireless fronthaul/backhaul</t>
  </si>
  <si>
    <t xml:space="preserve">  </t>
  </si>
  <si>
    <t>30 km</t>
  </si>
  <si>
    <t>100G ZR4</t>
  </si>
  <si>
    <t>G</t>
  </si>
  <si>
    <t>G &amp; Fast Ethernet</t>
  </si>
  <si>
    <t>10G LRM</t>
  </si>
  <si>
    <t>25G SR, eSR</t>
  </si>
  <si>
    <t>25G LR</t>
  </si>
  <si>
    <t>25G ER</t>
  </si>
  <si>
    <t>40G SR4</t>
  </si>
  <si>
    <t>40G MM duplex</t>
  </si>
  <si>
    <t>40G eSR4</t>
  </si>
  <si>
    <t xml:space="preserve">40G PSM4 </t>
  </si>
  <si>
    <t>40G (FR)</t>
  </si>
  <si>
    <t>40G (LR4 subspec)</t>
  </si>
  <si>
    <t>40G</t>
  </si>
  <si>
    <t xml:space="preserve">50G </t>
  </si>
  <si>
    <t>100G SR4</t>
  </si>
  <si>
    <t>100G SR2</t>
  </si>
  <si>
    <t>100G eSR4</t>
  </si>
  <si>
    <t>100G PSM4</t>
  </si>
  <si>
    <t>100G DR</t>
  </si>
  <si>
    <t>100G CWDM4</t>
  </si>
  <si>
    <t>100G FR</t>
  </si>
  <si>
    <t>100G LR4</t>
  </si>
  <si>
    <t>100G 4WDM10</t>
  </si>
  <si>
    <t>100G 4WDM20</t>
  </si>
  <si>
    <t>200G LR</t>
  </si>
  <si>
    <t>400G SR4.2</t>
  </si>
  <si>
    <t>400G DR4</t>
  </si>
  <si>
    <t>100G ZR</t>
  </si>
  <si>
    <t>100G ER4-Lite</t>
  </si>
  <si>
    <t>100G ER4</t>
  </si>
  <si>
    <t>200G DR</t>
  </si>
  <si>
    <t>200G SR4</t>
  </si>
  <si>
    <t>200G FR4</t>
  </si>
  <si>
    <t>3 km</t>
  </si>
  <si>
    <t>200G ER4</t>
  </si>
  <si>
    <t>OSFP, QSFP-DD, QSFP112</t>
  </si>
  <si>
    <t>2x(200G FR4)</t>
  </si>
  <si>
    <t>400G FR4</t>
  </si>
  <si>
    <t>800G SR8</t>
  </si>
  <si>
    <t>OSFP, QSFP-DD800</t>
  </si>
  <si>
    <t>800G ZRlite</t>
  </si>
  <si>
    <t>&gt;10 km</t>
  </si>
  <si>
    <t>3.2T SR</t>
  </si>
  <si>
    <t>3.2T DR</t>
  </si>
  <si>
    <t>3.2T FR</t>
  </si>
  <si>
    <t>3.2T LR</t>
  </si>
  <si>
    <t>3.2T ER</t>
  </si>
  <si>
    <t>800 Gbps</t>
  </si>
  <si>
    <t>800ZR</t>
  </si>
  <si>
    <t>OSFP-XD</t>
  </si>
  <si>
    <t>100m</t>
  </si>
  <si>
    <t>≥ 1.6T</t>
  </si>
  <si>
    <t>≥600G Coherent DSPs</t>
  </si>
  <si>
    <t>16-lane 100G  PAM4 DSPs</t>
  </si>
  <si>
    <t>8-lane 200G  PAM4 DSPs</t>
  </si>
  <si>
    <t>16-lane 200G  PAM4 DSPs</t>
  </si>
  <si>
    <t>≥ 600 Gbps</t>
  </si>
  <si>
    <t>QSFP28/SFP112</t>
  </si>
  <si>
    <t>On-board</t>
  </si>
  <si>
    <t>Sales Coherent Chipsets for On-board modules</t>
  </si>
  <si>
    <t>400G LR8, LR4</t>
  </si>
  <si>
    <t>400G ER4</t>
  </si>
  <si>
    <t>800G DR8, DR4</t>
  </si>
  <si>
    <t>2x(400G FR4), 800G FR4</t>
  </si>
  <si>
    <t>800G LR8, LR4</t>
  </si>
  <si>
    <t>6, 10 km</t>
  </si>
  <si>
    <t>10 km, 20 km</t>
  </si>
  <si>
    <t>800G ER4</t>
  </si>
  <si>
    <t>1.6T SR16</t>
  </si>
  <si>
    <t>OSFP-XD and TBD</t>
  </si>
  <si>
    <t>1.6T DR8</t>
  </si>
  <si>
    <t>1.6T FR8</t>
  </si>
  <si>
    <t>1.6T LR8</t>
  </si>
  <si>
    <t>1.6T ER8</t>
  </si>
  <si>
    <t>Shipments of 200  Gbps and faster transceivers</t>
  </si>
  <si>
    <t>Sales of 200 Gbps and faster transceivers and IC chipsets</t>
  </si>
  <si>
    <t>800G, 2x400G</t>
  </si>
  <si>
    <t>≤ 40GbE</t>
  </si>
  <si>
    <t>50GbE</t>
  </si>
  <si>
    <t>100GbE</t>
  </si>
  <si>
    <t>400G, 2x200GbE</t>
  </si>
  <si>
    <t xml:space="preserve">≥200G Transceivers </t>
  </si>
  <si>
    <t>≥200G IC chipsets</t>
  </si>
  <si>
    <t>IC revenues for transceivers only</t>
  </si>
  <si>
    <t xml:space="preserve">&lt;== excludes sales of ICs for Ethernet switches, since they are not included in line above.  Hard-code in client file. </t>
  </si>
  <si>
    <t xml:space="preserve">This forecast accompanies the LightCounting report titled "MARKET FOR PAM4 AND COHERENT DSPS", published in February 2023. </t>
  </si>
  <si>
    <t>XGS-PON BOSAs</t>
  </si>
  <si>
    <t>25G PON ONUs</t>
  </si>
  <si>
    <t>25G PON OLTs</t>
  </si>
  <si>
    <t>50G PON ONUs</t>
  </si>
  <si>
    <t>50G PON OLTs</t>
  </si>
  <si>
    <t>AOCs/AECs/CPOs</t>
  </si>
  <si>
    <t>AOCs</t>
  </si>
  <si>
    <t>AECs &amp; CPO</t>
  </si>
  <si>
    <t>Industrial and Defense</t>
  </si>
  <si>
    <t>Data Center</t>
  </si>
  <si>
    <t>Telecom</t>
  </si>
  <si>
    <t>Charts and data used in Chapter One</t>
  </si>
  <si>
    <t>Infrastructure</t>
  </si>
  <si>
    <t>Industrial</t>
  </si>
  <si>
    <t>High-End Consumer</t>
  </si>
  <si>
    <t>Broadband and Connectivity</t>
  </si>
  <si>
    <t>Industrial and Multi-market</t>
  </si>
  <si>
    <t>row 216</t>
  </si>
  <si>
    <t>row 215</t>
  </si>
  <si>
    <t>4Q21-3Q22</t>
  </si>
  <si>
    <t>Figure 1.3 MACOM’s annual revenues by application</t>
  </si>
  <si>
    <t>Figure 1.6 - Maxlinear’s annual revenues by application</t>
  </si>
  <si>
    <t>Figure 1.7 - Semtech’s annual revenues by application</t>
  </si>
  <si>
    <t>February 2023 - sample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</si>
</sst>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8" formatCode="0.0%"/>
  </numFmts>
  <fonts count="34" x14ac:knownFonts="1">
    <font>
      <sz val="10"/>
      <color theme="1"/>
      <name val="Calibri"/>
      <family val="2"/>
    </font>
    <font>
      <b/>
      <sz val="12"/>
      <color theme="1"/>
      <name val="Calibri"/>
      <family val="2"/>
    </font>
    <font>
      <sz val="10"/>
      <color theme="1"/>
      <name val="Calibri"/>
      <family val="2"/>
    </font>
    <font>
      <sz val="10"/>
      <color rgb="FFFF0000"/>
      <name val="Calibri"/>
      <family val="2"/>
    </font>
    <font>
      <b/>
      <sz val="10"/>
      <color theme="1"/>
      <name val="Calibri"/>
      <family val="2"/>
    </font>
    <font>
      <sz val="10"/>
      <color theme="3"/>
      <name val="Calibri"/>
      <family val="2"/>
    </font>
    <font>
      <sz val="10"/>
      <name val="Calibri"/>
      <family val="2"/>
    </font>
    <font>
      <sz val="10"/>
      <color theme="1"/>
      <name val="Calibri"/>
      <family val="2"/>
      <scheme val="minor"/>
    </font>
    <font>
      <sz val="12"/>
      <color theme="3"/>
      <name val="Calibri"/>
      <family val="2"/>
    </font>
    <font>
      <sz val="12"/>
      <color theme="1"/>
      <name val="Calibri"/>
      <family val="2"/>
    </font>
    <font>
      <b/>
      <sz val="9"/>
      <color indexed="81"/>
      <name val="Tahoma"/>
      <family val="2"/>
    </font>
    <font>
      <sz val="9"/>
      <color indexed="81"/>
      <name val="Tahoma"/>
      <family val="2"/>
    </font>
    <font>
      <sz val="10"/>
      <color theme="4"/>
      <name val="Calibri"/>
      <family val="2"/>
    </font>
    <font>
      <b/>
      <sz val="14"/>
      <name val="Calibri"/>
      <family val="2"/>
    </font>
    <font>
      <b/>
      <sz val="12"/>
      <name val="Calibri"/>
      <family val="2"/>
    </font>
    <font>
      <b/>
      <sz val="14"/>
      <color theme="1"/>
      <name val="Calibri"/>
      <family val="2"/>
    </font>
    <font>
      <sz val="8"/>
      <color theme="1"/>
      <name val="Calibri"/>
      <family val="2"/>
    </font>
    <font>
      <sz val="14"/>
      <color theme="1"/>
      <name val="Calibri"/>
      <family val="2"/>
    </font>
    <font>
      <sz val="10"/>
      <color rgb="FF000000"/>
      <name val="Tahoma"/>
      <family val="2"/>
    </font>
    <font>
      <b/>
      <sz val="10"/>
      <color rgb="FF000000"/>
      <name val="Tahoma"/>
      <family val="2"/>
    </font>
    <font>
      <sz val="12"/>
      <color rgb="FFFF0000"/>
      <name val="Calibri"/>
      <family val="2"/>
      <scheme val="minor"/>
    </font>
    <font>
      <b/>
      <sz val="11"/>
      <color theme="1"/>
      <name val="Calibri"/>
      <family val="2"/>
    </font>
    <font>
      <sz val="8"/>
      <color theme="4"/>
      <name val="Calibri"/>
      <family val="2"/>
    </font>
    <font>
      <b/>
      <sz val="8"/>
      <color rgb="FF009A46"/>
      <name val="Calibri"/>
      <family val="2"/>
    </font>
    <font>
      <sz val="8"/>
      <color rgb="FF00B050"/>
      <name val="Calibri"/>
      <family val="2"/>
    </font>
    <font>
      <b/>
      <sz val="8"/>
      <color theme="5"/>
      <name val="Calibri"/>
      <family val="2"/>
    </font>
    <font>
      <sz val="12"/>
      <name val="Calibri"/>
      <family val="2"/>
    </font>
    <font>
      <sz val="12"/>
      <color theme="4"/>
      <name val="Calibri"/>
      <family val="2"/>
    </font>
    <font>
      <sz val="11"/>
      <color theme="1"/>
      <name val="Calibri"/>
      <family val="2"/>
      <scheme val="minor"/>
    </font>
    <font>
      <sz val="12"/>
      <color theme="4"/>
      <name val="Calibri"/>
      <family val="2"/>
      <scheme val="minor"/>
    </font>
    <font>
      <sz val="11"/>
      <color rgb="FF343C46"/>
      <name val="Arial"/>
      <family val="2"/>
    </font>
    <font>
      <sz val="10"/>
      <color rgb="FF343C46"/>
      <name val="Calibri"/>
      <family val="2"/>
      <scheme val="minor"/>
    </font>
    <font>
      <b/>
      <sz val="12"/>
      <color rgb="FF343C46"/>
      <name val="Calibri"/>
      <family val="2"/>
      <scheme val="minor"/>
    </font>
    <font>
      <b/>
      <sz val="8"/>
      <color rgb="FFFF0000"/>
      <name val="Calibri"/>
      <family val="2"/>
    </font>
  </fonts>
  <fills count="3">
    <fill>
      <patternFill patternType="none"/>
    </fill>
    <fill>
      <patternFill patternType="gray125"/>
    </fill>
    <fill>
      <patternFill patternType="solid">
        <fgColor rgb="FFFFFFC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dotted">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7" fillId="0" borderId="0"/>
    <xf numFmtId="43" fontId="7" fillId="0" borderId="0" applyFont="0" applyFill="0" applyBorder="0" applyAlignment="0" applyProtection="0"/>
    <xf numFmtId="0" fontId="28" fillId="0" borderId="0"/>
  </cellStyleXfs>
  <cellXfs count="188">
    <xf numFmtId="0" fontId="0" fillId="0" borderId="0" xfId="0"/>
    <xf numFmtId="0" fontId="1" fillId="0" borderId="0" xfId="0" applyFont="1"/>
    <xf numFmtId="0" fontId="0" fillId="0" borderId="0" xfId="0" applyAlignment="1">
      <alignment horizontal="left"/>
    </xf>
    <xf numFmtId="0" fontId="0" fillId="0" borderId="0" xfId="0" quotePrefix="1"/>
    <xf numFmtId="0" fontId="0" fillId="0" borderId="0" xfId="0" applyAlignment="1">
      <alignment horizontal="right"/>
    </xf>
    <xf numFmtId="0" fontId="0" fillId="0" borderId="8" xfId="0" applyBorder="1"/>
    <xf numFmtId="0" fontId="3" fillId="0" borderId="0" xfId="0" applyFont="1"/>
    <xf numFmtId="0" fontId="0" fillId="0" borderId="3" xfId="0" applyBorder="1"/>
    <xf numFmtId="0" fontId="0" fillId="0" borderId="4" xfId="0" applyBorder="1"/>
    <xf numFmtId="165" fontId="0" fillId="0" borderId="0" xfId="2" applyNumberFormat="1" applyFont="1"/>
    <xf numFmtId="0" fontId="0" fillId="0" borderId="8" xfId="0" applyBorder="1" applyAlignment="1">
      <alignment horizontal="left"/>
    </xf>
    <xf numFmtId="0" fontId="0" fillId="0" borderId="11" xfId="0" applyBorder="1" applyAlignment="1">
      <alignment horizontal="left"/>
    </xf>
    <xf numFmtId="165" fontId="0" fillId="0" borderId="8" xfId="2" applyNumberFormat="1" applyFont="1" applyBorder="1"/>
    <xf numFmtId="0" fontId="0" fillId="0" borderId="1" xfId="0" applyBorder="1" applyAlignment="1">
      <alignment horizontal="center"/>
    </xf>
    <xf numFmtId="0" fontId="4" fillId="0" borderId="0" xfId="0" applyFont="1"/>
    <xf numFmtId="0" fontId="0" fillId="0" borderId="6" xfId="0" applyBorder="1"/>
    <xf numFmtId="0" fontId="6" fillId="0" borderId="5" xfId="0" applyFont="1" applyBorder="1"/>
    <xf numFmtId="0" fontId="6" fillId="0" borderId="0" xfId="0" applyFont="1"/>
    <xf numFmtId="0" fontId="0" fillId="0" borderId="7" xfId="0" applyBorder="1"/>
    <xf numFmtId="166" fontId="6" fillId="0" borderId="0" xfId="2" applyNumberFormat="1" applyFont="1" applyFill="1" applyBorder="1"/>
    <xf numFmtId="0" fontId="0" fillId="0" borderId="5" xfId="0" applyBorder="1"/>
    <xf numFmtId="0" fontId="0" fillId="0" borderId="10" xfId="0" applyBorder="1"/>
    <xf numFmtId="0" fontId="0" fillId="0" borderId="9" xfId="0" applyBorder="1"/>
    <xf numFmtId="0" fontId="3" fillId="0" borderId="0" xfId="0" quotePrefix="1" applyFont="1"/>
    <xf numFmtId="0" fontId="0" fillId="0" borderId="11" xfId="0" applyBorder="1"/>
    <xf numFmtId="0" fontId="0" fillId="0" borderId="12" xfId="0" applyBorder="1"/>
    <xf numFmtId="0" fontId="0" fillId="0" borderId="2" xfId="0" applyBorder="1" applyAlignment="1">
      <alignment horizontal="center"/>
    </xf>
    <xf numFmtId="164" fontId="0" fillId="0" borderId="1" xfId="1" applyNumberFormat="1" applyFont="1" applyBorder="1"/>
    <xf numFmtId="164" fontId="6" fillId="0" borderId="0" xfId="1" applyNumberFormat="1" applyFont="1"/>
    <xf numFmtId="0" fontId="7" fillId="0" borderId="5" xfId="4" applyBorder="1"/>
    <xf numFmtId="0" fontId="7" fillId="0" borderId="0" xfId="4" applyAlignment="1">
      <alignment horizontal="left"/>
    </xf>
    <xf numFmtId="0" fontId="7" fillId="0" borderId="0" xfId="4"/>
    <xf numFmtId="0" fontId="7" fillId="0" borderId="0" xfId="0" applyFont="1" applyAlignment="1">
      <alignment horizontal="left"/>
    </xf>
    <xf numFmtId="164" fontId="0" fillId="0" borderId="0" xfId="1" applyNumberFormat="1" applyFont="1"/>
    <xf numFmtId="164" fontId="6" fillId="0" borderId="0" xfId="1" applyNumberFormat="1" applyFont="1" applyBorder="1"/>
    <xf numFmtId="17" fontId="8" fillId="0" borderId="0" xfId="0" quotePrefix="1" applyNumberFormat="1" applyFont="1"/>
    <xf numFmtId="0" fontId="9" fillId="0" borderId="0" xfId="0" applyFont="1"/>
    <xf numFmtId="0" fontId="0" fillId="0" borderId="13" xfId="0" applyBorder="1"/>
    <xf numFmtId="0" fontId="0" fillId="0" borderId="15" xfId="0" applyBorder="1" applyAlignment="1">
      <alignment horizontal="center"/>
    </xf>
    <xf numFmtId="165" fontId="3" fillId="0" borderId="0" xfId="0" applyNumberFormat="1" applyFont="1"/>
    <xf numFmtId="0" fontId="3" fillId="0" borderId="0" xfId="0" applyFont="1" applyAlignment="1">
      <alignment horizontal="right"/>
    </xf>
    <xf numFmtId="0" fontId="0" fillId="0" borderId="15" xfId="0" applyBorder="1"/>
    <xf numFmtId="0" fontId="0" fillId="0" borderId="16" xfId="0" applyBorder="1"/>
    <xf numFmtId="165" fontId="0" fillId="0" borderId="11" xfId="2" applyNumberFormat="1" applyFont="1" applyBorder="1"/>
    <xf numFmtId="164" fontId="0" fillId="0" borderId="15" xfId="0" applyNumberFormat="1" applyBorder="1"/>
    <xf numFmtId="164" fontId="0" fillId="0" borderId="16" xfId="0" applyNumberFormat="1" applyBorder="1"/>
    <xf numFmtId="164" fontId="0" fillId="0" borderId="13" xfId="0" applyNumberFormat="1" applyBorder="1"/>
    <xf numFmtId="164" fontId="0" fillId="0" borderId="13" xfId="1" applyNumberFormat="1" applyFont="1" applyBorder="1"/>
    <xf numFmtId="165" fontId="0" fillId="0" borderId="15" xfId="2" applyNumberFormat="1" applyFont="1" applyBorder="1"/>
    <xf numFmtId="165" fontId="0" fillId="0" borderId="16" xfId="2" applyNumberFormat="1" applyFont="1" applyBorder="1"/>
    <xf numFmtId="0" fontId="0" fillId="0" borderId="12" xfId="0" applyBorder="1" applyAlignment="1">
      <alignment vertical="center"/>
    </xf>
    <xf numFmtId="0" fontId="0" fillId="0" borderId="7" xfId="0" applyBorder="1" applyAlignment="1">
      <alignment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8" xfId="0" applyBorder="1" applyAlignment="1">
      <alignment horizontal="left" vertical="center"/>
    </xf>
    <xf numFmtId="164" fontId="0" fillId="0" borderId="0" xfId="1" applyNumberFormat="1" applyFont="1" applyBorder="1"/>
    <xf numFmtId="164" fontId="0" fillId="0" borderId="16" xfId="1" applyNumberFormat="1" applyFont="1" applyBorder="1"/>
    <xf numFmtId="165" fontId="0" fillId="0" borderId="1" xfId="2" applyNumberFormat="1" applyFont="1" applyBorder="1"/>
    <xf numFmtId="0" fontId="0" fillId="0" borderId="15" xfId="0" applyBorder="1" applyAlignment="1">
      <alignment horizontal="left"/>
    </xf>
    <xf numFmtId="165" fontId="6" fillId="0" borderId="0" xfId="0" applyNumberFormat="1" applyFont="1"/>
    <xf numFmtId="164" fontId="6" fillId="0" borderId="11" xfId="1" applyNumberFormat="1" applyFont="1" applyBorder="1"/>
    <xf numFmtId="44" fontId="0" fillId="0" borderId="0" xfId="2" applyFont="1"/>
    <xf numFmtId="165" fontId="2" fillId="0" borderId="3" xfId="2" applyNumberFormat="1" applyFont="1" applyFill="1" applyBorder="1"/>
    <xf numFmtId="0" fontId="13" fillId="0" borderId="0" xfId="0" applyFont="1"/>
    <xf numFmtId="0" fontId="14" fillId="0" borderId="0" xfId="0" applyFont="1"/>
    <xf numFmtId="165" fontId="0" fillId="0" borderId="0" xfId="2" applyNumberFormat="1" applyFont="1" applyBorder="1"/>
    <xf numFmtId="0" fontId="0" fillId="0" borderId="17" xfId="0" applyBorder="1" applyAlignment="1">
      <alignment vertical="center"/>
    </xf>
    <xf numFmtId="0" fontId="0" fillId="0" borderId="14" xfId="0" applyBorder="1" applyAlignment="1">
      <alignment horizontal="left" vertical="center"/>
    </xf>
    <xf numFmtId="0" fontId="0" fillId="0" borderId="18" xfId="0" applyBorder="1" applyAlignment="1">
      <alignment horizontal="left" vertical="center"/>
    </xf>
    <xf numFmtId="165" fontId="0" fillId="0" borderId="14" xfId="2" applyNumberFormat="1" applyFont="1" applyBorder="1"/>
    <xf numFmtId="0" fontId="0" fillId="0" borderId="17" xfId="0" applyBorder="1"/>
    <xf numFmtId="0" fontId="0" fillId="0" borderId="14" xfId="0" applyBorder="1"/>
    <xf numFmtId="0" fontId="0" fillId="0" borderId="18" xfId="0" applyBorder="1"/>
    <xf numFmtId="0" fontId="15" fillId="0" borderId="0" xfId="0" applyFont="1"/>
    <xf numFmtId="165" fontId="6" fillId="0" borderId="0" xfId="2" applyNumberFormat="1" applyFont="1" applyFill="1" applyBorder="1"/>
    <xf numFmtId="0" fontId="0" fillId="0" borderId="0" xfId="0" applyAlignment="1">
      <alignment horizontal="center"/>
    </xf>
    <xf numFmtId="0" fontId="16" fillId="0" borderId="0" xfId="0" applyFont="1" applyAlignment="1">
      <alignment horizontal="center"/>
    </xf>
    <xf numFmtId="0" fontId="17" fillId="0" borderId="0" xfId="0" applyFont="1"/>
    <xf numFmtId="164" fontId="6" fillId="0" borderId="0" xfId="1" applyNumberFormat="1" applyFont="1" applyFill="1" applyBorder="1"/>
    <xf numFmtId="164" fontId="0" fillId="0" borderId="11" xfId="1" applyNumberFormat="1" applyFont="1" applyFill="1" applyBorder="1"/>
    <xf numFmtId="164" fontId="0" fillId="0" borderId="0" xfId="1" applyNumberFormat="1" applyFont="1" applyFill="1" applyBorder="1"/>
    <xf numFmtId="164" fontId="0" fillId="0" borderId="14" xfId="1" applyNumberFormat="1" applyFont="1" applyFill="1" applyBorder="1"/>
    <xf numFmtId="164" fontId="0" fillId="0" borderId="0" xfId="1" applyNumberFormat="1" applyFont="1" applyFill="1"/>
    <xf numFmtId="0" fontId="0" fillId="0" borderId="6" xfId="0" applyBorder="1" applyAlignment="1">
      <alignment vertical="center"/>
    </xf>
    <xf numFmtId="164" fontId="0" fillId="0" borderId="8" xfId="1" applyNumberFormat="1" applyFont="1" applyFill="1" applyBorder="1"/>
    <xf numFmtId="37" fontId="0" fillId="0" borderId="0" xfId="0" applyNumberFormat="1"/>
    <xf numFmtId="166" fontId="2" fillId="0" borderId="3" xfId="2" applyNumberFormat="1" applyFont="1" applyFill="1" applyBorder="1"/>
    <xf numFmtId="164" fontId="0" fillId="0" borderId="3" xfId="1" applyNumberFormat="1" applyFont="1" applyBorder="1"/>
    <xf numFmtId="164" fontId="3" fillId="0" borderId="0" xfId="0" applyNumberFormat="1" applyFont="1"/>
    <xf numFmtId="0" fontId="0" fillId="0" borderId="1" xfId="0" applyBorder="1"/>
    <xf numFmtId="0" fontId="0" fillId="0" borderId="16" xfId="0" applyBorder="1" applyAlignment="1">
      <alignment horizontal="left"/>
    </xf>
    <xf numFmtId="0" fontId="0" fillId="0" borderId="1" xfId="0" applyBorder="1" applyAlignment="1">
      <alignment horizontal="left"/>
    </xf>
    <xf numFmtId="0" fontId="0" fillId="0" borderId="9" xfId="0" applyBorder="1" applyAlignment="1">
      <alignment horizontal="left" vertical="center"/>
    </xf>
    <xf numFmtId="165" fontId="0" fillId="0" borderId="16" xfId="2" applyNumberFormat="1" applyFont="1" applyFill="1" applyBorder="1"/>
    <xf numFmtId="165" fontId="0" fillId="0" borderId="13" xfId="2" applyNumberFormat="1" applyFont="1" applyBorder="1"/>
    <xf numFmtId="6" fontId="0" fillId="0" borderId="0" xfId="0" applyNumberFormat="1"/>
    <xf numFmtId="0" fontId="4" fillId="0" borderId="0" xfId="0" applyFont="1" applyAlignment="1">
      <alignment horizontal="left"/>
    </xf>
    <xf numFmtId="0" fontId="0" fillId="0" borderId="13" xfId="0" applyBorder="1" applyAlignment="1">
      <alignment horizontal="left"/>
    </xf>
    <xf numFmtId="168" fontId="0" fillId="0" borderId="1" xfId="3" applyNumberFormat="1" applyFont="1" applyBorder="1"/>
    <xf numFmtId="164" fontId="0" fillId="0" borderId="15" xfId="1" applyNumberFormat="1" applyFont="1" applyBorder="1"/>
    <xf numFmtId="0" fontId="9" fillId="0" borderId="0" xfId="0" quotePrefix="1" applyFont="1"/>
    <xf numFmtId="0" fontId="9" fillId="0" borderId="0" xfId="0" quotePrefix="1" applyFont="1" applyAlignment="1">
      <alignment horizontal="center" vertical="top"/>
    </xf>
    <xf numFmtId="0" fontId="9" fillId="0" borderId="0" xfId="0" applyFont="1" applyAlignment="1">
      <alignment horizontal="left" indent="2"/>
    </xf>
    <xf numFmtId="0" fontId="22" fillId="0" borderId="15" xfId="0" applyFont="1" applyBorder="1" applyAlignment="1">
      <alignment horizontal="center"/>
    </xf>
    <xf numFmtId="0" fontId="22" fillId="0" borderId="16" xfId="0" applyFont="1" applyBorder="1" applyAlignment="1">
      <alignment horizontal="center"/>
    </xf>
    <xf numFmtId="0" fontId="23"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xf numFmtId="0" fontId="26" fillId="0" borderId="0" xfId="0" applyFont="1" applyAlignment="1">
      <alignment horizontal="left"/>
    </xf>
    <xf numFmtId="164" fontId="0" fillId="0" borderId="16" xfId="1" applyNumberFormat="1" applyFont="1" applyFill="1" applyBorder="1"/>
    <xf numFmtId="0" fontId="7" fillId="0" borderId="11" xfId="4" applyBorder="1"/>
    <xf numFmtId="0" fontId="7" fillId="0" borderId="11" xfId="4" applyBorder="1" applyAlignment="1">
      <alignment horizontal="left"/>
    </xf>
    <xf numFmtId="0" fontId="7" fillId="0" borderId="10" xfId="4" applyBorder="1"/>
    <xf numFmtId="166" fontId="6" fillId="0" borderId="11" xfId="2" applyNumberFormat="1" applyFont="1" applyFill="1" applyBorder="1"/>
    <xf numFmtId="164" fontId="0" fillId="0" borderId="0" xfId="0" applyNumberFormat="1"/>
    <xf numFmtId="164" fontId="4" fillId="0" borderId="0" xfId="0" applyNumberFormat="1" applyFont="1"/>
    <xf numFmtId="37" fontId="0" fillId="0" borderId="8" xfId="0" applyNumberFormat="1" applyBorder="1"/>
    <xf numFmtId="166" fontId="0" fillId="0" borderId="0" xfId="2" applyNumberFormat="1" applyFont="1"/>
    <xf numFmtId="164" fontId="6" fillId="0" borderId="0" xfId="1" applyNumberFormat="1" applyFont="1" applyFill="1"/>
    <xf numFmtId="164" fontId="5" fillId="2" borderId="0" xfId="1" applyNumberFormat="1" applyFont="1" applyFill="1"/>
    <xf numFmtId="6" fontId="5" fillId="2" borderId="0" xfId="0" applyNumberFormat="1" applyFont="1" applyFill="1"/>
    <xf numFmtId="164" fontId="0" fillId="0" borderId="1" xfId="1" applyNumberFormat="1" applyFont="1" applyFill="1" applyBorder="1"/>
    <xf numFmtId="0" fontId="0" fillId="0" borderId="16" xfId="0" applyBorder="1" applyAlignment="1">
      <alignment horizontal="left" indent="2"/>
    </xf>
    <xf numFmtId="0" fontId="0" fillId="0" borderId="15" xfId="0" applyBorder="1" applyAlignment="1">
      <alignment horizontal="left" indent="2"/>
    </xf>
    <xf numFmtId="165" fontId="0" fillId="0" borderId="13" xfId="2" applyNumberFormat="1" applyFont="1" applyFill="1" applyBorder="1"/>
    <xf numFmtId="165" fontId="0" fillId="0" borderId="5" xfId="2" applyNumberFormat="1" applyFont="1" applyBorder="1" applyAlignment="1">
      <alignment horizontal="center"/>
    </xf>
    <xf numFmtId="165" fontId="0" fillId="0" borderId="1" xfId="2" applyNumberFormat="1" applyFont="1" applyFill="1" applyBorder="1"/>
    <xf numFmtId="165" fontId="0" fillId="0" borderId="2" xfId="2" applyNumberFormat="1" applyFont="1" applyBorder="1" applyAlignment="1">
      <alignment horizontal="center"/>
    </xf>
    <xf numFmtId="165" fontId="0" fillId="0" borderId="0" xfId="0" applyNumberFormat="1"/>
    <xf numFmtId="0" fontId="0" fillId="0" borderId="1" xfId="0" applyBorder="1" applyAlignment="1">
      <alignment horizontal="left" indent="2"/>
    </xf>
    <xf numFmtId="165" fontId="0" fillId="0" borderId="0" xfId="2" applyNumberFormat="1" applyFont="1" applyFill="1"/>
    <xf numFmtId="9" fontId="0" fillId="0" borderId="0" xfId="3" applyFont="1" applyFill="1"/>
    <xf numFmtId="0" fontId="7" fillId="0" borderId="11" xfId="0" applyFont="1" applyBorder="1" applyAlignment="1">
      <alignment horizontal="left"/>
    </xf>
    <xf numFmtId="0" fontId="7" fillId="0" borderId="8" xfId="0" applyFont="1" applyBorder="1" applyAlignment="1">
      <alignment horizontal="left"/>
    </xf>
    <xf numFmtId="164" fontId="6" fillId="0" borderId="8" xfId="1" applyNumberFormat="1" applyFont="1" applyFill="1" applyBorder="1"/>
    <xf numFmtId="166" fontId="6" fillId="0" borderId="8" xfId="2" applyNumberFormat="1" applyFont="1" applyFill="1" applyBorder="1"/>
    <xf numFmtId="164" fontId="6" fillId="0" borderId="8" xfId="1" applyNumberFormat="1" applyFont="1" applyBorder="1"/>
    <xf numFmtId="164" fontId="6" fillId="0" borderId="11" xfId="1" applyNumberFormat="1" applyFont="1" applyFill="1" applyBorder="1"/>
    <xf numFmtId="164" fontId="0" fillId="0" borderId="8" xfId="1" applyNumberFormat="1" applyFont="1" applyBorder="1"/>
    <xf numFmtId="164" fontId="0" fillId="0" borderId="5" xfId="1" applyNumberFormat="1" applyFont="1" applyFill="1" applyBorder="1" applyAlignment="1">
      <alignment horizontal="center"/>
    </xf>
    <xf numFmtId="165" fontId="0" fillId="0" borderId="5" xfId="2" applyNumberFormat="1" applyFont="1" applyFill="1" applyBorder="1" applyAlignment="1">
      <alignment horizontal="center"/>
    </xf>
    <xf numFmtId="165" fontId="6" fillId="0" borderId="11" xfId="2" applyNumberFormat="1" applyFont="1" applyFill="1" applyBorder="1"/>
    <xf numFmtId="0" fontId="6" fillId="0" borderId="11" xfId="0" applyFont="1" applyBorder="1"/>
    <xf numFmtId="0" fontId="6" fillId="0" borderId="10" xfId="0" applyFont="1" applyBorder="1"/>
    <xf numFmtId="0" fontId="7" fillId="0" borderId="8" xfId="4" applyBorder="1"/>
    <xf numFmtId="0" fontId="7" fillId="0" borderId="8" xfId="4" applyBorder="1" applyAlignment="1">
      <alignment horizontal="left"/>
    </xf>
    <xf numFmtId="0" fontId="7" fillId="0" borderId="9" xfId="4" applyBorder="1"/>
    <xf numFmtId="0" fontId="6" fillId="0" borderId="8" xfId="0" applyFont="1" applyBorder="1"/>
    <xf numFmtId="0" fontId="6" fillId="0" borderId="9" xfId="0" applyFont="1" applyBorder="1"/>
    <xf numFmtId="165" fontId="6" fillId="0" borderId="8" xfId="2" applyNumberFormat="1" applyFont="1" applyFill="1" applyBorder="1"/>
    <xf numFmtId="0" fontId="3" fillId="0" borderId="16" xfId="0" applyFont="1" applyBorder="1" applyAlignment="1">
      <alignment horizontal="right" indent="2"/>
    </xf>
    <xf numFmtId="0" fontId="21" fillId="0" borderId="0" xfId="0" applyFont="1"/>
    <xf numFmtId="0" fontId="0" fillId="0" borderId="13" xfId="0" applyBorder="1" applyAlignment="1">
      <alignment horizontal="left" vertical="center" wrapText="1"/>
    </xf>
    <xf numFmtId="0" fontId="0" fillId="0" borderId="5" xfId="0" applyBorder="1" applyAlignment="1">
      <alignment horizontal="right"/>
    </xf>
    <xf numFmtId="168" fontId="0" fillId="0" borderId="0" xfId="3" applyNumberFormat="1" applyFont="1" applyFill="1"/>
    <xf numFmtId="0" fontId="15" fillId="0" borderId="0" xfId="0" quotePrefix="1" applyFont="1"/>
    <xf numFmtId="10" fontId="0" fillId="0" borderId="0" xfId="0" applyNumberFormat="1"/>
    <xf numFmtId="164" fontId="12" fillId="0" borderId="15" xfId="1" applyNumberFormat="1" applyFont="1" applyBorder="1"/>
    <xf numFmtId="164" fontId="12" fillId="0" borderId="16" xfId="1" applyNumberFormat="1" applyFont="1" applyBorder="1"/>
    <xf numFmtId="164" fontId="12" fillId="0" borderId="13" xfId="1" applyNumberFormat="1" applyFont="1" applyBorder="1"/>
    <xf numFmtId="164" fontId="0" fillId="0" borderId="13" xfId="1" applyNumberFormat="1" applyFont="1" applyFill="1" applyBorder="1"/>
    <xf numFmtId="0" fontId="12" fillId="0" borderId="0" xfId="0" applyFont="1"/>
    <xf numFmtId="0" fontId="12" fillId="0" borderId="0" xfId="0" applyFont="1" applyAlignment="1">
      <alignment horizontal="center"/>
    </xf>
    <xf numFmtId="0" fontId="27" fillId="0" borderId="0" xfId="0" applyFont="1"/>
    <xf numFmtId="0" fontId="29" fillId="0" borderId="0" xfId="0" applyFont="1" applyAlignment="1" applyProtection="1">
      <alignment horizontal="center"/>
      <protection locked="0"/>
    </xf>
    <xf numFmtId="0" fontId="9" fillId="0" borderId="7" xfId="0" applyFont="1" applyBorder="1" applyAlignment="1">
      <alignment horizontal="right"/>
    </xf>
    <xf numFmtId="0" fontId="9" fillId="0" borderId="6" xfId="0" applyFont="1" applyBorder="1" applyAlignment="1">
      <alignment horizontal="right"/>
    </xf>
    <xf numFmtId="0" fontId="14" fillId="0" borderId="4" xfId="0" applyFont="1" applyBorder="1"/>
    <xf numFmtId="0" fontId="6" fillId="0" borderId="3" xfId="0" applyFont="1" applyBorder="1"/>
    <xf numFmtId="0" fontId="14" fillId="0" borderId="2" xfId="0" applyFont="1" applyBorder="1"/>
    <xf numFmtId="166" fontId="6" fillId="0" borderId="6" xfId="2" applyNumberFormat="1" applyFont="1" applyFill="1" applyBorder="1"/>
    <xf numFmtId="166" fontId="6" fillId="0" borderId="7" xfId="2" applyNumberFormat="1" applyFont="1" applyFill="1" applyBorder="1"/>
    <xf numFmtId="164" fontId="6" fillId="0" borderId="6" xfId="1" applyNumberFormat="1" applyFont="1" applyFill="1" applyBorder="1"/>
    <xf numFmtId="0" fontId="30" fillId="0" borderId="0" xfId="0" applyFont="1"/>
    <xf numFmtId="0" fontId="31" fillId="0" borderId="0" xfId="0" applyFont="1" applyAlignment="1">
      <alignment horizontal="right"/>
    </xf>
    <xf numFmtId="0" fontId="30" fillId="0" borderId="8" xfId="0" applyFont="1" applyBorder="1"/>
    <xf numFmtId="0" fontId="32" fillId="0" borderId="0" xfId="0" applyFont="1"/>
    <xf numFmtId="0" fontId="31" fillId="0" borderId="0" xfId="0" applyFont="1" applyFill="1" applyAlignment="1">
      <alignment horizontal="right"/>
    </xf>
    <xf numFmtId="9" fontId="9" fillId="0" borderId="5" xfId="3" applyFont="1" applyFill="1" applyBorder="1" applyAlignment="1">
      <alignment horizontal="center"/>
    </xf>
    <xf numFmtId="9" fontId="9" fillId="0" borderId="9" xfId="3" applyFont="1" applyFill="1" applyBorder="1" applyAlignment="1">
      <alignment horizontal="center"/>
    </xf>
    <xf numFmtId="9" fontId="20" fillId="0" borderId="0" xfId="3" applyFont="1" applyFill="1" applyAlignment="1">
      <alignment horizontal="center"/>
    </xf>
    <xf numFmtId="0" fontId="33"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cellXfs>
  <cellStyles count="7">
    <cellStyle name="Comma" xfId="1" builtinId="3"/>
    <cellStyle name="Comma 5" xfId="5"/>
    <cellStyle name="Currency" xfId="2" builtinId="4"/>
    <cellStyle name="Normal" xfId="0" builtinId="0"/>
    <cellStyle name="Normal 3" xfId="4"/>
    <cellStyle name="Normal 7" xfId="6"/>
    <cellStyle name="Percent" xfId="3" builtinId="5"/>
  </cellStyles>
  <dxfs count="24">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CCFFCC"/>
      <color rgb="FFFFFFCC"/>
      <color rgb="FFCC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0.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IC chipsets for optical transceivers - units consumed</a:t>
            </a:r>
          </a:p>
        </c:rich>
      </c:tx>
      <c:layout>
        <c:manualLayout>
          <c:xMode val="edge"/>
          <c:yMode val="edge"/>
          <c:x val="0.21263200775318061"/>
          <c:y val="2.7777807694254565E-2"/>
        </c:manualLayout>
      </c:layout>
      <c:overlay val="0"/>
    </c:title>
    <c:autoTitleDeleted val="0"/>
    <c:plotArea>
      <c:layout>
        <c:manualLayout>
          <c:layoutTarget val="inner"/>
          <c:xMode val="edge"/>
          <c:yMode val="edge"/>
          <c:x val="0.18077018294251052"/>
          <c:y val="9.9175633532253948E-2"/>
          <c:w val="0.57094111262906022"/>
          <c:h val="0.73752527792706102"/>
        </c:manualLayout>
      </c:layout>
      <c:barChart>
        <c:barDir val="col"/>
        <c:grouping val="stacked"/>
        <c:varyColors val="0"/>
        <c:ser>
          <c:idx val="0"/>
          <c:order val="0"/>
          <c:tx>
            <c:strRef>
              <c:f>Summary!$B$25</c:f>
              <c:strCache>
                <c:ptCount val="1"/>
                <c:pt idx="0">
                  <c:v>FibreChannel</c:v>
                </c:pt>
              </c:strCache>
            </c:strRef>
          </c:tx>
          <c:invertIfNegative val="0"/>
          <c:cat>
            <c:numRef>
              <c:f>Summary!$C$24:$M$24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Summary!$C$25:$M$25</c:f>
              <c:numCache>
                <c:formatCode>_(* #,##0_);_(* \(#,##0\);_(* "-"??_);_(@_)</c:formatCode>
                <c:ptCount val="11"/>
                <c:pt idx="0">
                  <c:v>7839170</c:v>
                </c:pt>
                <c:pt idx="1">
                  <c:v>7687734.5578942783</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ED14-6949-A53B-3267D2E78810}"/>
            </c:ext>
          </c:extLst>
        </c:ser>
        <c:ser>
          <c:idx val="1"/>
          <c:order val="1"/>
          <c:tx>
            <c:strRef>
              <c:f>Summary!$B$26</c:f>
              <c:strCache>
                <c:ptCount val="1"/>
                <c:pt idx="0">
                  <c:v>AOCs/AECs/CPOs</c:v>
                </c:pt>
              </c:strCache>
            </c:strRef>
          </c:tx>
          <c:invertIfNegative val="0"/>
          <c:cat>
            <c:numRef>
              <c:f>Summary!$C$24:$M$24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Summary!$C$26:$M$26</c:f>
              <c:numCache>
                <c:formatCode>_(* #,##0_);_(* \(#,##0\);_(* "-"??_);_(@_)</c:formatCode>
                <c:ptCount val="11"/>
                <c:pt idx="0">
                  <c:v>12453767.457346683</c:v>
                </c:pt>
                <c:pt idx="1">
                  <c:v>10328796.960370243</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ED14-6949-A53B-3267D2E78810}"/>
            </c:ext>
          </c:extLst>
        </c:ser>
        <c:ser>
          <c:idx val="2"/>
          <c:order val="2"/>
          <c:tx>
            <c:strRef>
              <c:f>Summary!$B$27</c:f>
              <c:strCache>
                <c:ptCount val="1"/>
                <c:pt idx="0">
                  <c:v>Ethernet</c:v>
                </c:pt>
              </c:strCache>
            </c:strRef>
          </c:tx>
          <c:spPr>
            <a:ln>
              <a:noFill/>
            </a:ln>
          </c:spPr>
          <c:invertIfNegative val="0"/>
          <c:cat>
            <c:numRef>
              <c:f>Summary!$C$24:$M$24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Summary!$C$27:$M$27</c:f>
              <c:numCache>
                <c:formatCode>_(* #,##0_);_(* \(#,##0\);_(* "-"??_);_(@_)</c:formatCode>
                <c:ptCount val="11"/>
                <c:pt idx="0">
                  <c:v>46080310.33669468</c:v>
                </c:pt>
                <c:pt idx="1">
                  <c:v>42287170.330701917</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2-ED14-6949-A53B-3267D2E78810}"/>
            </c:ext>
          </c:extLst>
        </c:ser>
        <c:ser>
          <c:idx val="3"/>
          <c:order val="3"/>
          <c:tx>
            <c:strRef>
              <c:f>Summary!$B$28</c:f>
              <c:strCache>
                <c:ptCount val="1"/>
                <c:pt idx="0">
                  <c:v>CWDM/DWDM</c:v>
                </c:pt>
              </c:strCache>
            </c:strRef>
          </c:tx>
          <c:invertIfNegative val="0"/>
          <c:cat>
            <c:numRef>
              <c:f>Summary!$C$24:$M$24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Summary!$C$28:$M$28</c:f>
              <c:numCache>
                <c:formatCode>_(* #,##0_);_(* \(#,##0\);_(* "-"??_);_(@_)</c:formatCode>
                <c:ptCount val="11"/>
                <c:pt idx="0">
                  <c:v>1284197</c:v>
                </c:pt>
                <c:pt idx="1">
                  <c:v>1549775</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3-ED14-6949-A53B-3267D2E78810}"/>
            </c:ext>
          </c:extLst>
        </c:ser>
        <c:ser>
          <c:idx val="4"/>
          <c:order val="4"/>
          <c:tx>
            <c:strRef>
              <c:f>Summary!$B$29</c:f>
              <c:strCache>
                <c:ptCount val="1"/>
                <c:pt idx="0">
                  <c:v>Wireless fronthaul/backhaul</c:v>
                </c:pt>
              </c:strCache>
            </c:strRef>
          </c:tx>
          <c:spPr>
            <a:ln>
              <a:noFill/>
            </a:ln>
          </c:spPr>
          <c:invertIfNegative val="0"/>
          <c:cat>
            <c:numRef>
              <c:f>Summary!$C$24:$M$24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Summary!$C$29:$M$29</c:f>
              <c:numCache>
                <c:formatCode>_(* #,##0_);_(* \(#,##0\);_(* "-"??_);_(@_)</c:formatCode>
                <c:ptCount val="11"/>
                <c:pt idx="0">
                  <c:v>17854406.753969923</c:v>
                </c:pt>
                <c:pt idx="1">
                  <c:v>34623151.354257248</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4-ED14-6949-A53B-3267D2E78810}"/>
            </c:ext>
          </c:extLst>
        </c:ser>
        <c:ser>
          <c:idx val="5"/>
          <c:order val="5"/>
          <c:tx>
            <c:strRef>
              <c:f>Summary!$B$30</c:f>
              <c:strCache>
                <c:ptCount val="1"/>
                <c:pt idx="0">
                  <c:v>Fiber-to-the-home</c:v>
                </c:pt>
              </c:strCache>
            </c:strRef>
          </c:tx>
          <c:invertIfNegative val="0"/>
          <c:cat>
            <c:numRef>
              <c:f>Summary!$C$24:$M$24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Summary!$C$30:$M$30</c:f>
              <c:numCache>
                <c:formatCode>_(* #,##0_);_(* \(#,##0\);_(* "-"??_);_(@_)</c:formatCode>
                <c:ptCount val="11"/>
                <c:pt idx="0">
                  <c:v>91863984.942399994</c:v>
                </c:pt>
                <c:pt idx="1">
                  <c:v>71931081.971200004</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5-ED14-6949-A53B-3267D2E78810}"/>
            </c:ext>
          </c:extLst>
        </c:ser>
        <c:dLbls>
          <c:showLegendKey val="0"/>
          <c:showVal val="0"/>
          <c:showCatName val="0"/>
          <c:showSerName val="0"/>
          <c:showPercent val="0"/>
          <c:showBubbleSize val="0"/>
        </c:dLbls>
        <c:gapWidth val="150"/>
        <c:overlap val="100"/>
        <c:axId val="121768960"/>
        <c:axId val="121770752"/>
      </c:barChart>
      <c:catAx>
        <c:axId val="121768960"/>
        <c:scaling>
          <c:orientation val="minMax"/>
        </c:scaling>
        <c:delete val="0"/>
        <c:axPos val="b"/>
        <c:numFmt formatCode="General" sourceLinked="1"/>
        <c:majorTickMark val="out"/>
        <c:minorTickMark val="none"/>
        <c:tickLblPos val="nextTo"/>
        <c:crossAx val="121770752"/>
        <c:crosses val="autoZero"/>
        <c:auto val="1"/>
        <c:lblAlgn val="ctr"/>
        <c:lblOffset val="100"/>
        <c:noMultiLvlLbl val="0"/>
      </c:catAx>
      <c:valAx>
        <c:axId val="121770752"/>
        <c:scaling>
          <c:orientation val="minMax"/>
        </c:scaling>
        <c:delete val="0"/>
        <c:axPos val="l"/>
        <c:majorGridlines/>
        <c:title>
          <c:tx>
            <c:rich>
              <a:bodyPr rot="-5400000" vert="horz"/>
              <a:lstStyle/>
              <a:p>
                <a:pPr>
                  <a:defRPr/>
                </a:pPr>
                <a:r>
                  <a:rPr lang="en-US"/>
                  <a:t>Chipsets supplied annually</a:t>
                </a:r>
              </a:p>
            </c:rich>
          </c:tx>
          <c:layout>
            <c:manualLayout>
              <c:xMode val="edge"/>
              <c:yMode val="edge"/>
              <c:x val="7.7764294891390986E-3"/>
              <c:y val="0.25281459609215517"/>
            </c:manualLayout>
          </c:layout>
          <c:overlay val="0"/>
        </c:title>
        <c:numFmt formatCode="_(* #,##0_);_(* \(#,##0\);_(* &quot;-&quot;??_);_(@_)" sourceLinked="1"/>
        <c:majorTickMark val="out"/>
        <c:minorTickMark val="none"/>
        <c:tickLblPos val="nextTo"/>
        <c:crossAx val="121768960"/>
        <c:crosses val="autoZero"/>
        <c:crossBetween val="between"/>
        <c:minorUnit val="4000000"/>
      </c:valAx>
    </c:plotArea>
    <c:legend>
      <c:legendPos val="r"/>
      <c:layout>
        <c:manualLayout>
          <c:xMode val="edge"/>
          <c:yMode val="edge"/>
          <c:x val="0.74884396727886549"/>
          <c:y val="0.187852872557597"/>
          <c:w val="0.23808295093425355"/>
          <c:h val="0.68748833479148441"/>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66515094413324"/>
          <c:y val="3.9807000162134454E-2"/>
          <c:w val="0.79576621827485228"/>
          <c:h val="0.85270754563486462"/>
        </c:manualLayout>
      </c:layout>
      <c:barChart>
        <c:barDir val="col"/>
        <c:grouping val="clustered"/>
        <c:varyColors val="0"/>
        <c:ser>
          <c:idx val="0"/>
          <c:order val="0"/>
          <c:tx>
            <c:strRef>
              <c:f>Summary!$B$195</c:f>
              <c:strCache>
                <c:ptCount val="1"/>
                <c:pt idx="0">
                  <c:v>PAM4 DSPs</c:v>
                </c:pt>
              </c:strCache>
            </c:strRef>
          </c:tx>
          <c:spPr>
            <a:solidFill>
              <a:schemeClr val="accent1"/>
            </a:solidFill>
            <a:ln>
              <a:noFill/>
            </a:ln>
            <a:effectLst/>
          </c:spPr>
          <c:invertIfNegative val="0"/>
          <c:cat>
            <c:numRef>
              <c:f>Summary!$C$194:$M$194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Summary!$C$195:$M$195</c:f>
              <c:numCache>
                <c:formatCode>_(* #,##0_);_(* \(#,##0\);_(* "-"??_);_(@_)</c:formatCode>
                <c:ptCount val="11"/>
                <c:pt idx="0">
                  <c:v>32.555039548738364</c:v>
                </c:pt>
                <c:pt idx="1">
                  <c:v>91.268289791002758</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C19B-0F45-9955-AB88EFC920B7}"/>
            </c:ext>
          </c:extLst>
        </c:ser>
        <c:ser>
          <c:idx val="1"/>
          <c:order val="1"/>
          <c:tx>
            <c:strRef>
              <c:f>Summary!$B$196</c:f>
              <c:strCache>
                <c:ptCount val="1"/>
                <c:pt idx="0">
                  <c:v>Coherent DSPs</c:v>
                </c:pt>
              </c:strCache>
            </c:strRef>
          </c:tx>
          <c:spPr>
            <a:solidFill>
              <a:schemeClr val="accent2"/>
            </a:solidFill>
            <a:ln>
              <a:noFill/>
            </a:ln>
            <a:effectLst/>
          </c:spPr>
          <c:invertIfNegative val="0"/>
          <c:cat>
            <c:numRef>
              <c:f>Summary!$C$194:$M$194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Summary!$C$196:$M$196</c:f>
              <c:numCache>
                <c:formatCode>_(* #,##0_);_(* \(#,##0\);_(* "-"??_);_(@_)</c:formatCode>
                <c:ptCount val="11"/>
                <c:pt idx="0">
                  <c:v>714.1823229545455</c:v>
                </c:pt>
                <c:pt idx="1">
                  <c:v>740.36183365454553</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C19B-0F45-9955-AB88EFC920B7}"/>
            </c:ext>
          </c:extLst>
        </c:ser>
        <c:dLbls>
          <c:showLegendKey val="0"/>
          <c:showVal val="0"/>
          <c:showCatName val="0"/>
          <c:showSerName val="0"/>
          <c:showPercent val="0"/>
          <c:showBubbleSize val="0"/>
        </c:dLbls>
        <c:gapWidth val="219"/>
        <c:overlap val="-27"/>
        <c:axId val="123126528"/>
        <c:axId val="123128064"/>
      </c:barChart>
      <c:catAx>
        <c:axId val="12312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3128064"/>
        <c:crosses val="autoZero"/>
        <c:auto val="1"/>
        <c:lblAlgn val="ctr"/>
        <c:lblOffset val="100"/>
        <c:noMultiLvlLbl val="0"/>
      </c:catAx>
      <c:valAx>
        <c:axId val="123128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a:t>Market</a:t>
                </a:r>
                <a:r>
                  <a:rPr lang="en-US" sz="1000" b="1" baseline="0"/>
                  <a:t> Value</a:t>
                </a:r>
                <a:r>
                  <a:rPr lang="en-US" sz="1000" b="1"/>
                  <a:t> ($M)</a:t>
                </a:r>
              </a:p>
            </c:rich>
          </c:tx>
          <c:layout>
            <c:manualLayout>
              <c:xMode val="edge"/>
              <c:yMode val="edge"/>
              <c:x val="4.5839902090458871E-2"/>
              <c:y val="0.29154367671358883"/>
            </c:manualLayout>
          </c:layout>
          <c:overlay val="0"/>
          <c:spPr>
            <a:noFill/>
            <a:ln>
              <a:noFill/>
            </a:ln>
            <a:effectLst/>
          </c:sp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3126528"/>
        <c:crosses val="autoZero"/>
        <c:crossBetween val="between"/>
      </c:valAx>
      <c:spPr>
        <a:noFill/>
        <a:ln>
          <a:noFill/>
        </a:ln>
        <a:effectLst/>
      </c:spPr>
    </c:plotArea>
    <c:legend>
      <c:legendPos val="b"/>
      <c:layout>
        <c:manualLayout>
          <c:xMode val="edge"/>
          <c:yMode val="edge"/>
          <c:x val="0.24028411923484935"/>
          <c:y val="0.12469792128813972"/>
          <c:w val="0.40570609938337182"/>
          <c:h val="0.13344434841753638"/>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802036256318579"/>
          <c:y val="3.9967705407398801E-2"/>
          <c:w val="0.80043448113341387"/>
          <c:h val="0.87983024167730473"/>
        </c:manualLayout>
      </c:layout>
      <c:barChart>
        <c:barDir val="col"/>
        <c:grouping val="clustered"/>
        <c:varyColors val="0"/>
        <c:ser>
          <c:idx val="0"/>
          <c:order val="0"/>
          <c:tx>
            <c:strRef>
              <c:f>Summary!$B$185</c:f>
              <c:strCache>
                <c:ptCount val="1"/>
                <c:pt idx="0">
                  <c:v>PAM4 DSPs</c:v>
                </c:pt>
              </c:strCache>
            </c:strRef>
          </c:tx>
          <c:spPr>
            <a:solidFill>
              <a:schemeClr val="accent1"/>
            </a:solidFill>
            <a:ln>
              <a:noFill/>
            </a:ln>
            <a:effectLst/>
          </c:spPr>
          <c:invertIfNegative val="0"/>
          <c:cat>
            <c:numRef>
              <c:f>Summary!$C$184:$M$184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Summary!$C$185:$M$185</c:f>
              <c:numCache>
                <c:formatCode>_(* #,##0_);_(* \(#,##0\);_(* "-"??_);_(@_)</c:formatCode>
                <c:ptCount val="11"/>
                <c:pt idx="0">
                  <c:v>240330</c:v>
                </c:pt>
                <c:pt idx="1">
                  <c:v>961967.57411868137</c:v>
                </c:pt>
              </c:numCache>
            </c:numRef>
          </c:val>
          <c:extLst xmlns:c16r2="http://schemas.microsoft.com/office/drawing/2015/06/chart">
            <c:ext xmlns:c16="http://schemas.microsoft.com/office/drawing/2014/chart" uri="{C3380CC4-5D6E-409C-BE32-E72D297353CC}">
              <c16:uniqueId val="{00000000-68EA-EF47-A06C-48E965DAF1B6}"/>
            </c:ext>
          </c:extLst>
        </c:ser>
        <c:ser>
          <c:idx val="1"/>
          <c:order val="1"/>
          <c:tx>
            <c:strRef>
              <c:f>Summary!$B$186</c:f>
              <c:strCache>
                <c:ptCount val="1"/>
                <c:pt idx="0">
                  <c:v>Coherent DSPs</c:v>
                </c:pt>
              </c:strCache>
            </c:strRef>
          </c:tx>
          <c:spPr>
            <a:solidFill>
              <a:schemeClr val="accent2"/>
            </a:solidFill>
            <a:ln>
              <a:noFill/>
            </a:ln>
            <a:effectLst/>
          </c:spPr>
          <c:invertIfNegative val="0"/>
          <c:cat>
            <c:numRef>
              <c:f>Summary!$C$184:$M$184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Summary!$C$186:$M$186</c:f>
              <c:numCache>
                <c:formatCode>_(* #,##0_);_(* \(#,##0\);_(* "-"??_);_(@_)</c:formatCode>
                <c:ptCount val="11"/>
                <c:pt idx="0">
                  <c:v>472500</c:v>
                </c:pt>
                <c:pt idx="1">
                  <c:v>572000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68EA-EF47-A06C-48E965DAF1B6}"/>
            </c:ext>
          </c:extLst>
        </c:ser>
        <c:dLbls>
          <c:showLegendKey val="0"/>
          <c:showVal val="0"/>
          <c:showCatName val="0"/>
          <c:showSerName val="0"/>
          <c:showPercent val="0"/>
          <c:showBubbleSize val="0"/>
        </c:dLbls>
        <c:gapWidth val="219"/>
        <c:overlap val="-27"/>
        <c:axId val="123179392"/>
        <c:axId val="123180928"/>
      </c:barChart>
      <c:catAx>
        <c:axId val="123179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180928"/>
        <c:crosses val="autoZero"/>
        <c:auto val="1"/>
        <c:lblAlgn val="ctr"/>
        <c:lblOffset val="100"/>
        <c:noMultiLvlLbl val="0"/>
      </c:catAx>
      <c:valAx>
        <c:axId val="123180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a:t>Chipsets Shipped Annually</a:t>
                </a:r>
                <a:r>
                  <a:rPr lang="en-US" sz="1000" b="1" baseline="0"/>
                  <a:t> (Units)</a:t>
                </a:r>
                <a:endParaRPr lang="en-US" sz="1000" b="1"/>
              </a:p>
            </c:rich>
          </c:tx>
          <c:layout/>
          <c:overlay val="0"/>
          <c:spPr>
            <a:noFill/>
            <a:ln>
              <a:noFill/>
            </a:ln>
            <a:effectLst/>
          </c:sp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179392"/>
        <c:crosses val="autoZero"/>
        <c:crossBetween val="between"/>
      </c:valAx>
      <c:spPr>
        <a:noFill/>
        <a:ln>
          <a:noFill/>
        </a:ln>
        <a:effectLst/>
      </c:spPr>
    </c:plotArea>
    <c:legend>
      <c:legendPos val="b"/>
      <c:layout>
        <c:manualLayout>
          <c:xMode val="edge"/>
          <c:yMode val="edge"/>
          <c:x val="0.23077360837105662"/>
          <c:y val="0.12479765812706239"/>
          <c:w val="0.40002029593822136"/>
          <c:h val="0.14716669880485977"/>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66515094413324"/>
          <c:y val="3.9807000162134454E-2"/>
          <c:w val="0.79576621827485228"/>
          <c:h val="0.85270754563486462"/>
        </c:manualLayout>
      </c:layout>
      <c:barChart>
        <c:barDir val="col"/>
        <c:grouping val="clustered"/>
        <c:varyColors val="0"/>
        <c:ser>
          <c:idx val="0"/>
          <c:order val="0"/>
          <c:tx>
            <c:strRef>
              <c:f>Summary!$B$185</c:f>
              <c:strCache>
                <c:ptCount val="1"/>
                <c:pt idx="0">
                  <c:v>PAM4 DSPs</c:v>
                </c:pt>
              </c:strCache>
            </c:strRef>
          </c:tx>
          <c:spPr>
            <a:solidFill>
              <a:schemeClr val="accent1"/>
            </a:solidFill>
            <a:ln>
              <a:noFill/>
            </a:ln>
            <a:effectLst/>
          </c:spPr>
          <c:invertIfNegative val="0"/>
          <c:cat>
            <c:numRef>
              <c:f>Summary!$C$190:$M$190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Summary!$C$191:$M$191</c:f>
              <c:numCache>
                <c:formatCode>_("$"* #,##0_);_("$"* \(#,##0\);_("$"* "-"??_);_(@_)</c:formatCode>
                <c:ptCount val="11"/>
                <c:pt idx="0">
                  <c:v>135.45974097590133</c:v>
                </c:pt>
                <c:pt idx="1">
                  <c:v>94.876680094564861</c:v>
                </c:pt>
              </c:numCache>
            </c:numRef>
          </c:val>
          <c:extLst xmlns:c16r2="http://schemas.microsoft.com/office/drawing/2015/06/chart">
            <c:ext xmlns:c16="http://schemas.microsoft.com/office/drawing/2014/chart" uri="{C3380CC4-5D6E-409C-BE32-E72D297353CC}">
              <c16:uniqueId val="{00000000-E0B5-BE4B-8EE5-DEB0AA88B50C}"/>
            </c:ext>
          </c:extLst>
        </c:ser>
        <c:ser>
          <c:idx val="1"/>
          <c:order val="1"/>
          <c:tx>
            <c:strRef>
              <c:f>Summary!$B$186</c:f>
              <c:strCache>
                <c:ptCount val="1"/>
                <c:pt idx="0">
                  <c:v>Coherent DSPs</c:v>
                </c:pt>
              </c:strCache>
            </c:strRef>
          </c:tx>
          <c:spPr>
            <a:solidFill>
              <a:schemeClr val="accent2"/>
            </a:solidFill>
            <a:ln>
              <a:noFill/>
            </a:ln>
            <a:effectLst/>
          </c:spPr>
          <c:invertIfNegative val="0"/>
          <c:cat>
            <c:numRef>
              <c:f>Summary!$C$190:$M$190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Summary!$C$192:$M$192</c:f>
              <c:numCache>
                <c:formatCode>_("$"* #,##0_);_("$"* \(#,##0\);_("$"* "-"??_);_(@_)</c:formatCode>
                <c:ptCount val="11"/>
                <c:pt idx="0">
                  <c:v>1511.49697979798</c:v>
                </c:pt>
                <c:pt idx="1">
                  <c:v>1294.3388700254293</c:v>
                </c:pt>
              </c:numCache>
            </c:numRef>
          </c:val>
          <c:extLst xmlns:c16r2="http://schemas.microsoft.com/office/drawing/2015/06/chart">
            <c:ext xmlns:c16="http://schemas.microsoft.com/office/drawing/2014/chart" uri="{C3380CC4-5D6E-409C-BE32-E72D297353CC}">
              <c16:uniqueId val="{00000001-E0B5-BE4B-8EE5-DEB0AA88B50C}"/>
            </c:ext>
          </c:extLst>
        </c:ser>
        <c:dLbls>
          <c:showLegendKey val="0"/>
          <c:showVal val="0"/>
          <c:showCatName val="0"/>
          <c:showSerName val="0"/>
          <c:showPercent val="0"/>
          <c:showBubbleSize val="0"/>
        </c:dLbls>
        <c:gapWidth val="219"/>
        <c:overlap val="-27"/>
        <c:axId val="123273216"/>
        <c:axId val="123274752"/>
      </c:barChart>
      <c:catAx>
        <c:axId val="12327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3274752"/>
        <c:crosses val="autoZero"/>
        <c:auto val="1"/>
        <c:lblAlgn val="ctr"/>
        <c:lblOffset val="100"/>
        <c:noMultiLvlLbl val="0"/>
      </c:catAx>
      <c:valAx>
        <c:axId val="123274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a:t>Average</a:t>
                </a:r>
                <a:r>
                  <a:rPr lang="en-US" sz="1000" b="1" baseline="0"/>
                  <a:t> Selling Price </a:t>
                </a:r>
                <a:r>
                  <a:rPr lang="en-US" sz="1000" b="1"/>
                  <a:t>($)</a:t>
                </a:r>
              </a:p>
            </c:rich>
          </c:tx>
          <c:layout>
            <c:manualLayout>
              <c:xMode val="edge"/>
              <c:yMode val="edge"/>
              <c:x val="4.5839902090458871E-2"/>
              <c:y val="0.29154367671358883"/>
            </c:manualLayout>
          </c:layout>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3273216"/>
        <c:crosses val="autoZero"/>
        <c:crossBetween val="between"/>
      </c:valAx>
      <c:spPr>
        <a:noFill/>
        <a:ln>
          <a:noFill/>
        </a:ln>
        <a:effectLst/>
      </c:spPr>
    </c:plotArea>
    <c:legend>
      <c:legendPos val="b"/>
      <c:layout>
        <c:manualLayout>
          <c:xMode val="edge"/>
          <c:yMode val="edge"/>
          <c:x val="0.45793121166145001"/>
          <c:y val="0.13193555768125509"/>
          <c:w val="0.40570609938337182"/>
          <c:h val="0.13344434841753638"/>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63580468385959"/>
          <c:y val="4.9927004921458143E-2"/>
          <c:w val="0.81377556717100064"/>
          <c:h val="0.83741802438456991"/>
        </c:manualLayout>
      </c:layout>
      <c:lineChart>
        <c:grouping val="standard"/>
        <c:varyColors val="0"/>
        <c:ser>
          <c:idx val="0"/>
          <c:order val="0"/>
          <c:tx>
            <c:strRef>
              <c:f>Summary!$B$227</c:f>
              <c:strCache>
                <c:ptCount val="1"/>
                <c:pt idx="0">
                  <c:v>100G Coherent DSPs</c:v>
                </c:pt>
              </c:strCache>
            </c:strRef>
          </c:tx>
          <c:cat>
            <c:numRef>
              <c:f>Summary!$C$215:$M$215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Summary!$C$227:$M$227</c:f>
              <c:numCache>
                <c:formatCode>_(* #,##0_);_(* \(#,##0\);_(* "-"??_);_(@_)</c:formatCode>
                <c:ptCount val="11"/>
                <c:pt idx="0">
                  <c:v>330000</c:v>
                </c:pt>
                <c:pt idx="1">
                  <c:v>307000.00000000006</c:v>
                </c:pt>
                <c:pt idx="2">
                  <c:v>0</c:v>
                </c:pt>
                <c:pt idx="3">
                  <c:v>0</c:v>
                </c:pt>
                <c:pt idx="4">
                  <c:v>0</c:v>
                </c:pt>
                <c:pt idx="5">
                  <c:v>0</c:v>
                </c:pt>
                <c:pt idx="6">
                  <c:v>0</c:v>
                </c:pt>
                <c:pt idx="7">
                  <c:v>0</c:v>
                </c:pt>
                <c:pt idx="8">
                  <c:v>0</c:v>
                </c:pt>
                <c:pt idx="9">
                  <c:v>0</c:v>
                </c:pt>
                <c:pt idx="10">
                  <c:v>0</c:v>
                </c:pt>
              </c:numCache>
            </c:numRef>
          </c:val>
          <c:smooth val="0"/>
          <c:extLst xmlns:c16r2="http://schemas.microsoft.com/office/drawing/2015/06/chart">
            <c:ext xmlns:c16="http://schemas.microsoft.com/office/drawing/2014/chart" uri="{C3380CC4-5D6E-409C-BE32-E72D297353CC}">
              <c16:uniqueId val="{00000000-E10D-6D46-954D-2D6AAECDD6BB}"/>
            </c:ext>
          </c:extLst>
        </c:ser>
        <c:ser>
          <c:idx val="1"/>
          <c:order val="1"/>
          <c:tx>
            <c:strRef>
              <c:f>Summary!$B$228</c:f>
              <c:strCache>
                <c:ptCount val="1"/>
                <c:pt idx="0">
                  <c:v>200G Coherent DSPs</c:v>
                </c:pt>
              </c:strCache>
            </c:strRef>
          </c:tx>
          <c:cat>
            <c:numRef>
              <c:f>Summary!$C$215:$M$215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Summary!$C$228:$M$228</c:f>
              <c:numCache>
                <c:formatCode>_(* #,##0_);_(* \(#,##0\);_(* "-"??_);_(@_)</c:formatCode>
                <c:ptCount val="11"/>
                <c:pt idx="0">
                  <c:v>122000</c:v>
                </c:pt>
                <c:pt idx="1">
                  <c:v>217000</c:v>
                </c:pt>
                <c:pt idx="2">
                  <c:v>0</c:v>
                </c:pt>
                <c:pt idx="3">
                  <c:v>0</c:v>
                </c:pt>
                <c:pt idx="4">
                  <c:v>0</c:v>
                </c:pt>
                <c:pt idx="5">
                  <c:v>0</c:v>
                </c:pt>
                <c:pt idx="6">
                  <c:v>0</c:v>
                </c:pt>
                <c:pt idx="7">
                  <c:v>0</c:v>
                </c:pt>
                <c:pt idx="8">
                  <c:v>0</c:v>
                </c:pt>
                <c:pt idx="9">
                  <c:v>0</c:v>
                </c:pt>
                <c:pt idx="10">
                  <c:v>0</c:v>
                </c:pt>
              </c:numCache>
            </c:numRef>
          </c:val>
          <c:smooth val="0"/>
          <c:extLst xmlns:c16r2="http://schemas.microsoft.com/office/drawing/2015/06/chart">
            <c:ext xmlns:c16="http://schemas.microsoft.com/office/drawing/2014/chart" uri="{C3380CC4-5D6E-409C-BE32-E72D297353CC}">
              <c16:uniqueId val="{00000001-E10D-6D46-954D-2D6AAECDD6BB}"/>
            </c:ext>
          </c:extLst>
        </c:ser>
        <c:ser>
          <c:idx val="2"/>
          <c:order val="2"/>
          <c:tx>
            <c:strRef>
              <c:f>Summary!$B$229</c:f>
              <c:strCache>
                <c:ptCount val="1"/>
                <c:pt idx="0">
                  <c:v>400G Coherent DSPs</c:v>
                </c:pt>
              </c:strCache>
            </c:strRef>
          </c:tx>
          <c:cat>
            <c:numRef>
              <c:f>Summary!$C$215:$M$215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Summary!$C$229:$M$229</c:f>
              <c:numCache>
                <c:formatCode>_(* #,##0_);_(* \(#,##0\);_(* "-"??_);_(@_)</c:formatCode>
                <c:ptCount val="11"/>
                <c:pt idx="0">
                  <c:v>17500</c:v>
                </c:pt>
                <c:pt idx="1">
                  <c:v>39000</c:v>
                </c:pt>
                <c:pt idx="2">
                  <c:v>0</c:v>
                </c:pt>
                <c:pt idx="3">
                  <c:v>0</c:v>
                </c:pt>
                <c:pt idx="4">
                  <c:v>0</c:v>
                </c:pt>
                <c:pt idx="5">
                  <c:v>0</c:v>
                </c:pt>
                <c:pt idx="6">
                  <c:v>0</c:v>
                </c:pt>
                <c:pt idx="7">
                  <c:v>0</c:v>
                </c:pt>
                <c:pt idx="8">
                  <c:v>0</c:v>
                </c:pt>
                <c:pt idx="9">
                  <c:v>0</c:v>
                </c:pt>
                <c:pt idx="10">
                  <c:v>0</c:v>
                </c:pt>
              </c:numCache>
            </c:numRef>
          </c:val>
          <c:smooth val="0"/>
          <c:extLst xmlns:c16r2="http://schemas.microsoft.com/office/drawing/2015/06/chart">
            <c:ext xmlns:c16="http://schemas.microsoft.com/office/drawing/2014/chart" uri="{C3380CC4-5D6E-409C-BE32-E72D297353CC}">
              <c16:uniqueId val="{00000002-E10D-6D46-954D-2D6AAECDD6BB}"/>
            </c:ext>
          </c:extLst>
        </c:ser>
        <c:ser>
          <c:idx val="3"/>
          <c:order val="3"/>
          <c:tx>
            <c:strRef>
              <c:f>Summary!$B$230</c:f>
              <c:strCache>
                <c:ptCount val="1"/>
                <c:pt idx="0">
                  <c:v>≥600G Coherent DSPs</c:v>
                </c:pt>
              </c:strCache>
            </c:strRef>
          </c:tx>
          <c:cat>
            <c:numRef>
              <c:f>Summary!$C$215:$M$215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Summary!$C$230:$M$230</c:f>
              <c:numCache>
                <c:formatCode>_(* #,##0_);_(* \(#,##0\);_(* "-"??_);_(@_)</c:formatCode>
                <c:ptCount val="11"/>
                <c:pt idx="0">
                  <c:v>3000</c:v>
                </c:pt>
                <c:pt idx="1">
                  <c:v>9000</c:v>
                </c:pt>
                <c:pt idx="2">
                  <c:v>0</c:v>
                </c:pt>
                <c:pt idx="3">
                  <c:v>0</c:v>
                </c:pt>
                <c:pt idx="4">
                  <c:v>0</c:v>
                </c:pt>
                <c:pt idx="5">
                  <c:v>0</c:v>
                </c:pt>
                <c:pt idx="6">
                  <c:v>0</c:v>
                </c:pt>
                <c:pt idx="7">
                  <c:v>0</c:v>
                </c:pt>
                <c:pt idx="8">
                  <c:v>0</c:v>
                </c:pt>
                <c:pt idx="9">
                  <c:v>0</c:v>
                </c:pt>
                <c:pt idx="10">
                  <c:v>0</c:v>
                </c:pt>
              </c:numCache>
            </c:numRef>
          </c:val>
          <c:smooth val="0"/>
          <c:extLst xmlns:c16r2="http://schemas.microsoft.com/office/drawing/2015/06/chart">
            <c:ext xmlns:c16="http://schemas.microsoft.com/office/drawing/2014/chart" uri="{C3380CC4-5D6E-409C-BE32-E72D297353CC}">
              <c16:uniqueId val="{00000000-CC9F-F249-B1C3-ADF5C174DD54}"/>
            </c:ext>
          </c:extLst>
        </c:ser>
        <c:dLbls>
          <c:showLegendKey val="0"/>
          <c:showVal val="0"/>
          <c:showCatName val="0"/>
          <c:showSerName val="0"/>
          <c:showPercent val="0"/>
          <c:showBubbleSize val="0"/>
        </c:dLbls>
        <c:marker val="1"/>
        <c:smooth val="0"/>
        <c:axId val="123337344"/>
        <c:axId val="123339136"/>
      </c:lineChart>
      <c:catAx>
        <c:axId val="123337344"/>
        <c:scaling>
          <c:orientation val="minMax"/>
        </c:scaling>
        <c:delete val="0"/>
        <c:axPos val="b"/>
        <c:numFmt formatCode="General" sourceLinked="1"/>
        <c:majorTickMark val="out"/>
        <c:minorTickMark val="none"/>
        <c:tickLblPos val="nextTo"/>
        <c:crossAx val="123339136"/>
        <c:crosses val="autoZero"/>
        <c:auto val="1"/>
        <c:lblAlgn val="ctr"/>
        <c:lblOffset val="100"/>
        <c:noMultiLvlLbl val="0"/>
      </c:catAx>
      <c:valAx>
        <c:axId val="123339136"/>
        <c:scaling>
          <c:orientation val="minMax"/>
        </c:scaling>
        <c:delete val="0"/>
        <c:axPos val="l"/>
        <c:majorGridlines/>
        <c:numFmt formatCode="_(* #,##0_);_(* \(#,##0\);_(* &quot;-&quot;??_);_(@_)" sourceLinked="1"/>
        <c:majorTickMark val="out"/>
        <c:minorTickMark val="none"/>
        <c:tickLblPos val="nextTo"/>
        <c:crossAx val="123337344"/>
        <c:crosses val="autoZero"/>
        <c:crossBetween val="between"/>
      </c:valAx>
    </c:plotArea>
    <c:legend>
      <c:legendPos val="r"/>
      <c:layout>
        <c:manualLayout>
          <c:xMode val="edge"/>
          <c:yMode val="edge"/>
          <c:x val="0.1798634382941473"/>
          <c:y val="7.6731406792030027E-2"/>
          <c:w val="0.27785011019636557"/>
          <c:h val="0.32105773616360939"/>
        </c:manualLayout>
      </c:layout>
      <c:overlay val="0"/>
      <c:spPr>
        <a:solidFill>
          <a:sysClr val="window" lastClr="FFFFFF"/>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21083130543337"/>
          <c:y val="5.0039551978468391E-2"/>
          <c:w val="0.84342542881122196"/>
          <c:h val="0.83705152687671391"/>
        </c:manualLayout>
      </c:layout>
      <c:lineChart>
        <c:grouping val="standard"/>
        <c:varyColors val="0"/>
        <c:ser>
          <c:idx val="0"/>
          <c:order val="0"/>
          <c:tx>
            <c:strRef>
              <c:f>Summary!$B$218</c:f>
              <c:strCache>
                <c:ptCount val="1"/>
                <c:pt idx="0">
                  <c:v>4-lane 50G  PAM4 DSPs</c:v>
                </c:pt>
              </c:strCache>
            </c:strRef>
          </c:tx>
          <c:cat>
            <c:numRef>
              <c:f>Summary!$C$215:$M$215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Summary!$C$218:$M$218</c:f>
              <c:numCache>
                <c:formatCode>_(* #,##0_);_(* \(#,##0\);_(* "-"??_);_(@_)</c:formatCode>
                <c:ptCount val="11"/>
                <c:pt idx="0">
                  <c:v>1530</c:v>
                </c:pt>
                <c:pt idx="1">
                  <c:v>313860.08880000003</c:v>
                </c:pt>
              </c:numCache>
            </c:numRef>
          </c:val>
          <c:smooth val="0"/>
          <c:extLst xmlns:c16r2="http://schemas.microsoft.com/office/drawing/2015/06/chart">
            <c:ext xmlns:c16="http://schemas.microsoft.com/office/drawing/2014/chart" uri="{C3380CC4-5D6E-409C-BE32-E72D297353CC}">
              <c16:uniqueId val="{00000000-58A4-604D-9D70-65F47D9B27A3}"/>
            </c:ext>
          </c:extLst>
        </c:ser>
        <c:ser>
          <c:idx val="1"/>
          <c:order val="1"/>
          <c:tx>
            <c:strRef>
              <c:f>Summary!$B$219</c:f>
              <c:strCache>
                <c:ptCount val="1"/>
                <c:pt idx="0">
                  <c:v>8-lane 50G  PAM4 DSPs</c:v>
                </c:pt>
              </c:strCache>
            </c:strRef>
          </c:tx>
          <c:cat>
            <c:numRef>
              <c:f>Summary!$C$215:$M$215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Summary!$C$219:$M$219</c:f>
              <c:numCache>
                <c:formatCode>_(* #,##0_);_(* \(#,##0\);_(* "-"??_);_(@_)</c:formatCode>
                <c:ptCount val="11"/>
                <c:pt idx="0">
                  <c:v>52500</c:v>
                </c:pt>
                <c:pt idx="1">
                  <c:v>220347.04575824176</c:v>
                </c:pt>
              </c:numCache>
            </c:numRef>
          </c:val>
          <c:smooth val="0"/>
          <c:extLst xmlns:c16r2="http://schemas.microsoft.com/office/drawing/2015/06/chart">
            <c:ext xmlns:c16="http://schemas.microsoft.com/office/drawing/2014/chart" uri="{C3380CC4-5D6E-409C-BE32-E72D297353CC}">
              <c16:uniqueId val="{00000001-58A4-604D-9D70-65F47D9B27A3}"/>
            </c:ext>
          </c:extLst>
        </c:ser>
        <c:ser>
          <c:idx val="2"/>
          <c:order val="2"/>
          <c:tx>
            <c:strRef>
              <c:f>Summary!$B$220</c:f>
              <c:strCache>
                <c:ptCount val="1"/>
                <c:pt idx="0">
                  <c:v>1-lane 100G  PAM4 DSPs </c:v>
                </c:pt>
              </c:strCache>
            </c:strRef>
          </c:tx>
          <c:cat>
            <c:numRef>
              <c:f>Summary!$C$215:$M$215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Summary!$C$220:$M$220</c:f>
              <c:numCache>
                <c:formatCode>_(* #,##0_);_(* \(#,##0\);_(* "-"??_);_(@_)</c:formatCode>
                <c:ptCount val="11"/>
                <c:pt idx="0">
                  <c:v>153000</c:v>
                </c:pt>
                <c:pt idx="1">
                  <c:v>225083</c:v>
                </c:pt>
              </c:numCache>
            </c:numRef>
          </c:val>
          <c:smooth val="0"/>
          <c:extLst xmlns:c16r2="http://schemas.microsoft.com/office/drawing/2015/06/chart">
            <c:ext xmlns:c16="http://schemas.microsoft.com/office/drawing/2014/chart" uri="{C3380CC4-5D6E-409C-BE32-E72D297353CC}">
              <c16:uniqueId val="{00000002-58A4-604D-9D70-65F47D9B27A3}"/>
            </c:ext>
          </c:extLst>
        </c:ser>
        <c:ser>
          <c:idx val="3"/>
          <c:order val="3"/>
          <c:tx>
            <c:strRef>
              <c:f>Summary!$B$221</c:f>
              <c:strCache>
                <c:ptCount val="1"/>
                <c:pt idx="0">
                  <c:v>4-lane 100G  PAM4 DSPs</c:v>
                </c:pt>
              </c:strCache>
            </c:strRef>
          </c:tx>
          <c:cat>
            <c:numRef>
              <c:f>Summary!$C$215:$M$215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Summary!$C$221:$M$221</c:f>
              <c:numCache>
                <c:formatCode>_(* #,##0_);_(* \(#,##0\);_(* "-"??_);_(@_)</c:formatCode>
                <c:ptCount val="11"/>
                <c:pt idx="0">
                  <c:v>6000</c:v>
                </c:pt>
                <c:pt idx="1">
                  <c:v>50483.439560439561</c:v>
                </c:pt>
              </c:numCache>
            </c:numRef>
          </c:val>
          <c:smooth val="0"/>
          <c:extLst xmlns:c16r2="http://schemas.microsoft.com/office/drawing/2015/06/chart">
            <c:ext xmlns:c16="http://schemas.microsoft.com/office/drawing/2014/chart" uri="{C3380CC4-5D6E-409C-BE32-E72D297353CC}">
              <c16:uniqueId val="{00000003-58A4-604D-9D70-65F47D9B27A3}"/>
            </c:ext>
          </c:extLst>
        </c:ser>
        <c:ser>
          <c:idx val="4"/>
          <c:order val="4"/>
          <c:tx>
            <c:strRef>
              <c:f>Summary!$B$222</c:f>
              <c:strCache>
                <c:ptCount val="1"/>
                <c:pt idx="0">
                  <c:v>8-lane 100G  PAM4 DSPs</c:v>
                </c:pt>
              </c:strCache>
            </c:strRef>
          </c:tx>
          <c:cat>
            <c:numRef>
              <c:f>Summary!$C$215:$M$215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Summary!$C$222:$M$222</c:f>
              <c:numCache>
                <c:formatCode>_(* #,##0_);_(* \(#,##0\);_(* "-"??_);_(@_)</c:formatCode>
                <c:ptCount val="11"/>
                <c:pt idx="0">
                  <c:v>0</c:v>
                </c:pt>
                <c:pt idx="1">
                  <c:v>0</c:v>
                </c:pt>
              </c:numCache>
            </c:numRef>
          </c:val>
          <c:smooth val="0"/>
          <c:extLst xmlns:c16r2="http://schemas.microsoft.com/office/drawing/2015/06/chart">
            <c:ext xmlns:c16="http://schemas.microsoft.com/office/drawing/2014/chart" uri="{C3380CC4-5D6E-409C-BE32-E72D297353CC}">
              <c16:uniqueId val="{00000004-58A4-604D-9D70-65F47D9B27A3}"/>
            </c:ext>
          </c:extLst>
        </c:ser>
        <c:dLbls>
          <c:showLegendKey val="0"/>
          <c:showVal val="0"/>
          <c:showCatName val="0"/>
          <c:showSerName val="0"/>
          <c:showPercent val="0"/>
          <c:showBubbleSize val="0"/>
        </c:dLbls>
        <c:marker val="1"/>
        <c:smooth val="0"/>
        <c:axId val="123384960"/>
        <c:axId val="123386496"/>
      </c:lineChart>
      <c:catAx>
        <c:axId val="123384960"/>
        <c:scaling>
          <c:orientation val="minMax"/>
        </c:scaling>
        <c:delete val="0"/>
        <c:axPos val="b"/>
        <c:numFmt formatCode="General" sourceLinked="1"/>
        <c:majorTickMark val="out"/>
        <c:minorTickMark val="none"/>
        <c:tickLblPos val="nextTo"/>
        <c:crossAx val="123386496"/>
        <c:crosses val="autoZero"/>
        <c:auto val="1"/>
        <c:lblAlgn val="ctr"/>
        <c:lblOffset val="100"/>
        <c:noMultiLvlLbl val="0"/>
      </c:catAx>
      <c:valAx>
        <c:axId val="123386496"/>
        <c:scaling>
          <c:orientation val="minMax"/>
        </c:scaling>
        <c:delete val="0"/>
        <c:axPos val="l"/>
        <c:majorGridlines/>
        <c:numFmt formatCode="_(* #,##0_);_(* \(#,##0\);_(* &quot;-&quot;??_);_(@_)" sourceLinked="1"/>
        <c:majorTickMark val="out"/>
        <c:minorTickMark val="none"/>
        <c:tickLblPos val="nextTo"/>
        <c:crossAx val="123384960"/>
        <c:crosses val="autoZero"/>
        <c:crossBetween val="between"/>
      </c:valAx>
    </c:plotArea>
    <c:legend>
      <c:legendPos val="r"/>
      <c:layout>
        <c:manualLayout>
          <c:xMode val="edge"/>
          <c:yMode val="edge"/>
          <c:x val="0.16163840259121337"/>
          <c:y val="7.9536917131773549E-2"/>
          <c:w val="0.28421055295243958"/>
          <c:h val="0.46818662817314927"/>
        </c:manualLayout>
      </c:layout>
      <c:overlay val="0"/>
      <c:spPr>
        <a:solidFill>
          <a:sysClr val="window" lastClr="FFFFFF"/>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89559349184397E-2"/>
          <c:y val="4.7548264175757471E-2"/>
          <c:w val="0.87096924867986381"/>
          <c:h val="0.845164140349694"/>
        </c:manualLayout>
      </c:layout>
      <c:lineChart>
        <c:grouping val="standard"/>
        <c:varyColors val="0"/>
        <c:ser>
          <c:idx val="0"/>
          <c:order val="0"/>
          <c:tx>
            <c:strRef>
              <c:f>Summary!$B$282</c:f>
              <c:strCache>
                <c:ptCount val="1"/>
                <c:pt idx="0">
                  <c:v>100G Coherent DSPs</c:v>
                </c:pt>
              </c:strCache>
            </c:strRef>
          </c:tx>
          <c:cat>
            <c:numRef>
              <c:f>Summary!$C$215:$M$215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Summary!$C$282:$M$282</c:f>
              <c:numCache>
                <c:formatCode>_("$"* #,##0_);_("$"* \(#,##0\);_("$"* "-"??_);_(@_)</c:formatCode>
                <c:ptCount val="11"/>
                <c:pt idx="0">
                  <c:v>491.40687750000006</c:v>
                </c:pt>
                <c:pt idx="1">
                  <c:v>358.31646620000004</c:v>
                </c:pt>
                <c:pt idx="2">
                  <c:v>0</c:v>
                </c:pt>
                <c:pt idx="3">
                  <c:v>0</c:v>
                </c:pt>
                <c:pt idx="4">
                  <c:v>0</c:v>
                </c:pt>
                <c:pt idx="5">
                  <c:v>0</c:v>
                </c:pt>
                <c:pt idx="6">
                  <c:v>0</c:v>
                </c:pt>
                <c:pt idx="7">
                  <c:v>0</c:v>
                </c:pt>
                <c:pt idx="8">
                  <c:v>0</c:v>
                </c:pt>
                <c:pt idx="9">
                  <c:v>0</c:v>
                </c:pt>
                <c:pt idx="10">
                  <c:v>0</c:v>
                </c:pt>
              </c:numCache>
            </c:numRef>
          </c:val>
          <c:smooth val="0"/>
          <c:extLst xmlns:c16r2="http://schemas.microsoft.com/office/drawing/2015/06/chart">
            <c:ext xmlns:c16="http://schemas.microsoft.com/office/drawing/2014/chart" uri="{C3380CC4-5D6E-409C-BE32-E72D297353CC}">
              <c16:uniqueId val="{00000000-FC28-874D-9BF3-96F42F6BE115}"/>
            </c:ext>
          </c:extLst>
        </c:ser>
        <c:ser>
          <c:idx val="1"/>
          <c:order val="1"/>
          <c:tx>
            <c:strRef>
              <c:f>Summary!$B$283</c:f>
              <c:strCache>
                <c:ptCount val="1"/>
                <c:pt idx="0">
                  <c:v>200G Coherent DSPs</c:v>
                </c:pt>
              </c:strCache>
            </c:strRef>
          </c:tx>
          <c:cat>
            <c:numRef>
              <c:f>Summary!$C$215:$M$215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Summary!$C$283:$M$283</c:f>
              <c:numCache>
                <c:formatCode>_("$"* #,##0_);_("$"* \(#,##0\);_("$"* "-"??_);_(@_)</c:formatCode>
                <c:ptCount val="11"/>
                <c:pt idx="0">
                  <c:v>211.85544545454547</c:v>
                </c:pt>
                <c:pt idx="1">
                  <c:v>284.20302654545458</c:v>
                </c:pt>
                <c:pt idx="2">
                  <c:v>0</c:v>
                </c:pt>
                <c:pt idx="3">
                  <c:v>0</c:v>
                </c:pt>
                <c:pt idx="4">
                  <c:v>0</c:v>
                </c:pt>
                <c:pt idx="5">
                  <c:v>0</c:v>
                </c:pt>
                <c:pt idx="6">
                  <c:v>0</c:v>
                </c:pt>
                <c:pt idx="7">
                  <c:v>0</c:v>
                </c:pt>
                <c:pt idx="8">
                  <c:v>0</c:v>
                </c:pt>
                <c:pt idx="9">
                  <c:v>0</c:v>
                </c:pt>
                <c:pt idx="10">
                  <c:v>0</c:v>
                </c:pt>
              </c:numCache>
            </c:numRef>
          </c:val>
          <c:smooth val="0"/>
          <c:extLst xmlns:c16r2="http://schemas.microsoft.com/office/drawing/2015/06/chart">
            <c:ext xmlns:c16="http://schemas.microsoft.com/office/drawing/2014/chart" uri="{C3380CC4-5D6E-409C-BE32-E72D297353CC}">
              <c16:uniqueId val="{00000001-FC28-874D-9BF3-96F42F6BE115}"/>
            </c:ext>
          </c:extLst>
        </c:ser>
        <c:ser>
          <c:idx val="2"/>
          <c:order val="2"/>
          <c:tx>
            <c:strRef>
              <c:f>Summary!$B$284</c:f>
              <c:strCache>
                <c:ptCount val="1"/>
                <c:pt idx="0">
                  <c:v>400G Coherent DSPs</c:v>
                </c:pt>
              </c:strCache>
            </c:strRef>
          </c:tx>
          <c:cat>
            <c:numRef>
              <c:f>Summary!$C$215:$M$215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Summary!$C$284:$M$284</c:f>
              <c:numCache>
                <c:formatCode>_("$"* #,##0_);_("$"* \(#,##0\);_("$"* "-"??_);_(@_)</c:formatCode>
                <c:ptCount val="11"/>
                <c:pt idx="0">
                  <c:v>0</c:v>
                </c:pt>
                <c:pt idx="1">
                  <c:v>77.367340909090899</c:v>
                </c:pt>
                <c:pt idx="2">
                  <c:v>0</c:v>
                </c:pt>
                <c:pt idx="3">
                  <c:v>0</c:v>
                </c:pt>
                <c:pt idx="4">
                  <c:v>0</c:v>
                </c:pt>
                <c:pt idx="5">
                  <c:v>0</c:v>
                </c:pt>
                <c:pt idx="6">
                  <c:v>0</c:v>
                </c:pt>
                <c:pt idx="7">
                  <c:v>0</c:v>
                </c:pt>
                <c:pt idx="8">
                  <c:v>0</c:v>
                </c:pt>
                <c:pt idx="9">
                  <c:v>0</c:v>
                </c:pt>
                <c:pt idx="10">
                  <c:v>0</c:v>
                </c:pt>
              </c:numCache>
            </c:numRef>
          </c:val>
          <c:smooth val="0"/>
          <c:extLst xmlns:c16r2="http://schemas.microsoft.com/office/drawing/2015/06/chart">
            <c:ext xmlns:c16="http://schemas.microsoft.com/office/drawing/2014/chart" uri="{C3380CC4-5D6E-409C-BE32-E72D297353CC}">
              <c16:uniqueId val="{00000002-FC28-874D-9BF3-96F42F6BE115}"/>
            </c:ext>
          </c:extLst>
        </c:ser>
        <c:ser>
          <c:idx val="3"/>
          <c:order val="3"/>
          <c:tx>
            <c:strRef>
              <c:f>Summary!$B$285</c:f>
              <c:strCache>
                <c:ptCount val="1"/>
                <c:pt idx="0">
                  <c:v>≥600G Coherent DSPs</c:v>
                </c:pt>
              </c:strCache>
            </c:strRef>
          </c:tx>
          <c:cat>
            <c:numRef>
              <c:f>Summary!$C$215:$M$215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Summary!$C$285:$M$285</c:f>
              <c:numCache>
                <c:formatCode>_("$"* #,##0_);_("$"* \(#,##0\);_("$"* "-"??_);_(@_)</c:formatCode>
                <c:ptCount val="11"/>
                <c:pt idx="0">
                  <c:v>10.92</c:v>
                </c:pt>
                <c:pt idx="1">
                  <c:v>20.475000000000001</c:v>
                </c:pt>
                <c:pt idx="2">
                  <c:v>0</c:v>
                </c:pt>
                <c:pt idx="3">
                  <c:v>0</c:v>
                </c:pt>
                <c:pt idx="4">
                  <c:v>0</c:v>
                </c:pt>
                <c:pt idx="5">
                  <c:v>0</c:v>
                </c:pt>
                <c:pt idx="6">
                  <c:v>0</c:v>
                </c:pt>
                <c:pt idx="7">
                  <c:v>0</c:v>
                </c:pt>
                <c:pt idx="8">
                  <c:v>0</c:v>
                </c:pt>
                <c:pt idx="9">
                  <c:v>0</c:v>
                </c:pt>
                <c:pt idx="10">
                  <c:v>0</c:v>
                </c:pt>
              </c:numCache>
            </c:numRef>
          </c:val>
          <c:smooth val="0"/>
          <c:extLst xmlns:c16r2="http://schemas.microsoft.com/office/drawing/2015/06/chart">
            <c:ext xmlns:c16="http://schemas.microsoft.com/office/drawing/2014/chart" uri="{C3380CC4-5D6E-409C-BE32-E72D297353CC}">
              <c16:uniqueId val="{00000000-A4B7-4F45-A937-CA1E79D4BA9B}"/>
            </c:ext>
          </c:extLst>
        </c:ser>
        <c:dLbls>
          <c:showLegendKey val="0"/>
          <c:showVal val="0"/>
          <c:showCatName val="0"/>
          <c:showSerName val="0"/>
          <c:showPercent val="0"/>
          <c:showBubbleSize val="0"/>
        </c:dLbls>
        <c:marker val="1"/>
        <c:smooth val="0"/>
        <c:axId val="123558528"/>
        <c:axId val="123560320"/>
      </c:lineChart>
      <c:catAx>
        <c:axId val="123558528"/>
        <c:scaling>
          <c:orientation val="minMax"/>
        </c:scaling>
        <c:delete val="0"/>
        <c:axPos val="b"/>
        <c:numFmt formatCode="General" sourceLinked="1"/>
        <c:majorTickMark val="out"/>
        <c:minorTickMark val="none"/>
        <c:tickLblPos val="nextTo"/>
        <c:crossAx val="123560320"/>
        <c:crosses val="autoZero"/>
        <c:auto val="1"/>
        <c:lblAlgn val="ctr"/>
        <c:lblOffset val="100"/>
        <c:noMultiLvlLbl val="0"/>
      </c:catAx>
      <c:valAx>
        <c:axId val="123560320"/>
        <c:scaling>
          <c:orientation val="minMax"/>
        </c:scaling>
        <c:delete val="0"/>
        <c:axPos val="l"/>
        <c:majorGridlines/>
        <c:numFmt formatCode="_(&quot;$&quot;* #,##0_);_(&quot;$&quot;* \(#,##0\);_(&quot;$&quot;* &quot;-&quot;??_);_(@_)" sourceLinked="1"/>
        <c:majorTickMark val="out"/>
        <c:minorTickMark val="none"/>
        <c:tickLblPos val="nextTo"/>
        <c:crossAx val="123558528"/>
        <c:crosses val="autoZero"/>
        <c:crossBetween val="between"/>
      </c:valAx>
    </c:plotArea>
    <c:legend>
      <c:legendPos val="r"/>
      <c:layout>
        <c:manualLayout>
          <c:xMode val="edge"/>
          <c:yMode val="edge"/>
          <c:x val="0.12999468483195634"/>
          <c:y val="5.8692199829078258E-2"/>
          <c:w val="0.25444669475362997"/>
          <c:h val="0.26993818607236791"/>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932676532733885E-2"/>
          <c:y val="4.7644100240413448E-2"/>
          <c:w val="0.87170626167711895"/>
          <c:h val="0.84485206040915906"/>
        </c:manualLayout>
      </c:layout>
      <c:lineChart>
        <c:grouping val="standard"/>
        <c:varyColors val="0"/>
        <c:ser>
          <c:idx val="0"/>
          <c:order val="0"/>
          <c:tx>
            <c:strRef>
              <c:f>Summary!$B$273</c:f>
              <c:strCache>
                <c:ptCount val="1"/>
                <c:pt idx="0">
                  <c:v>4-lane 50G  PAM4 DSPs</c:v>
                </c:pt>
              </c:strCache>
            </c:strRef>
          </c:tx>
          <c:cat>
            <c:numRef>
              <c:f>Summary!$C$215:$M$215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Summary!$C$273:$M$273</c:f>
              <c:numCache>
                <c:formatCode>_("$"* #,##0_);_("$"* \(#,##0\);_("$"* "-"??_);_(@_)</c:formatCode>
                <c:ptCount val="11"/>
                <c:pt idx="0">
                  <c:v>0.16767562499999999</c:v>
                </c:pt>
                <c:pt idx="1">
                  <c:v>18.936886052519998</c:v>
                </c:pt>
              </c:numCache>
            </c:numRef>
          </c:val>
          <c:smooth val="0"/>
          <c:extLst xmlns:c16r2="http://schemas.microsoft.com/office/drawing/2015/06/chart">
            <c:ext xmlns:c16="http://schemas.microsoft.com/office/drawing/2014/chart" uri="{C3380CC4-5D6E-409C-BE32-E72D297353CC}">
              <c16:uniqueId val="{00000000-586B-8849-BC87-D023110391B3}"/>
            </c:ext>
          </c:extLst>
        </c:ser>
        <c:ser>
          <c:idx val="1"/>
          <c:order val="1"/>
          <c:tx>
            <c:strRef>
              <c:f>Summary!$B$274</c:f>
              <c:strCache>
                <c:ptCount val="1"/>
                <c:pt idx="0">
                  <c:v>8-lane 50G  PAM4 DSPs</c:v>
                </c:pt>
              </c:strCache>
            </c:strRef>
          </c:tx>
          <c:cat>
            <c:numRef>
              <c:f>Summary!$C$215:$M$215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Summary!$C$274:$M$274</c:f>
              <c:numCache>
                <c:formatCode>_("$"* #,##0_);_("$"* \(#,##0\);_("$"* "-"??_);_(@_)</c:formatCode>
                <c:ptCount val="11"/>
                <c:pt idx="0">
                  <c:v>10.465845</c:v>
                </c:pt>
                <c:pt idx="1">
                  <c:v>29.580955513199999</c:v>
                </c:pt>
              </c:numCache>
            </c:numRef>
          </c:val>
          <c:smooth val="0"/>
          <c:extLst xmlns:c16r2="http://schemas.microsoft.com/office/drawing/2015/06/chart">
            <c:ext xmlns:c16="http://schemas.microsoft.com/office/drawing/2014/chart" uri="{C3380CC4-5D6E-409C-BE32-E72D297353CC}">
              <c16:uniqueId val="{00000001-586B-8849-BC87-D023110391B3}"/>
            </c:ext>
          </c:extLst>
        </c:ser>
        <c:ser>
          <c:idx val="2"/>
          <c:order val="2"/>
          <c:tx>
            <c:strRef>
              <c:f>Summary!$B$275</c:f>
              <c:strCache>
                <c:ptCount val="1"/>
                <c:pt idx="0">
                  <c:v>1-lane 100G  PAM4 DSPs </c:v>
                </c:pt>
              </c:strCache>
            </c:strRef>
          </c:tx>
          <c:cat>
            <c:numRef>
              <c:f>Summary!$C$215:$M$215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Summary!$C$275:$M$275</c:f>
              <c:numCache>
                <c:formatCode>_("$"* #,##0_);_("$"* \(#,##0\);_("$"* "-"??_);_(@_)</c:formatCode>
                <c:ptCount val="11"/>
                <c:pt idx="0">
                  <c:v>8.4060000000000006</c:v>
                </c:pt>
                <c:pt idx="1">
                  <c:v>10.67172274</c:v>
                </c:pt>
              </c:numCache>
            </c:numRef>
          </c:val>
          <c:smooth val="0"/>
          <c:extLst xmlns:c16r2="http://schemas.microsoft.com/office/drawing/2015/06/chart">
            <c:ext xmlns:c16="http://schemas.microsoft.com/office/drawing/2014/chart" uri="{C3380CC4-5D6E-409C-BE32-E72D297353CC}">
              <c16:uniqueId val="{00000002-586B-8849-BC87-D023110391B3}"/>
            </c:ext>
          </c:extLst>
        </c:ser>
        <c:ser>
          <c:idx val="3"/>
          <c:order val="3"/>
          <c:tx>
            <c:strRef>
              <c:f>Summary!$B$276</c:f>
              <c:strCache>
                <c:ptCount val="1"/>
                <c:pt idx="0">
                  <c:v>4-lane 100G  PAM4 DSPs</c:v>
                </c:pt>
              </c:strCache>
            </c:strRef>
          </c:tx>
          <c:cat>
            <c:numRef>
              <c:f>Summary!$C$215:$M$215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Summary!$C$276:$M$276</c:f>
              <c:numCache>
                <c:formatCode>_("$"* #,##0_);_("$"* \(#,##0\);_("$"* "-"??_);_(@_)</c:formatCode>
                <c:ptCount val="11"/>
                <c:pt idx="0">
                  <c:v>1.9136625</c:v>
                </c:pt>
                <c:pt idx="1">
                  <c:v>10.019464933195245</c:v>
                </c:pt>
              </c:numCache>
            </c:numRef>
          </c:val>
          <c:smooth val="0"/>
          <c:extLst xmlns:c16r2="http://schemas.microsoft.com/office/drawing/2015/06/chart">
            <c:ext xmlns:c16="http://schemas.microsoft.com/office/drawing/2014/chart" uri="{C3380CC4-5D6E-409C-BE32-E72D297353CC}">
              <c16:uniqueId val="{00000003-586B-8849-BC87-D023110391B3}"/>
            </c:ext>
          </c:extLst>
        </c:ser>
        <c:ser>
          <c:idx val="4"/>
          <c:order val="4"/>
          <c:tx>
            <c:strRef>
              <c:f>Summary!$B$277</c:f>
              <c:strCache>
                <c:ptCount val="1"/>
                <c:pt idx="0">
                  <c:v>8-lane 100G  PAM4 DSPs</c:v>
                </c:pt>
              </c:strCache>
            </c:strRef>
          </c:tx>
          <c:cat>
            <c:numRef>
              <c:f>Summary!$C$215:$M$215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Summary!$C$277:$M$277</c:f>
              <c:numCache>
                <c:formatCode>_("$"* #,##0_);_("$"* \(#,##0\);_("$"* "-"??_);_(@_)</c:formatCode>
                <c:ptCount val="11"/>
                <c:pt idx="0">
                  <c:v>0</c:v>
                </c:pt>
                <c:pt idx="1">
                  <c:v>0</c:v>
                </c:pt>
              </c:numCache>
            </c:numRef>
          </c:val>
          <c:smooth val="0"/>
          <c:extLst xmlns:c16r2="http://schemas.microsoft.com/office/drawing/2015/06/chart">
            <c:ext xmlns:c16="http://schemas.microsoft.com/office/drawing/2014/chart" uri="{C3380CC4-5D6E-409C-BE32-E72D297353CC}">
              <c16:uniqueId val="{00000004-586B-8849-BC87-D023110391B3}"/>
            </c:ext>
          </c:extLst>
        </c:ser>
        <c:dLbls>
          <c:showLegendKey val="0"/>
          <c:showVal val="0"/>
          <c:showCatName val="0"/>
          <c:showSerName val="0"/>
          <c:showPercent val="0"/>
          <c:showBubbleSize val="0"/>
        </c:dLbls>
        <c:marker val="1"/>
        <c:smooth val="0"/>
        <c:axId val="123475456"/>
        <c:axId val="123476992"/>
      </c:lineChart>
      <c:catAx>
        <c:axId val="123475456"/>
        <c:scaling>
          <c:orientation val="minMax"/>
        </c:scaling>
        <c:delete val="0"/>
        <c:axPos val="b"/>
        <c:numFmt formatCode="General" sourceLinked="1"/>
        <c:majorTickMark val="out"/>
        <c:minorTickMark val="none"/>
        <c:tickLblPos val="nextTo"/>
        <c:crossAx val="123476992"/>
        <c:crosses val="autoZero"/>
        <c:auto val="1"/>
        <c:lblAlgn val="ctr"/>
        <c:lblOffset val="100"/>
        <c:noMultiLvlLbl val="0"/>
      </c:catAx>
      <c:valAx>
        <c:axId val="123476992"/>
        <c:scaling>
          <c:orientation val="minMax"/>
        </c:scaling>
        <c:delete val="0"/>
        <c:axPos val="l"/>
        <c:majorGridlines/>
        <c:numFmt formatCode="_(&quot;$&quot;* #,##0_);_(&quot;$&quot;* \(#,##0\);_(&quot;$&quot;* &quot;-&quot;??_);_(@_)" sourceLinked="1"/>
        <c:majorTickMark val="out"/>
        <c:minorTickMark val="none"/>
        <c:tickLblPos val="nextTo"/>
        <c:crossAx val="123475456"/>
        <c:crosses val="autoZero"/>
        <c:crossBetween val="between"/>
      </c:valAx>
    </c:plotArea>
    <c:legend>
      <c:legendPos val="r"/>
      <c:layout>
        <c:manualLayout>
          <c:xMode val="edge"/>
          <c:yMode val="edge"/>
          <c:x val="0.1080765386383478"/>
          <c:y val="7.8208539661461379E-2"/>
          <c:w val="0.34344997448430892"/>
          <c:h val="0.5431928190208769"/>
        </c:manualLayout>
      </c:layout>
      <c:overlay val="0"/>
      <c:spPr>
        <a:solidFill>
          <a:sysClr val="window" lastClr="FFFFFF"/>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400"/>
            </a:pPr>
            <a:r>
              <a:rPr lang="en-US" sz="1400"/>
              <a:t>Sales of IC chipsets / Sales of transceivers</a:t>
            </a:r>
          </a:p>
        </c:rich>
      </c:tx>
      <c:layout>
        <c:manualLayout>
          <c:xMode val="edge"/>
          <c:yMode val="edge"/>
          <c:x val="0.17803338582677164"/>
          <c:y val="0"/>
        </c:manualLayout>
      </c:layout>
      <c:overlay val="0"/>
      <c:spPr>
        <a:noFill/>
        <a:ln>
          <a:noFill/>
        </a:ln>
        <a:effectLst/>
      </c:spPr>
    </c:title>
    <c:autoTitleDeleted val="0"/>
    <c:plotArea>
      <c:layout>
        <c:manualLayout>
          <c:layoutTarget val="inner"/>
          <c:xMode val="edge"/>
          <c:yMode val="edge"/>
          <c:x val="0.10342825896762904"/>
          <c:y val="0.21137819536522151"/>
          <c:w val="0.86601618547681536"/>
          <c:h val="0.66038923132327387"/>
        </c:manualLayout>
      </c:layout>
      <c:lineChart>
        <c:grouping val="standard"/>
        <c:varyColors val="0"/>
        <c:ser>
          <c:idx val="0"/>
          <c:order val="0"/>
          <c:tx>
            <c:v>Ethernet</c:v>
          </c:tx>
          <c:spPr>
            <a:ln w="28575" cap="rnd">
              <a:solidFill>
                <a:schemeClr val="accent1"/>
              </a:solidFill>
              <a:round/>
            </a:ln>
            <a:effectLst/>
          </c:spPr>
          <c:marker>
            <c:symbol val="none"/>
          </c:marker>
          <c:cat>
            <c:numRef>
              <c:f>'Report charts'!$C$63:$M$63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charts'!$C$74:$M$74</c:f>
              <c:numCache>
                <c:formatCode>0.0%</c:formatCode>
                <c:ptCount val="11"/>
                <c:pt idx="0">
                  <c:v>8.2272663954341074E-2</c:v>
                </c:pt>
                <c:pt idx="1">
                  <c:v>8.2741236815591271E-2</c:v>
                </c:pt>
              </c:numCache>
            </c:numRef>
          </c:val>
          <c:smooth val="0"/>
          <c:extLst xmlns:c16r2="http://schemas.microsoft.com/office/drawing/2015/06/chart">
            <c:ext xmlns:c16="http://schemas.microsoft.com/office/drawing/2014/chart" uri="{C3380CC4-5D6E-409C-BE32-E72D297353CC}">
              <c16:uniqueId val="{00000000-DD44-6C4A-BEFD-7954513B3BF4}"/>
            </c:ext>
          </c:extLst>
        </c:ser>
        <c:ser>
          <c:idx val="1"/>
          <c:order val="1"/>
          <c:tx>
            <c:v>DWDM</c:v>
          </c:tx>
          <c:spPr>
            <a:ln w="28575" cap="rnd">
              <a:solidFill>
                <a:schemeClr val="accent2"/>
              </a:solidFill>
              <a:round/>
            </a:ln>
            <a:effectLst/>
          </c:spPr>
          <c:marker>
            <c:symbol val="none"/>
          </c:marker>
          <c:cat>
            <c:numRef>
              <c:f>'Report charts'!$C$63:$M$63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charts'!$C$66:$M$66</c:f>
              <c:numCache>
                <c:formatCode>0.0%</c:formatCode>
                <c:ptCount val="11"/>
                <c:pt idx="0">
                  <c:v>0.1973621309162619</c:v>
                </c:pt>
                <c:pt idx="1">
                  <c:v>0.20418180304644673</c:v>
                </c:pt>
              </c:numCache>
            </c:numRef>
          </c:val>
          <c:smooth val="0"/>
          <c:extLst xmlns:c16r2="http://schemas.microsoft.com/office/drawing/2015/06/chart">
            <c:ext xmlns:c16="http://schemas.microsoft.com/office/drawing/2014/chart" uri="{C3380CC4-5D6E-409C-BE32-E72D297353CC}">
              <c16:uniqueId val="{00000001-DD44-6C4A-BEFD-7954513B3BF4}"/>
            </c:ext>
          </c:extLst>
        </c:ser>
        <c:dLbls>
          <c:showLegendKey val="0"/>
          <c:showVal val="0"/>
          <c:showCatName val="0"/>
          <c:showSerName val="0"/>
          <c:showPercent val="0"/>
          <c:showBubbleSize val="0"/>
        </c:dLbls>
        <c:marker val="1"/>
        <c:smooth val="0"/>
        <c:axId val="124000896"/>
        <c:axId val="124002688"/>
      </c:lineChart>
      <c:catAx>
        <c:axId val="12400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200"/>
            </a:pPr>
            <a:endParaRPr lang="en-US"/>
          </a:p>
        </c:txPr>
        <c:crossAx val="124002688"/>
        <c:crosses val="autoZero"/>
        <c:auto val="1"/>
        <c:lblAlgn val="ctr"/>
        <c:lblOffset val="100"/>
        <c:noMultiLvlLbl val="0"/>
      </c:catAx>
      <c:valAx>
        <c:axId val="124002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sz="1200"/>
            </a:pPr>
            <a:endParaRPr lang="en-US"/>
          </a:p>
        </c:txPr>
        <c:crossAx val="124000896"/>
        <c:crosses val="autoZero"/>
        <c:crossBetween val="between"/>
      </c:valAx>
      <c:spPr>
        <a:noFill/>
        <a:ln>
          <a:noFill/>
        </a:ln>
        <a:effectLst/>
      </c:spPr>
    </c:plotArea>
    <c:legend>
      <c:legendPos val="t"/>
      <c:layout>
        <c:manualLayout>
          <c:xMode val="edge"/>
          <c:yMode val="edge"/>
          <c:x val="0.24037657912099405"/>
          <c:y val="8.0722276502763424E-2"/>
          <c:w val="0.45862860892388452"/>
          <c:h val="0.14294036162146395"/>
        </c:manualLayout>
      </c:layout>
      <c:overlay val="0"/>
      <c:spPr>
        <a:noFill/>
        <a:ln>
          <a:noFill/>
        </a:ln>
        <a:effectLst/>
      </c:spPr>
      <c:txPr>
        <a:bodyPr rot="0" vert="horz"/>
        <a:lstStyle/>
        <a:p>
          <a:pPr>
            <a:defRPr sz="1200"/>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65000"/>
          <a:lumOff val="3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80080434453056"/>
          <c:y val="8.1504839862364217E-2"/>
          <c:w val="0.77999054761416431"/>
          <c:h val="0.79314970687722608"/>
        </c:manualLayout>
      </c:layout>
      <c:lineChart>
        <c:grouping val="standard"/>
        <c:varyColors val="0"/>
        <c:ser>
          <c:idx val="0"/>
          <c:order val="0"/>
          <c:tx>
            <c:strRef>
              <c:f>'Report charts'!$B$99</c:f>
              <c:strCache>
                <c:ptCount val="1"/>
                <c:pt idx="0">
                  <c:v>X2/XenPak</c:v>
                </c:pt>
              </c:strCache>
            </c:strRef>
          </c:tx>
          <c:spPr>
            <a:ln w="28575" cap="rnd">
              <a:solidFill>
                <a:schemeClr val="accent1"/>
              </a:solidFill>
              <a:round/>
            </a:ln>
            <a:effectLst/>
          </c:spPr>
          <c:marker>
            <c:symbol val="none"/>
          </c:marker>
          <c:cat>
            <c:numRef>
              <c:f>'Report charts'!$C$98:$L$98</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'Report charts'!$C$99:$L$99</c:f>
              <c:numCache>
                <c:formatCode>_(* #,##0_);_(* \(#,##0\);_(* "-"??_);_(@_)</c:formatCode>
                <c:ptCount val="10"/>
                <c:pt idx="0">
                  <c:v>49892.645000000004</c:v>
                </c:pt>
                <c:pt idx="1">
                  <c:v>124760</c:v>
                </c:pt>
              </c:numCache>
            </c:numRef>
          </c:val>
          <c:smooth val="0"/>
          <c:extLst xmlns:c16r2="http://schemas.microsoft.com/office/drawing/2015/06/chart">
            <c:ext xmlns:c16="http://schemas.microsoft.com/office/drawing/2014/chart" uri="{C3380CC4-5D6E-409C-BE32-E72D297353CC}">
              <c16:uniqueId val="{00000000-E904-F242-A915-D117C538A87D}"/>
            </c:ext>
          </c:extLst>
        </c:ser>
        <c:ser>
          <c:idx val="1"/>
          <c:order val="1"/>
          <c:tx>
            <c:strRef>
              <c:f>'Report charts'!$B$100</c:f>
              <c:strCache>
                <c:ptCount val="1"/>
                <c:pt idx="0">
                  <c:v>XFP</c:v>
                </c:pt>
              </c:strCache>
            </c:strRef>
          </c:tx>
          <c:spPr>
            <a:ln w="28575" cap="rnd">
              <a:solidFill>
                <a:schemeClr val="accent2"/>
              </a:solidFill>
              <a:round/>
            </a:ln>
            <a:effectLst/>
          </c:spPr>
          <c:marker>
            <c:symbol val="none"/>
          </c:marker>
          <c:cat>
            <c:numRef>
              <c:f>'Report charts'!$C$98:$L$98</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'Report charts'!$C$100:$L$100</c:f>
              <c:numCache>
                <c:formatCode>_(* #,##0_);_(* \(#,##0\);_(* "-"??_);_(@_)</c:formatCode>
                <c:ptCount val="10"/>
                <c:pt idx="0">
                  <c:v>6833.4049999999997</c:v>
                </c:pt>
                <c:pt idx="1">
                  <c:v>34109</c:v>
                </c:pt>
              </c:numCache>
            </c:numRef>
          </c:val>
          <c:smooth val="0"/>
          <c:extLst xmlns:c16r2="http://schemas.microsoft.com/office/drawing/2015/06/chart">
            <c:ext xmlns:c16="http://schemas.microsoft.com/office/drawing/2014/chart" uri="{C3380CC4-5D6E-409C-BE32-E72D297353CC}">
              <c16:uniqueId val="{00000001-E904-F242-A915-D117C538A87D}"/>
            </c:ext>
          </c:extLst>
        </c:ser>
        <c:ser>
          <c:idx val="2"/>
          <c:order val="2"/>
          <c:tx>
            <c:strRef>
              <c:f>'Report charts'!$B$101</c:f>
              <c:strCache>
                <c:ptCount val="1"/>
                <c:pt idx="0">
                  <c:v>SFP+</c:v>
                </c:pt>
              </c:strCache>
            </c:strRef>
          </c:tx>
          <c:spPr>
            <a:ln w="28575" cap="rnd">
              <a:solidFill>
                <a:schemeClr val="accent3"/>
              </a:solidFill>
              <a:round/>
            </a:ln>
            <a:effectLst/>
          </c:spPr>
          <c:marker>
            <c:symbol val="none"/>
          </c:marker>
          <c:cat>
            <c:numRef>
              <c:f>'Report charts'!$C$98:$L$98</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'Report charts'!$C$101:$L$101</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2-E904-F242-A915-D117C538A87D}"/>
            </c:ext>
          </c:extLst>
        </c:ser>
        <c:dLbls>
          <c:showLegendKey val="0"/>
          <c:showVal val="0"/>
          <c:showCatName val="0"/>
          <c:showSerName val="0"/>
          <c:showPercent val="0"/>
          <c:showBubbleSize val="0"/>
        </c:dLbls>
        <c:marker val="1"/>
        <c:smooth val="0"/>
        <c:axId val="124149760"/>
        <c:axId val="124151296"/>
      </c:lineChart>
      <c:catAx>
        <c:axId val="124149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24151296"/>
        <c:crosses val="autoZero"/>
        <c:auto val="1"/>
        <c:lblAlgn val="ctr"/>
        <c:lblOffset val="100"/>
        <c:noMultiLvlLbl val="0"/>
      </c:catAx>
      <c:valAx>
        <c:axId val="124151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Shipments (Units)</a:t>
                </a:r>
              </a:p>
            </c:rich>
          </c:tx>
          <c:layout>
            <c:manualLayout>
              <c:xMode val="edge"/>
              <c:yMode val="edge"/>
              <c:x val="1.4495501199382919E-2"/>
              <c:y val="0.28750666032170596"/>
            </c:manualLayout>
          </c:layout>
          <c:overlay val="0"/>
          <c:spPr>
            <a:noFill/>
            <a:ln>
              <a:noFill/>
            </a:ln>
            <a:effectLst/>
          </c:spPr>
        </c:title>
        <c:numFmt formatCode="_(* #,##0_);_(* \(#,##0\);_(* &quot;-&quot;??_);_(@_)" sourceLinked="1"/>
        <c:majorTickMark val="none"/>
        <c:minorTickMark val="none"/>
        <c:tickLblPos val="nextTo"/>
        <c:spPr>
          <a:noFill/>
          <a:ln>
            <a:noFill/>
          </a:ln>
          <a:effectLst/>
        </c:spPr>
        <c:txPr>
          <a:bodyPr rot="-60000000" vert="horz"/>
          <a:lstStyle/>
          <a:p>
            <a:pPr>
              <a:defRPr/>
            </a:pPr>
            <a:endParaRPr lang="en-US"/>
          </a:p>
        </c:txPr>
        <c:crossAx val="124149760"/>
        <c:crosses val="autoZero"/>
        <c:crossBetween val="between"/>
      </c:valAx>
      <c:spPr>
        <a:noFill/>
        <a:ln>
          <a:noFill/>
        </a:ln>
        <a:effectLst/>
      </c:spPr>
    </c:plotArea>
    <c:legend>
      <c:legendPos val="b"/>
      <c:layout>
        <c:manualLayout>
          <c:xMode val="edge"/>
          <c:yMode val="edge"/>
          <c:x val="0.24583747246769691"/>
          <c:y val="9.7145145092942586E-2"/>
          <c:w val="0.2417812180257129"/>
          <c:h val="0.41116550722421835"/>
        </c:manualLayout>
      </c:layout>
      <c:overlay val="0"/>
      <c:spPr>
        <a:solidFill>
          <a:schemeClr val="bg1"/>
        </a:solidFill>
        <a:ln>
          <a:solidFill>
            <a:schemeClr val="tx1">
              <a:lumMod val="50000"/>
              <a:lumOff val="50000"/>
            </a:schemeClr>
          </a:solidFill>
        </a:ln>
        <a:effectLst/>
      </c:spPr>
      <c:txPr>
        <a:bodyPr rot="0" vert="horz"/>
        <a:lstStyle/>
        <a:p>
          <a:pPr>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65000"/>
          <a:lumOff val="35000"/>
        </a:schemeClr>
      </a:solidFill>
      <a:round/>
    </a:ln>
    <a:effectLst/>
  </c:spPr>
  <c:txPr>
    <a:bodyPr/>
    <a:lstStyle/>
    <a:p>
      <a:pPr>
        <a:defRPr sz="1200">
          <a:solidFill>
            <a:schemeClr val="tx1"/>
          </a:solidFil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84981560648932"/>
          <c:y val="0.13852280961704966"/>
          <c:w val="0.86882984004923658"/>
          <c:h val="0.71366442894203208"/>
        </c:manualLayout>
      </c:layout>
      <c:lineChart>
        <c:grouping val="standard"/>
        <c:varyColors val="0"/>
        <c:ser>
          <c:idx val="0"/>
          <c:order val="0"/>
          <c:tx>
            <c:v>10G</c:v>
          </c:tx>
          <c:spPr>
            <a:ln w="28575" cap="rnd">
              <a:solidFill>
                <a:schemeClr val="accent1"/>
              </a:solidFill>
              <a:round/>
            </a:ln>
            <a:effectLst/>
          </c:spPr>
          <c:marker>
            <c:symbol val="none"/>
          </c:marker>
          <c:cat>
            <c:numRef>
              <c:f>'Report charts'!$D$23:$M$23</c:f>
              <c:numCache>
                <c:formatCode>General</c:formatCode>
                <c:ptCount val="10"/>
                <c:pt idx="0">
                  <c:v>2019</c:v>
                </c:pt>
                <c:pt idx="1">
                  <c:v>2020</c:v>
                </c:pt>
                <c:pt idx="2">
                  <c:v>2021</c:v>
                </c:pt>
                <c:pt idx="3">
                  <c:v>2022</c:v>
                </c:pt>
                <c:pt idx="4">
                  <c:v>2023</c:v>
                </c:pt>
                <c:pt idx="5">
                  <c:v>2024</c:v>
                </c:pt>
                <c:pt idx="6">
                  <c:v>2025</c:v>
                </c:pt>
                <c:pt idx="7">
                  <c:v>2026</c:v>
                </c:pt>
                <c:pt idx="8">
                  <c:v>2027</c:v>
                </c:pt>
                <c:pt idx="9">
                  <c:v>2028</c:v>
                </c:pt>
              </c:numCache>
            </c:numRef>
          </c:cat>
          <c:val>
            <c:numRef>
              <c:f>'Report charts'!$D$26:$M$26</c:f>
              <c:numCache>
                <c:formatCode>0.0%</c:formatCode>
                <c:ptCount val="10"/>
                <c:pt idx="0">
                  <c:v>6.9749608570068844E-2</c:v>
                </c:pt>
              </c:numCache>
            </c:numRef>
          </c:val>
          <c:smooth val="0"/>
          <c:extLst xmlns:c16r2="http://schemas.microsoft.com/office/drawing/2015/06/chart">
            <c:ext xmlns:c16="http://schemas.microsoft.com/office/drawing/2014/chart" uri="{C3380CC4-5D6E-409C-BE32-E72D297353CC}">
              <c16:uniqueId val="{00000000-61C8-904F-A091-9F6DD68B1581}"/>
            </c:ext>
          </c:extLst>
        </c:ser>
        <c:ser>
          <c:idx val="1"/>
          <c:order val="1"/>
          <c:tx>
            <c:v>100G</c:v>
          </c:tx>
          <c:spPr>
            <a:ln w="28575" cap="rnd">
              <a:solidFill>
                <a:schemeClr val="accent2"/>
              </a:solidFill>
              <a:round/>
            </a:ln>
            <a:effectLst/>
          </c:spPr>
          <c:marker>
            <c:symbol val="none"/>
          </c:marker>
          <c:cat>
            <c:numRef>
              <c:f>'Report charts'!$D$23:$M$23</c:f>
              <c:numCache>
                <c:formatCode>General</c:formatCode>
                <c:ptCount val="10"/>
                <c:pt idx="0">
                  <c:v>2019</c:v>
                </c:pt>
                <c:pt idx="1">
                  <c:v>2020</c:v>
                </c:pt>
                <c:pt idx="2">
                  <c:v>2021</c:v>
                </c:pt>
                <c:pt idx="3">
                  <c:v>2022</c:v>
                </c:pt>
                <c:pt idx="4">
                  <c:v>2023</c:v>
                </c:pt>
                <c:pt idx="5">
                  <c:v>2024</c:v>
                </c:pt>
                <c:pt idx="6">
                  <c:v>2025</c:v>
                </c:pt>
                <c:pt idx="7">
                  <c:v>2026</c:v>
                </c:pt>
                <c:pt idx="8">
                  <c:v>2027</c:v>
                </c:pt>
                <c:pt idx="9">
                  <c:v>2028</c:v>
                </c:pt>
              </c:numCache>
            </c:numRef>
          </c:cat>
          <c:val>
            <c:numRef>
              <c:f>'Report charts'!$D$34:$M$34</c:f>
              <c:numCache>
                <c:formatCode>0.0%</c:formatCode>
                <c:ptCount val="10"/>
                <c:pt idx="0">
                  <c:v>0.11013250657470808</c:v>
                </c:pt>
              </c:numCache>
            </c:numRef>
          </c:val>
          <c:smooth val="0"/>
          <c:extLst xmlns:c16r2="http://schemas.microsoft.com/office/drawing/2015/06/chart">
            <c:ext xmlns:c16="http://schemas.microsoft.com/office/drawing/2014/chart" uri="{C3380CC4-5D6E-409C-BE32-E72D297353CC}">
              <c16:uniqueId val="{00000001-61C8-904F-A091-9F6DD68B1581}"/>
            </c:ext>
          </c:extLst>
        </c:ser>
        <c:ser>
          <c:idx val="2"/>
          <c:order val="2"/>
          <c:tx>
            <c:v>≥200G</c:v>
          </c:tx>
          <c:spPr>
            <a:ln w="28575" cap="rnd">
              <a:solidFill>
                <a:schemeClr val="accent3"/>
              </a:solidFill>
              <a:round/>
            </a:ln>
            <a:effectLst/>
          </c:spPr>
          <c:marker>
            <c:symbol val="none"/>
          </c:marker>
          <c:cat>
            <c:numRef>
              <c:f>'Report charts'!$D$23:$M$23</c:f>
              <c:numCache>
                <c:formatCode>General</c:formatCode>
                <c:ptCount val="10"/>
                <c:pt idx="0">
                  <c:v>2019</c:v>
                </c:pt>
                <c:pt idx="1">
                  <c:v>2020</c:v>
                </c:pt>
                <c:pt idx="2">
                  <c:v>2021</c:v>
                </c:pt>
                <c:pt idx="3">
                  <c:v>2022</c:v>
                </c:pt>
                <c:pt idx="4">
                  <c:v>2023</c:v>
                </c:pt>
                <c:pt idx="5">
                  <c:v>2024</c:v>
                </c:pt>
                <c:pt idx="6">
                  <c:v>2025</c:v>
                </c:pt>
                <c:pt idx="7">
                  <c:v>2026</c:v>
                </c:pt>
                <c:pt idx="8">
                  <c:v>2027</c:v>
                </c:pt>
                <c:pt idx="9">
                  <c:v>2028</c:v>
                </c:pt>
              </c:numCache>
            </c:numRef>
          </c:cat>
          <c:val>
            <c:numRef>
              <c:f>'Report charts'!$D$42:$M$42</c:f>
              <c:numCache>
                <c:formatCode>0.0%</c:formatCode>
                <c:ptCount val="10"/>
                <c:pt idx="0">
                  <c:v>0.11939805916026676</c:v>
                </c:pt>
              </c:numCache>
            </c:numRef>
          </c:val>
          <c:smooth val="0"/>
          <c:extLst xmlns:c16r2="http://schemas.microsoft.com/office/drawing/2015/06/chart">
            <c:ext xmlns:c16="http://schemas.microsoft.com/office/drawing/2014/chart" uri="{C3380CC4-5D6E-409C-BE32-E72D297353CC}">
              <c16:uniqueId val="{00000002-61C8-904F-A091-9F6DD68B1581}"/>
            </c:ext>
          </c:extLst>
        </c:ser>
        <c:dLbls>
          <c:showLegendKey val="0"/>
          <c:showVal val="0"/>
          <c:showCatName val="0"/>
          <c:showSerName val="0"/>
          <c:showPercent val="0"/>
          <c:showBubbleSize val="0"/>
        </c:dLbls>
        <c:marker val="1"/>
        <c:smooth val="0"/>
        <c:axId val="124084992"/>
        <c:axId val="124086528"/>
      </c:lineChart>
      <c:catAx>
        <c:axId val="12408499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sz="1200">
                <a:solidFill>
                  <a:schemeClr val="tx1"/>
                </a:solidFill>
              </a:defRPr>
            </a:pPr>
            <a:endParaRPr lang="en-US"/>
          </a:p>
        </c:txPr>
        <c:crossAx val="124086528"/>
        <c:crosses val="autoZero"/>
        <c:auto val="1"/>
        <c:lblAlgn val="ctr"/>
        <c:lblOffset val="100"/>
        <c:noMultiLvlLbl val="0"/>
      </c:catAx>
      <c:valAx>
        <c:axId val="124086528"/>
        <c:scaling>
          <c:orientation val="minMax"/>
          <c:min val="6.0000000000000012E-2"/>
        </c:scaling>
        <c:delete val="0"/>
        <c:axPos val="l"/>
        <c:majorGridlines>
          <c:spPr>
            <a:ln w="9525" cap="flat" cmpd="sng" algn="ctr">
              <a:solidFill>
                <a:schemeClr val="tx1"/>
              </a:solidFill>
              <a:prstDash val="sysDot"/>
              <a:round/>
            </a:ln>
            <a:effectLst/>
          </c:spPr>
        </c:majorGridlines>
        <c:numFmt formatCode="0%" sourceLinked="0"/>
        <c:majorTickMark val="none"/>
        <c:minorTickMark val="none"/>
        <c:tickLblPos val="nextTo"/>
        <c:spPr>
          <a:noFill/>
          <a:ln>
            <a:noFill/>
          </a:ln>
          <a:effectLst/>
        </c:spPr>
        <c:txPr>
          <a:bodyPr rot="-60000000" vert="horz"/>
          <a:lstStyle/>
          <a:p>
            <a:pPr>
              <a:defRPr sz="1200">
                <a:solidFill>
                  <a:schemeClr val="tx1"/>
                </a:solidFill>
              </a:defRPr>
            </a:pPr>
            <a:endParaRPr lang="en-US"/>
          </a:p>
        </c:txPr>
        <c:crossAx val="124084992"/>
        <c:crosses val="autoZero"/>
        <c:crossBetween val="between"/>
      </c:valAx>
      <c:spPr>
        <a:noFill/>
        <a:ln>
          <a:noFill/>
        </a:ln>
        <a:effectLst/>
      </c:spPr>
    </c:plotArea>
    <c:legend>
      <c:legendPos val="t"/>
      <c:layout>
        <c:manualLayout>
          <c:xMode val="edge"/>
          <c:yMode val="edge"/>
          <c:x val="0.22965376187885769"/>
          <c:y val="4.0468518354724661E-2"/>
          <c:w val="0.60588823292804872"/>
          <c:h val="0.10564951763009461"/>
        </c:manualLayout>
      </c:layout>
      <c:overlay val="0"/>
      <c:spPr>
        <a:noFill/>
        <a:ln>
          <a:noFill/>
        </a:ln>
        <a:effectLst/>
      </c:spPr>
      <c:txPr>
        <a:bodyPr rot="0" vert="horz"/>
        <a:lstStyle/>
        <a:p>
          <a:pPr>
            <a:defRPr sz="1200">
              <a:solidFill>
                <a:schemeClr val="tx1"/>
              </a:solidFill>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65000"/>
          <a:lumOff val="3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latin typeface="+mn-lt"/>
              </a:rPr>
              <a:t>IC chipsets for optical transceivers - market value</a:t>
            </a:r>
            <a:endParaRPr lang="en-US" sz="1000">
              <a:effectLst/>
              <a:latin typeface="+mn-lt"/>
            </a:endParaRPr>
          </a:p>
        </c:rich>
      </c:tx>
      <c:layout>
        <c:manualLayout>
          <c:xMode val="edge"/>
          <c:yMode val="edge"/>
          <c:x val="0.25735226053361787"/>
          <c:y val="2.7777777777777776E-2"/>
        </c:manualLayout>
      </c:layout>
      <c:overlay val="0"/>
    </c:title>
    <c:autoTitleDeleted val="0"/>
    <c:plotArea>
      <c:layout>
        <c:manualLayout>
          <c:layoutTarget val="inner"/>
          <c:xMode val="edge"/>
          <c:yMode val="edge"/>
          <c:x val="0.11769999107520816"/>
          <c:y val="0.11922462817147854"/>
          <c:w val="0.66159531063597743"/>
          <c:h val="0.72376212245120697"/>
        </c:manualLayout>
      </c:layout>
      <c:barChart>
        <c:barDir val="col"/>
        <c:grouping val="stacked"/>
        <c:varyColors val="0"/>
        <c:ser>
          <c:idx val="0"/>
          <c:order val="0"/>
          <c:tx>
            <c:strRef>
              <c:f>Summary!$B$35</c:f>
              <c:strCache>
                <c:ptCount val="1"/>
                <c:pt idx="0">
                  <c:v>FibreChannel</c:v>
                </c:pt>
              </c:strCache>
            </c:strRef>
          </c:tx>
          <c:invertIfNegative val="0"/>
          <c:cat>
            <c:numRef>
              <c:f>Summary!$C$34:$M$34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Summary!$C$35:$M$35</c:f>
              <c:numCache>
                <c:formatCode>_("$"* #,##0_);_("$"* \(#,##0\);_("$"* "-"??_);_(@_)</c:formatCode>
                <c:ptCount val="11"/>
                <c:pt idx="0">
                  <c:v>19.586761494178372</c:v>
                </c:pt>
                <c:pt idx="1">
                  <c:v>23.777486969113646</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3E35-3A4A-8C36-EAA8F88DB46E}"/>
            </c:ext>
          </c:extLst>
        </c:ser>
        <c:ser>
          <c:idx val="1"/>
          <c:order val="1"/>
          <c:tx>
            <c:strRef>
              <c:f>Summary!$B$36</c:f>
              <c:strCache>
                <c:ptCount val="1"/>
                <c:pt idx="0">
                  <c:v>AOCs/AECs/CPOs</c:v>
                </c:pt>
              </c:strCache>
            </c:strRef>
          </c:tx>
          <c:invertIfNegative val="0"/>
          <c:cat>
            <c:numRef>
              <c:f>Summary!$C$34:$M$34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Summary!$C$36:$M$36</c:f>
              <c:numCache>
                <c:formatCode>_("$"* #,##0_);_("$"* \(#,##0\);_("$"* "-"??_);_(@_)</c:formatCode>
                <c:ptCount val="11"/>
                <c:pt idx="0">
                  <c:v>44.811413366896453</c:v>
                </c:pt>
                <c:pt idx="1">
                  <c:v>88.214344699241579</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3E35-3A4A-8C36-EAA8F88DB46E}"/>
            </c:ext>
          </c:extLst>
        </c:ser>
        <c:ser>
          <c:idx val="2"/>
          <c:order val="2"/>
          <c:tx>
            <c:strRef>
              <c:f>Summary!$B$37</c:f>
              <c:strCache>
                <c:ptCount val="1"/>
                <c:pt idx="0">
                  <c:v>Ethernet</c:v>
                </c:pt>
              </c:strCache>
            </c:strRef>
          </c:tx>
          <c:invertIfNegative val="0"/>
          <c:cat>
            <c:numRef>
              <c:f>Summary!$C$34:$M$34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Summary!$C$37:$M$37</c:f>
              <c:numCache>
                <c:formatCode>_("$"* #,##0_);_("$"* \(#,##0\);_("$"* "-"??_);_(@_)</c:formatCode>
                <c:ptCount val="11"/>
                <c:pt idx="0">
                  <c:v>343.09815163728035</c:v>
                </c:pt>
                <c:pt idx="1">
                  <c:v>297.28087772057313</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2-3E35-3A4A-8C36-EAA8F88DB46E}"/>
            </c:ext>
          </c:extLst>
        </c:ser>
        <c:ser>
          <c:idx val="3"/>
          <c:order val="3"/>
          <c:tx>
            <c:strRef>
              <c:f>Summary!$B$38</c:f>
              <c:strCache>
                <c:ptCount val="1"/>
                <c:pt idx="0">
                  <c:v>CWDM/DWDM</c:v>
                </c:pt>
              </c:strCache>
            </c:strRef>
          </c:tx>
          <c:invertIfNegative val="0"/>
          <c:cat>
            <c:numRef>
              <c:f>Summary!$C$34:$M$34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Summary!$C$38:$M$38</c:f>
              <c:numCache>
                <c:formatCode>_("$"* #,##0_);_("$"* \(#,##0\);_("$"* "-"??_);_(@_)</c:formatCode>
                <c:ptCount val="11"/>
                <c:pt idx="0">
                  <c:v>751.02766171854546</c:v>
                </c:pt>
                <c:pt idx="1">
                  <c:v>782.0315695365174</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3-3E35-3A4A-8C36-EAA8F88DB46E}"/>
            </c:ext>
          </c:extLst>
        </c:ser>
        <c:ser>
          <c:idx val="4"/>
          <c:order val="4"/>
          <c:tx>
            <c:strRef>
              <c:f>Summary!$B$39</c:f>
              <c:strCache>
                <c:ptCount val="1"/>
                <c:pt idx="0">
                  <c:v>Wireless fronthaul/backhaul</c:v>
                </c:pt>
              </c:strCache>
            </c:strRef>
          </c:tx>
          <c:invertIfNegative val="0"/>
          <c:cat>
            <c:numRef>
              <c:f>Summary!$C$34:$M$34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Summary!$C$39:$M$39</c:f>
              <c:numCache>
                <c:formatCode>_("$"* #,##0_);_("$"* \(#,##0\);_("$"* "-"??_);_(@_)</c:formatCode>
                <c:ptCount val="11"/>
                <c:pt idx="0">
                  <c:v>55.403850687683878</c:v>
                </c:pt>
                <c:pt idx="1">
                  <c:v>133.52529488164748</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4-3E35-3A4A-8C36-EAA8F88DB46E}"/>
            </c:ext>
          </c:extLst>
        </c:ser>
        <c:ser>
          <c:idx val="5"/>
          <c:order val="5"/>
          <c:tx>
            <c:strRef>
              <c:f>Summary!$B$40</c:f>
              <c:strCache>
                <c:ptCount val="1"/>
                <c:pt idx="0">
                  <c:v>Fiber-to-the-home</c:v>
                </c:pt>
              </c:strCache>
            </c:strRef>
          </c:tx>
          <c:invertIfNegative val="0"/>
          <c:cat>
            <c:numRef>
              <c:f>Summary!$C$34:$M$34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Summary!$C$40:$M$40</c:f>
              <c:numCache>
                <c:formatCode>_("$"* #,##0_);_("$"* \(#,##0\);_("$"* "-"??_);_(@_)</c:formatCode>
                <c:ptCount val="11"/>
                <c:pt idx="0">
                  <c:v>60.66703838987079</c:v>
                </c:pt>
                <c:pt idx="1">
                  <c:v>48.807197789852161</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A8DE-5C49-BB84-BC6712830D04}"/>
            </c:ext>
          </c:extLst>
        </c:ser>
        <c:dLbls>
          <c:showLegendKey val="0"/>
          <c:showVal val="0"/>
          <c:showCatName val="0"/>
          <c:showSerName val="0"/>
          <c:showPercent val="0"/>
          <c:showBubbleSize val="0"/>
        </c:dLbls>
        <c:gapWidth val="150"/>
        <c:overlap val="100"/>
        <c:axId val="121818496"/>
        <c:axId val="121824384"/>
      </c:barChart>
      <c:catAx>
        <c:axId val="121818496"/>
        <c:scaling>
          <c:orientation val="minMax"/>
        </c:scaling>
        <c:delete val="0"/>
        <c:axPos val="b"/>
        <c:numFmt formatCode="General" sourceLinked="1"/>
        <c:majorTickMark val="out"/>
        <c:minorTickMark val="none"/>
        <c:tickLblPos val="nextTo"/>
        <c:txPr>
          <a:bodyPr rot="-2700000"/>
          <a:lstStyle/>
          <a:p>
            <a:pPr>
              <a:defRPr/>
            </a:pPr>
            <a:endParaRPr lang="en-US"/>
          </a:p>
        </c:txPr>
        <c:crossAx val="121824384"/>
        <c:crosses val="autoZero"/>
        <c:auto val="1"/>
        <c:lblAlgn val="ctr"/>
        <c:lblOffset val="100"/>
        <c:noMultiLvlLbl val="0"/>
      </c:catAx>
      <c:valAx>
        <c:axId val="121824384"/>
        <c:scaling>
          <c:orientation val="minMax"/>
        </c:scaling>
        <c:delete val="0"/>
        <c:axPos val="l"/>
        <c:majorGridlines/>
        <c:title>
          <c:tx>
            <c:rich>
              <a:bodyPr rot="-5400000" vert="horz"/>
              <a:lstStyle/>
              <a:p>
                <a:pPr>
                  <a:defRPr/>
                </a:pPr>
                <a:r>
                  <a:rPr lang="en-US"/>
                  <a:t>Market value ($ millions)</a:t>
                </a:r>
              </a:p>
            </c:rich>
          </c:tx>
          <c:layout>
            <c:manualLayout>
              <c:xMode val="edge"/>
              <c:yMode val="edge"/>
              <c:x val="8.4548073923477692E-4"/>
              <c:y val="0.24683462734062028"/>
            </c:manualLayout>
          </c:layout>
          <c:overlay val="0"/>
        </c:title>
        <c:numFmt formatCode="_(&quot;$&quot;* #,##0_);_(&quot;$&quot;* \(#,##0\);_(&quot;$&quot;* &quot;-&quot;??_);_(@_)" sourceLinked="1"/>
        <c:majorTickMark val="out"/>
        <c:minorTickMark val="none"/>
        <c:tickLblPos val="nextTo"/>
        <c:crossAx val="121818496"/>
        <c:crosses val="autoZero"/>
        <c:crossBetween val="between"/>
      </c:valAx>
    </c:plotArea>
    <c:legend>
      <c:legendPos val="r"/>
      <c:layout>
        <c:manualLayout>
          <c:xMode val="edge"/>
          <c:yMode val="edge"/>
          <c:x val="0.78766009298336448"/>
          <c:y val="0.15544546515018959"/>
          <c:w val="0.1994850640051406"/>
          <c:h val="0.73378463108778069"/>
        </c:manualLayout>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55795155411209"/>
          <c:y val="0.16929032927815044"/>
          <c:w val="0.75835644709640782"/>
          <c:h val="0.72322949457174346"/>
        </c:manualLayout>
      </c:layout>
      <c:lineChart>
        <c:grouping val="standard"/>
        <c:varyColors val="0"/>
        <c:ser>
          <c:idx val="0"/>
          <c:order val="0"/>
          <c:tx>
            <c:strRef>
              <c:f>'Report charts'!$B$157</c:f>
              <c:strCache>
                <c:ptCount val="1"/>
                <c:pt idx="0">
                  <c:v>200GbE</c:v>
                </c:pt>
              </c:strCache>
            </c:strRef>
          </c:tx>
          <c:spPr>
            <a:ln w="28575" cap="rnd">
              <a:solidFill>
                <a:schemeClr val="accent1"/>
              </a:solidFill>
              <a:round/>
            </a:ln>
            <a:effectLst/>
          </c:spPr>
          <c:marker>
            <c:symbol val="none"/>
          </c:marker>
          <c:cat>
            <c:numRef>
              <c:f>'Report charts'!$C$156:$M$156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charts'!$C$157:$M$157</c:f>
              <c:numCache>
                <c:formatCode>_(* #,##0_);_(* \(#,##0\);_(* "-"??_);_(@_)</c:formatCode>
                <c:ptCount val="11"/>
                <c:pt idx="0">
                  <c:v>1000</c:v>
                </c:pt>
                <c:pt idx="1">
                  <c:v>11072</c:v>
                </c:pt>
              </c:numCache>
            </c:numRef>
          </c:val>
          <c:smooth val="0"/>
          <c:extLst xmlns:c16r2="http://schemas.microsoft.com/office/drawing/2015/06/chart">
            <c:ext xmlns:c16="http://schemas.microsoft.com/office/drawing/2014/chart" uri="{C3380CC4-5D6E-409C-BE32-E72D297353CC}">
              <c16:uniqueId val="{00000000-A25E-104F-A4AF-9622A2721233}"/>
            </c:ext>
          </c:extLst>
        </c:ser>
        <c:ser>
          <c:idx val="1"/>
          <c:order val="1"/>
          <c:tx>
            <c:strRef>
              <c:f>'Report charts'!$B$158</c:f>
              <c:strCache>
                <c:ptCount val="1"/>
                <c:pt idx="0">
                  <c:v>2x200GbE</c:v>
                </c:pt>
              </c:strCache>
            </c:strRef>
          </c:tx>
          <c:spPr>
            <a:ln w="28575" cap="rnd">
              <a:solidFill>
                <a:schemeClr val="accent2"/>
              </a:solidFill>
              <a:round/>
            </a:ln>
            <a:effectLst/>
          </c:spPr>
          <c:marker>
            <c:symbol val="none"/>
          </c:marker>
          <c:cat>
            <c:numRef>
              <c:f>'Report charts'!$C$156:$M$156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charts'!$C$158:$M$158</c:f>
              <c:numCache>
                <c:formatCode>_(* #,##0_);_(* \(#,##0\);_(* "-"??_);_(@_)</c:formatCode>
                <c:ptCount val="11"/>
                <c:pt idx="0">
                  <c:v>35000</c:v>
                </c:pt>
                <c:pt idx="1">
                  <c:v>113000</c:v>
                </c:pt>
              </c:numCache>
            </c:numRef>
          </c:val>
          <c:smooth val="0"/>
          <c:extLst xmlns:c16r2="http://schemas.microsoft.com/office/drawing/2015/06/chart">
            <c:ext xmlns:c16="http://schemas.microsoft.com/office/drawing/2014/chart" uri="{C3380CC4-5D6E-409C-BE32-E72D297353CC}">
              <c16:uniqueId val="{00000001-A25E-104F-A4AF-9622A2721233}"/>
            </c:ext>
          </c:extLst>
        </c:ser>
        <c:ser>
          <c:idx val="2"/>
          <c:order val="2"/>
          <c:tx>
            <c:strRef>
              <c:f>'Report charts'!$B$159</c:f>
              <c:strCache>
                <c:ptCount val="1"/>
                <c:pt idx="0">
                  <c:v>400G</c:v>
                </c:pt>
              </c:strCache>
            </c:strRef>
          </c:tx>
          <c:spPr>
            <a:ln w="28575" cap="rnd">
              <a:solidFill>
                <a:schemeClr val="accent3"/>
              </a:solidFill>
              <a:round/>
            </a:ln>
            <a:effectLst/>
          </c:spPr>
          <c:marker>
            <c:symbol val="none"/>
          </c:marker>
          <c:cat>
            <c:numRef>
              <c:f>'Report charts'!$C$156:$M$156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charts'!$C$159:$M$159</c:f>
              <c:numCache>
                <c:formatCode>_(* #,##0_);_(* \(#,##0\);_(* "-"??_);_(@_)</c:formatCode>
                <c:ptCount val="11"/>
                <c:pt idx="0">
                  <c:v>4000</c:v>
                </c:pt>
                <c:pt idx="1">
                  <c:v>33655.626373626379</c:v>
                </c:pt>
              </c:numCache>
            </c:numRef>
          </c:val>
          <c:smooth val="0"/>
          <c:extLst xmlns:c16r2="http://schemas.microsoft.com/office/drawing/2015/06/chart">
            <c:ext xmlns:c16="http://schemas.microsoft.com/office/drawing/2014/chart" uri="{C3380CC4-5D6E-409C-BE32-E72D297353CC}">
              <c16:uniqueId val="{00000002-A25E-104F-A4AF-9622A2721233}"/>
            </c:ext>
          </c:extLst>
        </c:ser>
        <c:dLbls>
          <c:showLegendKey val="0"/>
          <c:showVal val="0"/>
          <c:showCatName val="0"/>
          <c:showSerName val="0"/>
          <c:showPercent val="0"/>
          <c:showBubbleSize val="0"/>
        </c:dLbls>
        <c:marker val="1"/>
        <c:smooth val="0"/>
        <c:axId val="125108992"/>
        <c:axId val="125110528"/>
      </c:lineChart>
      <c:catAx>
        <c:axId val="125108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25110528"/>
        <c:crosses val="autoZero"/>
        <c:auto val="1"/>
        <c:lblAlgn val="ctr"/>
        <c:lblOffset val="100"/>
        <c:noMultiLvlLbl val="0"/>
      </c:catAx>
      <c:valAx>
        <c:axId val="125110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Shipments (Units)</a:t>
                </a:r>
              </a:p>
            </c:rich>
          </c:tx>
          <c:layout/>
          <c:overlay val="0"/>
          <c:spPr>
            <a:noFill/>
            <a:ln>
              <a:noFill/>
            </a:ln>
            <a:effectLst/>
          </c:spPr>
        </c:title>
        <c:numFmt formatCode="_(* #,##0_);_(* \(#,##0\);_(* &quot;-&quot;??_);_(@_)" sourceLinked="1"/>
        <c:majorTickMark val="none"/>
        <c:minorTickMark val="none"/>
        <c:tickLblPos val="nextTo"/>
        <c:spPr>
          <a:noFill/>
          <a:ln>
            <a:noFill/>
          </a:ln>
          <a:effectLst/>
        </c:spPr>
        <c:txPr>
          <a:bodyPr rot="-60000000" vert="horz"/>
          <a:lstStyle/>
          <a:p>
            <a:pPr>
              <a:defRPr/>
            </a:pPr>
            <a:endParaRPr lang="en-US"/>
          </a:p>
        </c:txPr>
        <c:crossAx val="125108992"/>
        <c:crosses val="autoZero"/>
        <c:crossBetween val="between"/>
      </c:valAx>
      <c:spPr>
        <a:noFill/>
        <a:ln>
          <a:noFill/>
        </a:ln>
        <a:effectLst/>
      </c:spPr>
    </c:plotArea>
    <c:legend>
      <c:legendPos val="b"/>
      <c:layout>
        <c:manualLayout>
          <c:xMode val="edge"/>
          <c:yMode val="edge"/>
          <c:x val="0.23891149606299211"/>
          <c:y val="4.8083003489706524E-2"/>
          <c:w val="0.49323120763273648"/>
          <c:h val="8.2414460913938212E-2"/>
        </c:manualLayout>
      </c:layout>
      <c:overlay val="0"/>
      <c:spPr>
        <a:noFill/>
        <a:ln>
          <a:noFill/>
        </a:ln>
        <a:effectLst/>
      </c:spPr>
      <c:txPr>
        <a:bodyPr rot="0" vert="horz"/>
        <a:lstStyle/>
        <a:p>
          <a:pPr>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solidFill>
        <a:schemeClr val="tx1">
          <a:lumMod val="65000"/>
          <a:lumOff val="35000"/>
        </a:schemeClr>
      </a:solidFill>
      <a:round/>
    </a:ln>
    <a:effectLst/>
  </c:spPr>
  <c:txPr>
    <a:bodyPr/>
    <a:lstStyle/>
    <a:p>
      <a:pPr>
        <a:defRPr sz="1200">
          <a:solidFill>
            <a:schemeClr val="tx1"/>
          </a:solidFill>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39131631008688"/>
          <c:y val="7.2303609304361027E-2"/>
          <c:w val="0.78933471397694122"/>
          <c:h val="0.80275235603363448"/>
        </c:manualLayout>
      </c:layout>
      <c:barChart>
        <c:barDir val="col"/>
        <c:grouping val="stacked"/>
        <c:varyColors val="0"/>
        <c:ser>
          <c:idx val="0"/>
          <c:order val="0"/>
          <c:tx>
            <c:strRef>
              <c:f>Summary!$B$35</c:f>
              <c:strCache>
                <c:ptCount val="1"/>
                <c:pt idx="0">
                  <c:v>FibreChannel</c:v>
                </c:pt>
              </c:strCache>
            </c:strRef>
          </c:tx>
          <c:invertIfNegative val="0"/>
          <c:cat>
            <c:numRef>
              <c:f>Summary!$C$34:$M$34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Summary!$C$35:$L$35</c:f>
              <c:numCache>
                <c:formatCode>_("$"* #,##0_);_("$"* \(#,##0\);_("$"* "-"??_);_(@_)</c:formatCode>
                <c:ptCount val="10"/>
                <c:pt idx="0">
                  <c:v>19.586761494178372</c:v>
                </c:pt>
                <c:pt idx="1">
                  <c:v>23.777486969113646</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A67-7A41-80DB-2ACCAE71B2B4}"/>
            </c:ext>
          </c:extLst>
        </c:ser>
        <c:ser>
          <c:idx val="1"/>
          <c:order val="1"/>
          <c:tx>
            <c:strRef>
              <c:f>Summary!$B$36</c:f>
              <c:strCache>
                <c:ptCount val="1"/>
                <c:pt idx="0">
                  <c:v>AOCs/AECs/CPOs</c:v>
                </c:pt>
              </c:strCache>
            </c:strRef>
          </c:tx>
          <c:invertIfNegative val="0"/>
          <c:cat>
            <c:numRef>
              <c:f>Summary!$C$34:$M$34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Summary!$C$36:$M$36</c:f>
              <c:numCache>
                <c:formatCode>_("$"* #,##0_);_("$"* \(#,##0\);_("$"* "-"??_);_(@_)</c:formatCode>
                <c:ptCount val="11"/>
                <c:pt idx="0">
                  <c:v>44.811413366896453</c:v>
                </c:pt>
                <c:pt idx="1">
                  <c:v>88.214344699241579</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5A67-7A41-80DB-2ACCAE71B2B4}"/>
            </c:ext>
          </c:extLst>
        </c:ser>
        <c:ser>
          <c:idx val="2"/>
          <c:order val="2"/>
          <c:tx>
            <c:strRef>
              <c:f>Summary!$B$37</c:f>
              <c:strCache>
                <c:ptCount val="1"/>
                <c:pt idx="0">
                  <c:v>Ethernet</c:v>
                </c:pt>
              </c:strCache>
            </c:strRef>
          </c:tx>
          <c:invertIfNegative val="0"/>
          <c:cat>
            <c:numRef>
              <c:f>Summary!$C$34:$M$34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Summary!$C$37:$M$37</c:f>
              <c:numCache>
                <c:formatCode>_("$"* #,##0_);_("$"* \(#,##0\);_("$"* "-"??_);_(@_)</c:formatCode>
                <c:ptCount val="11"/>
                <c:pt idx="0">
                  <c:v>343.09815163728035</c:v>
                </c:pt>
                <c:pt idx="1">
                  <c:v>297.28087772057313</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2-5A67-7A41-80DB-2ACCAE71B2B4}"/>
            </c:ext>
          </c:extLst>
        </c:ser>
        <c:ser>
          <c:idx val="3"/>
          <c:order val="3"/>
          <c:tx>
            <c:strRef>
              <c:f>Summary!$B$38</c:f>
              <c:strCache>
                <c:ptCount val="1"/>
                <c:pt idx="0">
                  <c:v>CWDM/DWDM</c:v>
                </c:pt>
              </c:strCache>
            </c:strRef>
          </c:tx>
          <c:invertIfNegative val="0"/>
          <c:cat>
            <c:numRef>
              <c:f>Summary!$C$34:$M$34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Summary!$C$38:$M$38</c:f>
              <c:numCache>
                <c:formatCode>_("$"* #,##0_);_("$"* \(#,##0\);_("$"* "-"??_);_(@_)</c:formatCode>
                <c:ptCount val="11"/>
                <c:pt idx="0">
                  <c:v>751.02766171854546</c:v>
                </c:pt>
                <c:pt idx="1">
                  <c:v>782.0315695365174</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3-5A67-7A41-80DB-2ACCAE71B2B4}"/>
            </c:ext>
          </c:extLst>
        </c:ser>
        <c:ser>
          <c:idx val="4"/>
          <c:order val="4"/>
          <c:tx>
            <c:strRef>
              <c:f>Summary!$B$39</c:f>
              <c:strCache>
                <c:ptCount val="1"/>
                <c:pt idx="0">
                  <c:v>Wireless fronthaul/backhaul</c:v>
                </c:pt>
              </c:strCache>
            </c:strRef>
          </c:tx>
          <c:invertIfNegative val="0"/>
          <c:cat>
            <c:numRef>
              <c:f>Summary!$C$34:$M$34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Summary!$C$39:$M$39</c:f>
              <c:numCache>
                <c:formatCode>_("$"* #,##0_);_("$"* \(#,##0\);_("$"* "-"??_);_(@_)</c:formatCode>
                <c:ptCount val="11"/>
                <c:pt idx="0">
                  <c:v>55.403850687683878</c:v>
                </c:pt>
                <c:pt idx="1">
                  <c:v>133.52529488164748</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4-5A67-7A41-80DB-2ACCAE71B2B4}"/>
            </c:ext>
          </c:extLst>
        </c:ser>
        <c:ser>
          <c:idx val="5"/>
          <c:order val="5"/>
          <c:tx>
            <c:strRef>
              <c:f>Summary!$B$40</c:f>
              <c:strCache>
                <c:ptCount val="1"/>
                <c:pt idx="0">
                  <c:v>Fiber-to-the-home</c:v>
                </c:pt>
              </c:strCache>
            </c:strRef>
          </c:tx>
          <c:invertIfNegative val="0"/>
          <c:cat>
            <c:numRef>
              <c:f>Summary!$C$34:$M$34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Summary!$C$40:$M$40</c:f>
              <c:numCache>
                <c:formatCode>_("$"* #,##0_);_("$"* \(#,##0\);_("$"* "-"??_);_(@_)</c:formatCode>
                <c:ptCount val="11"/>
                <c:pt idx="0">
                  <c:v>60.66703838987079</c:v>
                </c:pt>
                <c:pt idx="1">
                  <c:v>48.807197789852161</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5-5A67-7A41-80DB-2ACCAE71B2B4}"/>
            </c:ext>
          </c:extLst>
        </c:ser>
        <c:dLbls>
          <c:showLegendKey val="0"/>
          <c:showVal val="0"/>
          <c:showCatName val="0"/>
          <c:showSerName val="0"/>
          <c:showPercent val="0"/>
          <c:showBubbleSize val="0"/>
        </c:dLbls>
        <c:gapWidth val="150"/>
        <c:overlap val="100"/>
        <c:axId val="125162240"/>
        <c:axId val="125163776"/>
      </c:barChart>
      <c:catAx>
        <c:axId val="125162240"/>
        <c:scaling>
          <c:orientation val="minMax"/>
        </c:scaling>
        <c:delete val="0"/>
        <c:axPos val="b"/>
        <c:numFmt formatCode="General" sourceLinked="1"/>
        <c:majorTickMark val="out"/>
        <c:minorTickMark val="none"/>
        <c:tickLblPos val="nextTo"/>
        <c:crossAx val="125163776"/>
        <c:crosses val="autoZero"/>
        <c:auto val="1"/>
        <c:lblAlgn val="ctr"/>
        <c:lblOffset val="100"/>
        <c:noMultiLvlLbl val="0"/>
      </c:catAx>
      <c:valAx>
        <c:axId val="125163776"/>
        <c:scaling>
          <c:orientation val="minMax"/>
        </c:scaling>
        <c:delete val="0"/>
        <c:axPos val="l"/>
        <c:majorGridlines/>
        <c:title>
          <c:tx>
            <c:rich>
              <a:bodyPr rot="-5400000" vert="horz"/>
              <a:lstStyle/>
              <a:p>
                <a:pPr>
                  <a:defRPr sz="1200" b="0"/>
                </a:pPr>
                <a:r>
                  <a:rPr lang="en-US" sz="1200" b="0"/>
                  <a:t>Market value ($ millions)</a:t>
                </a:r>
              </a:p>
            </c:rich>
          </c:tx>
          <c:layout/>
          <c:overlay val="0"/>
        </c:title>
        <c:numFmt formatCode="_(&quot;$&quot;* #,##0_);_(&quot;$&quot;* \(#,##0\);_(&quot;$&quot;* &quot;-&quot;??_);_(@_)" sourceLinked="1"/>
        <c:majorTickMark val="out"/>
        <c:minorTickMark val="none"/>
        <c:tickLblPos val="nextTo"/>
        <c:crossAx val="125162240"/>
        <c:crosses val="autoZero"/>
        <c:crossBetween val="between"/>
      </c:valAx>
    </c:plotArea>
    <c:legend>
      <c:legendPos val="r"/>
      <c:layout>
        <c:manualLayout>
          <c:xMode val="edge"/>
          <c:yMode val="edge"/>
          <c:x val="0.15728571366183219"/>
          <c:y val="7.0872874985442078E-2"/>
          <c:w val="0.6942663365082693"/>
          <c:h val="0.17444971078273944"/>
        </c:manualLayout>
      </c:layout>
      <c:overlay val="0"/>
      <c:spPr>
        <a:solidFill>
          <a:schemeClr val="bg1"/>
        </a:solidFill>
        <a:ln>
          <a:solidFill>
            <a:schemeClr val="tx1">
              <a:lumMod val="50000"/>
              <a:lumOff val="50000"/>
            </a:schemeClr>
          </a:solidFill>
        </a:ln>
      </c:spPr>
      <c:txPr>
        <a:bodyPr/>
        <a:lstStyle/>
        <a:p>
          <a:pPr>
            <a:defRPr sz="1050"/>
          </a:pPr>
          <a:endParaRPr lang="en-US"/>
        </a:p>
      </c:txPr>
    </c:legend>
    <c:plotVisOnly val="1"/>
    <c:dispBlanksAs val="gap"/>
    <c:showDLblsOverMax val="0"/>
  </c:chart>
  <c:spPr>
    <a:ln>
      <a:solidFill>
        <a:schemeClr val="tx1">
          <a:lumMod val="65000"/>
          <a:lumOff val="35000"/>
        </a:schemeClr>
      </a:solid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c:spPr>
            <c:extLst xmlns:c16r2="http://schemas.microsoft.com/office/drawing/2015/06/chart">
              <c:ext xmlns:c16="http://schemas.microsoft.com/office/drawing/2014/chart" uri="{C3380CC4-5D6E-409C-BE32-E72D297353CC}">
                <c16:uniqueId val="{00000001-9942-41E4-BAF9-9AD04BFB7964}"/>
              </c:ext>
            </c:extLst>
          </c:dPt>
          <c:dPt>
            <c:idx val="1"/>
            <c:bubble3D val="0"/>
            <c:spPr>
              <a:solidFill>
                <a:schemeClr val="accent2"/>
              </a:solidFill>
              <a:ln>
                <a:noFill/>
              </a:ln>
              <a:effectLst/>
              <a:scene3d>
                <a:camera prst="orthographicFront"/>
                <a:lightRig rig="brightRoom" dir="t"/>
              </a:scene3d>
            </c:spPr>
            <c:extLst xmlns:c16r2="http://schemas.microsoft.com/office/drawing/2015/06/chart">
              <c:ext xmlns:c16="http://schemas.microsoft.com/office/drawing/2014/chart" uri="{C3380CC4-5D6E-409C-BE32-E72D297353CC}">
                <c16:uniqueId val="{00000003-9942-41E4-BAF9-9AD04BFB7964}"/>
              </c:ext>
            </c:extLst>
          </c:dPt>
          <c:dPt>
            <c:idx val="2"/>
            <c:bubble3D val="0"/>
            <c:spPr>
              <a:solidFill>
                <a:schemeClr val="accent3"/>
              </a:solidFill>
              <a:ln>
                <a:noFill/>
              </a:ln>
              <a:effectLst/>
              <a:scene3d>
                <a:camera prst="orthographicFront"/>
                <a:lightRig rig="brightRoom" dir="t"/>
              </a:scene3d>
            </c:spPr>
            <c:extLst xmlns:c16r2="http://schemas.microsoft.com/office/drawing/2015/06/chart">
              <c:ext xmlns:c16="http://schemas.microsoft.com/office/drawing/2014/chart" uri="{C3380CC4-5D6E-409C-BE32-E72D297353CC}">
                <c16:uniqueId val="{00000005-9942-41E4-BAF9-9AD04BFB7964}"/>
              </c:ext>
            </c:extLst>
          </c:dPt>
          <c:dPt>
            <c:idx val="3"/>
            <c:bubble3D val="0"/>
            <c:spPr>
              <a:solidFill>
                <a:schemeClr val="accent4"/>
              </a:solidFill>
              <a:ln>
                <a:noFill/>
              </a:ln>
              <a:effectLst/>
              <a:scene3d>
                <a:camera prst="orthographicFront"/>
                <a:lightRig rig="brightRoom" dir="t"/>
              </a:scene3d>
            </c:spPr>
            <c:extLst xmlns:c16r2="http://schemas.microsoft.com/office/drawing/2015/06/chart">
              <c:ext xmlns:c16="http://schemas.microsoft.com/office/drawing/2014/chart" uri="{C3380CC4-5D6E-409C-BE32-E72D297353CC}">
                <c16:uniqueId val="{00000007-9942-41E4-BAF9-9AD04BFB7964}"/>
              </c:ext>
            </c:extLst>
          </c:dPt>
          <c:dPt>
            <c:idx val="4"/>
            <c:bubble3D val="0"/>
            <c:spPr>
              <a:solidFill>
                <a:schemeClr val="accent5"/>
              </a:solidFill>
              <a:ln>
                <a:noFill/>
              </a:ln>
              <a:effectLst/>
              <a:scene3d>
                <a:camera prst="orthographicFront"/>
                <a:lightRig rig="brightRoom" dir="t"/>
              </a:scene3d>
            </c:spPr>
            <c:extLst xmlns:c16r2="http://schemas.microsoft.com/office/drawing/2015/06/chart">
              <c:ext xmlns:c16="http://schemas.microsoft.com/office/drawing/2014/chart" uri="{C3380CC4-5D6E-409C-BE32-E72D297353CC}">
                <c16:uniqueId val="{00000009-9942-41E4-BAF9-9AD04BFB7964}"/>
              </c:ext>
            </c:extLst>
          </c:dPt>
          <c:dPt>
            <c:idx val="5"/>
            <c:bubble3D val="0"/>
            <c:spPr>
              <a:solidFill>
                <a:schemeClr val="accent6"/>
              </a:solidFill>
              <a:ln>
                <a:noFill/>
              </a:ln>
              <a:effectLst/>
              <a:scene3d>
                <a:camera prst="orthographicFront"/>
                <a:lightRig rig="brightRoom" dir="t"/>
              </a:scene3d>
            </c:spPr>
            <c:extLst xmlns:c16r2="http://schemas.microsoft.com/office/drawing/2015/06/chart">
              <c:ext xmlns:c16="http://schemas.microsoft.com/office/drawing/2014/chart" uri="{C3380CC4-5D6E-409C-BE32-E72D297353CC}">
                <c16:uniqueId val="{0000000B-9942-41E4-BAF9-9AD04BFB7964}"/>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'Report charts'!$B$190:$B$196</c:f>
              <c:strCache>
                <c:ptCount val="7"/>
                <c:pt idx="0">
                  <c:v>Ciena</c:v>
                </c:pt>
                <c:pt idx="1">
                  <c:v>Cisco</c:v>
                </c:pt>
                <c:pt idx="2">
                  <c:v>Huawei</c:v>
                </c:pt>
                <c:pt idx="3">
                  <c:v>Infinera</c:v>
                </c:pt>
                <c:pt idx="4">
                  <c:v>Nokia</c:v>
                </c:pt>
                <c:pt idx="5">
                  <c:v>ZTE</c:v>
                </c:pt>
                <c:pt idx="6">
                  <c:v>All other</c:v>
                </c:pt>
              </c:strCache>
            </c:strRef>
          </c:cat>
          <c:val>
            <c:numRef>
              <c:f>'Report charts'!$D$190:$D$196</c:f>
              <c:numCache>
                <c:formatCode>0%</c:formatCode>
                <c:ptCount val="7"/>
                <c:pt idx="0">
                  <c:v>0.14611741173795609</c:v>
                </c:pt>
              </c:numCache>
            </c:numRef>
          </c:val>
          <c:extLst xmlns:c16r2="http://schemas.microsoft.com/office/drawing/2015/06/chart">
            <c:ext xmlns:c16="http://schemas.microsoft.com/office/drawing/2014/chart" uri="{C3380CC4-5D6E-409C-BE32-E72D297353CC}">
              <c16:uniqueId val="{00000000-D6F1-194C-9370-21DBE0C0ECD7}"/>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7330593682308616"/>
          <c:y val="8.7128226283787413E-2"/>
          <c:w val="0.2512952601915634"/>
          <c:h val="0.83029935608846162"/>
        </c:manualLayout>
      </c:layout>
      <c:overlay val="0"/>
      <c:spPr>
        <a:noFill/>
        <a:ln>
          <a:noFill/>
        </a:ln>
        <a:effectLst/>
      </c:spPr>
      <c:txPr>
        <a:bodyPr rot="0" spcFirstLastPara="1" vertOverflow="ellipsis" vert="horz" wrap="square" anchor="ctr" anchorCtr="1"/>
        <a:lstStyle/>
        <a:p>
          <a:pPr rtl="0">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29570808178988"/>
          <c:y val="7.3633270889328042E-2"/>
          <c:w val="0.79584558725176335"/>
          <c:h val="0.81399081874905888"/>
        </c:manualLayout>
      </c:layout>
      <c:lineChart>
        <c:grouping val="standard"/>
        <c:varyColors val="0"/>
        <c:ser>
          <c:idx val="0"/>
          <c:order val="0"/>
          <c:tx>
            <c:strRef>
              <c:f>'Report charts'!$B$127</c:f>
              <c:strCache>
                <c:ptCount val="1"/>
                <c:pt idx="0">
                  <c:v>CFP</c:v>
                </c:pt>
              </c:strCache>
            </c:strRef>
          </c:tx>
          <c:spPr>
            <a:ln w="28575" cap="rnd">
              <a:solidFill>
                <a:schemeClr val="accent1"/>
              </a:solidFill>
              <a:round/>
            </a:ln>
            <a:effectLst/>
          </c:spPr>
          <c:marker>
            <c:symbol val="none"/>
          </c:marker>
          <c:cat>
            <c:numRef>
              <c:f>'Report charts'!$E$126:$O$126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'Report charts'!$E$127:$O$127</c:f>
              <c:numCache>
                <c:formatCode>_(* #,##0_);_(* \(#,##0\);_(* "-"??_);_(@_)</c:formatCode>
                <c:ptCount val="11"/>
              </c:numCache>
            </c:numRef>
          </c:val>
          <c:smooth val="0"/>
          <c:extLst xmlns:c16r2="http://schemas.microsoft.com/office/drawing/2015/06/chart">
            <c:ext xmlns:c16="http://schemas.microsoft.com/office/drawing/2014/chart" uri="{C3380CC4-5D6E-409C-BE32-E72D297353CC}">
              <c16:uniqueId val="{00000003-C478-6E47-B37B-68420C124C9C}"/>
            </c:ext>
          </c:extLst>
        </c:ser>
        <c:ser>
          <c:idx val="1"/>
          <c:order val="1"/>
          <c:tx>
            <c:strRef>
              <c:f>'Report charts'!$B$128</c:f>
              <c:strCache>
                <c:ptCount val="1"/>
                <c:pt idx="0">
                  <c:v>CFP2/4</c:v>
                </c:pt>
              </c:strCache>
            </c:strRef>
          </c:tx>
          <c:spPr>
            <a:ln w="28575" cap="rnd">
              <a:solidFill>
                <a:schemeClr val="accent2"/>
              </a:solidFill>
              <a:round/>
            </a:ln>
            <a:effectLst/>
          </c:spPr>
          <c:marker>
            <c:symbol val="none"/>
          </c:marker>
          <c:cat>
            <c:numRef>
              <c:f>'Report charts'!$E$126:$O$126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'Report charts'!$E$128:$O$128</c:f>
              <c:numCache>
                <c:formatCode>_(* #,##0_);_(* \(#,##0\);_(* "-"??_);_(@_)</c:formatCode>
                <c:ptCount val="11"/>
              </c:numCache>
            </c:numRef>
          </c:val>
          <c:smooth val="0"/>
          <c:extLst xmlns:c16r2="http://schemas.microsoft.com/office/drawing/2015/06/chart">
            <c:ext xmlns:c16="http://schemas.microsoft.com/office/drawing/2014/chart" uri="{C3380CC4-5D6E-409C-BE32-E72D297353CC}">
              <c16:uniqueId val="{00000004-C478-6E47-B37B-68420C124C9C}"/>
            </c:ext>
          </c:extLst>
        </c:ser>
        <c:ser>
          <c:idx val="2"/>
          <c:order val="2"/>
          <c:tx>
            <c:strRef>
              <c:f>'Report charts'!$B$129</c:f>
              <c:strCache>
                <c:ptCount val="1"/>
                <c:pt idx="0">
                  <c:v>QSFP28</c:v>
                </c:pt>
              </c:strCache>
            </c:strRef>
          </c:tx>
          <c:spPr>
            <a:ln w="28575" cap="rnd">
              <a:solidFill>
                <a:schemeClr val="accent3"/>
              </a:solidFill>
              <a:round/>
            </a:ln>
            <a:effectLst/>
          </c:spPr>
          <c:marker>
            <c:symbol val="circle"/>
            <c:size val="5"/>
            <c:spPr>
              <a:solidFill>
                <a:srgbClr val="92D050"/>
              </a:solidFill>
              <a:ln w="19050">
                <a:solidFill>
                  <a:schemeClr val="accent3"/>
                </a:solidFill>
              </a:ln>
              <a:effectLst/>
            </c:spPr>
          </c:marker>
          <c:cat>
            <c:numRef>
              <c:f>'Report charts'!$E$126:$O$126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'Report charts'!$E$129:$O$129</c:f>
              <c:numCache>
                <c:formatCode>_(* #,##0_);_(* \(#,##0\);_(* "-"??_);_(@_)</c:formatCode>
                <c:ptCount val="11"/>
              </c:numCache>
            </c:numRef>
          </c:val>
          <c:smooth val="0"/>
          <c:extLst xmlns:c16r2="http://schemas.microsoft.com/office/drawing/2015/06/chart">
            <c:ext xmlns:c16="http://schemas.microsoft.com/office/drawing/2014/chart" uri="{C3380CC4-5D6E-409C-BE32-E72D297353CC}">
              <c16:uniqueId val="{00000005-C478-6E47-B37B-68420C124C9C}"/>
            </c:ext>
          </c:extLst>
        </c:ser>
        <c:dLbls>
          <c:showLegendKey val="0"/>
          <c:showVal val="0"/>
          <c:showCatName val="0"/>
          <c:showSerName val="0"/>
          <c:showPercent val="0"/>
          <c:showBubbleSize val="0"/>
        </c:dLbls>
        <c:marker val="1"/>
        <c:smooth val="0"/>
        <c:axId val="124994688"/>
        <c:axId val="124996608"/>
      </c:lineChart>
      <c:catAx>
        <c:axId val="12499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24996608"/>
        <c:crosses val="autoZero"/>
        <c:auto val="1"/>
        <c:lblAlgn val="ctr"/>
        <c:lblOffset val="100"/>
        <c:noMultiLvlLbl val="0"/>
      </c:catAx>
      <c:valAx>
        <c:axId val="124996608"/>
        <c:scaling>
          <c:orientation val="minMax"/>
          <c:max val="100000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Shipments (Units)</a:t>
                </a:r>
              </a:p>
            </c:rich>
          </c:tx>
          <c:layout/>
          <c:overlay val="0"/>
          <c:spPr>
            <a:noFill/>
            <a:ln>
              <a:noFill/>
            </a:ln>
            <a:effectLst/>
          </c:spPr>
        </c:title>
        <c:numFmt formatCode="_(* #,##0_);_(* \(#,##0\);_(* &quot;-&quot;??_);_(@_)" sourceLinked="1"/>
        <c:majorTickMark val="none"/>
        <c:minorTickMark val="none"/>
        <c:tickLblPos val="nextTo"/>
        <c:spPr>
          <a:noFill/>
          <a:ln>
            <a:noFill/>
          </a:ln>
          <a:effectLst/>
        </c:spPr>
        <c:txPr>
          <a:bodyPr rot="-60000000" vert="horz"/>
          <a:lstStyle/>
          <a:p>
            <a:pPr>
              <a:defRPr/>
            </a:pPr>
            <a:endParaRPr lang="en-US"/>
          </a:p>
        </c:txPr>
        <c:crossAx val="124994688"/>
        <c:crosses val="autoZero"/>
        <c:crossBetween val="between"/>
      </c:valAx>
      <c:spPr>
        <a:noFill/>
        <a:ln>
          <a:noFill/>
        </a:ln>
        <a:effectLst/>
      </c:spPr>
    </c:plotArea>
    <c:legend>
      <c:legendPos val="b"/>
      <c:layout>
        <c:manualLayout>
          <c:xMode val="edge"/>
          <c:yMode val="edge"/>
          <c:x val="0.23899639663686106"/>
          <c:y val="0.11504808500879138"/>
          <c:w val="0.23952150896392188"/>
          <c:h val="0.26914207153091235"/>
        </c:manualLayout>
      </c:layout>
      <c:overlay val="0"/>
      <c:spPr>
        <a:solidFill>
          <a:schemeClr val="bg1"/>
        </a:solidFill>
        <a:ln>
          <a:solidFill>
            <a:schemeClr val="tx1">
              <a:lumMod val="50000"/>
              <a:lumOff val="50000"/>
            </a:schemeClr>
          </a:solidFill>
        </a:ln>
        <a:effectLst/>
      </c:spPr>
      <c:txPr>
        <a:bodyPr rot="0" vert="horz"/>
        <a:lstStyle/>
        <a:p>
          <a:pPr>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65000"/>
          <a:lumOff val="35000"/>
        </a:schemeClr>
      </a:solidFill>
      <a:round/>
    </a:ln>
    <a:effectLst/>
  </c:spPr>
  <c:txPr>
    <a:bodyPr/>
    <a:lstStyle/>
    <a:p>
      <a:pPr>
        <a:defRPr sz="1200">
          <a:solidFill>
            <a:schemeClr val="tx1"/>
          </a:solidFill>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55795155411209"/>
          <c:y val="0.16929032927815044"/>
          <c:w val="0.75835644709640782"/>
          <c:h val="0.72322949457174346"/>
        </c:manualLayout>
      </c:layout>
      <c:lineChart>
        <c:grouping val="standard"/>
        <c:varyColors val="0"/>
        <c:ser>
          <c:idx val="3"/>
          <c:order val="0"/>
          <c:tx>
            <c:strRef>
              <c:f>'Report charts'!$B$160</c:f>
              <c:strCache>
                <c:ptCount val="1"/>
                <c:pt idx="0">
                  <c:v>800G</c:v>
                </c:pt>
              </c:strCache>
            </c:strRef>
          </c:tx>
          <c:marker>
            <c:symbol val="none"/>
          </c:marker>
          <c:cat>
            <c:numRef>
              <c:f>'Report charts'!$C$156:$M$156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charts'!$C$160:$M$160</c:f>
              <c:numCache>
                <c:formatCode>_(* #,##0_);_(* \(#,##0\);_(* "-"??_);_(@_)</c:formatCode>
                <c:ptCount val="11"/>
                <c:pt idx="0">
                  <c:v>0</c:v>
                </c:pt>
                <c:pt idx="1">
                  <c:v>0</c:v>
                </c:pt>
              </c:numCache>
            </c:numRef>
          </c:val>
          <c:smooth val="0"/>
          <c:extLst xmlns:c16r2="http://schemas.microsoft.com/office/drawing/2015/06/chart">
            <c:ext xmlns:c16="http://schemas.microsoft.com/office/drawing/2014/chart" uri="{C3380CC4-5D6E-409C-BE32-E72D297353CC}">
              <c16:uniqueId val="{00000000-9B1B-D04E-8436-20FBE375F2AA}"/>
            </c:ext>
          </c:extLst>
        </c:ser>
        <c:ser>
          <c:idx val="4"/>
          <c:order val="1"/>
          <c:tx>
            <c:strRef>
              <c:f>'Report charts'!$B$161</c:f>
              <c:strCache>
                <c:ptCount val="1"/>
                <c:pt idx="0">
                  <c:v>1.6T</c:v>
                </c:pt>
              </c:strCache>
            </c:strRef>
          </c:tx>
          <c:marker>
            <c:symbol val="none"/>
          </c:marker>
          <c:cat>
            <c:numRef>
              <c:f>'Report charts'!$C$156:$M$156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charts'!$C$161:$M$161</c:f>
              <c:numCache>
                <c:formatCode>_(* #,##0_);_(* \(#,##0\);_(* "-"??_);_(@_)</c:formatCode>
                <c:ptCount val="11"/>
                <c:pt idx="0">
                  <c:v>0</c:v>
                </c:pt>
                <c:pt idx="1">
                  <c:v>0</c:v>
                </c:pt>
              </c:numCache>
            </c:numRef>
          </c:val>
          <c:smooth val="0"/>
          <c:extLst xmlns:c16r2="http://schemas.microsoft.com/office/drawing/2015/06/chart">
            <c:ext xmlns:c16="http://schemas.microsoft.com/office/drawing/2014/chart" uri="{C3380CC4-5D6E-409C-BE32-E72D297353CC}">
              <c16:uniqueId val="{00000001-9B1B-D04E-8436-20FBE375F2AA}"/>
            </c:ext>
          </c:extLst>
        </c:ser>
        <c:dLbls>
          <c:showLegendKey val="0"/>
          <c:showVal val="0"/>
          <c:showCatName val="0"/>
          <c:showSerName val="0"/>
          <c:showPercent val="0"/>
          <c:showBubbleSize val="0"/>
        </c:dLbls>
        <c:marker val="1"/>
        <c:smooth val="0"/>
        <c:axId val="125035648"/>
        <c:axId val="125037184"/>
      </c:lineChart>
      <c:catAx>
        <c:axId val="12503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25037184"/>
        <c:crosses val="autoZero"/>
        <c:auto val="1"/>
        <c:lblAlgn val="ctr"/>
        <c:lblOffset val="100"/>
        <c:noMultiLvlLbl val="0"/>
      </c:catAx>
      <c:valAx>
        <c:axId val="1250371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Shipments (Units)</a:t>
                </a:r>
              </a:p>
            </c:rich>
          </c:tx>
          <c:layout/>
          <c:overlay val="0"/>
          <c:spPr>
            <a:noFill/>
            <a:ln>
              <a:noFill/>
            </a:ln>
            <a:effectLst/>
          </c:spPr>
        </c:title>
        <c:numFmt formatCode="_(* #,##0_);_(* \(#,##0\);_(* &quot;-&quot;??_);_(@_)" sourceLinked="1"/>
        <c:majorTickMark val="none"/>
        <c:minorTickMark val="none"/>
        <c:tickLblPos val="nextTo"/>
        <c:spPr>
          <a:noFill/>
          <a:ln>
            <a:noFill/>
          </a:ln>
          <a:effectLst/>
        </c:spPr>
        <c:txPr>
          <a:bodyPr rot="-60000000" vert="horz"/>
          <a:lstStyle/>
          <a:p>
            <a:pPr>
              <a:defRPr/>
            </a:pPr>
            <a:endParaRPr lang="en-US"/>
          </a:p>
        </c:txPr>
        <c:crossAx val="125035648"/>
        <c:crosses val="autoZero"/>
        <c:crossBetween val="between"/>
      </c:valAx>
      <c:spPr>
        <a:noFill/>
        <a:ln>
          <a:noFill/>
        </a:ln>
        <a:effectLst/>
      </c:spPr>
    </c:plotArea>
    <c:legend>
      <c:legendPos val="b"/>
      <c:layout>
        <c:manualLayout>
          <c:xMode val="edge"/>
          <c:yMode val="edge"/>
          <c:x val="0.23891149606299211"/>
          <c:y val="4.8083003489706524E-2"/>
          <c:w val="0.49505270699222076"/>
          <c:h val="8.2414460913938212E-2"/>
        </c:manualLayout>
      </c:layout>
      <c:overlay val="0"/>
      <c:spPr>
        <a:noFill/>
        <a:ln>
          <a:noFill/>
        </a:ln>
        <a:effectLst/>
      </c:spPr>
      <c:txPr>
        <a:bodyPr rot="0" vert="horz"/>
        <a:lstStyle/>
        <a:p>
          <a:pPr>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solidFill>
        <a:schemeClr val="tx1">
          <a:lumMod val="65000"/>
          <a:lumOff val="35000"/>
        </a:schemeClr>
      </a:solidFill>
      <a:round/>
    </a:ln>
    <a:effectLst/>
  </c:spPr>
  <c:txPr>
    <a:bodyPr/>
    <a:lstStyle/>
    <a:p>
      <a:pPr>
        <a:defRPr sz="1200">
          <a:solidFill>
            <a:schemeClr val="tx1"/>
          </a:solidFill>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031947317011167"/>
          <c:y val="0.14241822421203973"/>
          <c:w val="0.83555442034481853"/>
          <c:h val="0.75573357966015842"/>
        </c:manualLayout>
      </c:layout>
      <c:barChart>
        <c:barDir val="col"/>
        <c:grouping val="stacked"/>
        <c:varyColors val="0"/>
        <c:ser>
          <c:idx val="0"/>
          <c:order val="0"/>
          <c:tx>
            <c:strRef>
              <c:f>'Vendor financials'!$B$31</c:f>
              <c:strCache>
                <c:ptCount val="1"/>
                <c:pt idx="0">
                  <c:v>Telecom</c:v>
                </c:pt>
              </c:strCache>
            </c:strRef>
          </c:tx>
          <c:invertIfNegative val="0"/>
          <c:cat>
            <c:numRef>
              <c:f>'Vendor financials'!$C$30:$J$30</c:f>
              <c:numCache>
                <c:formatCode>General</c:formatCode>
                <c:ptCount val="8"/>
                <c:pt idx="0">
                  <c:v>2015</c:v>
                </c:pt>
                <c:pt idx="1">
                  <c:v>2016</c:v>
                </c:pt>
                <c:pt idx="2">
                  <c:v>2017</c:v>
                </c:pt>
                <c:pt idx="3">
                  <c:v>2018</c:v>
                </c:pt>
                <c:pt idx="4">
                  <c:v>2019</c:v>
                </c:pt>
                <c:pt idx="5">
                  <c:v>2020</c:v>
                </c:pt>
                <c:pt idx="6">
                  <c:v>2021</c:v>
                </c:pt>
                <c:pt idx="7">
                  <c:v>2022</c:v>
                </c:pt>
              </c:numCache>
            </c:numRef>
          </c:cat>
          <c:val>
            <c:numRef>
              <c:f>'Vendor financials'!$C$31:$J$31</c:f>
              <c:numCache>
                <c:formatCode>_("$"* #,##0_);_("$"* \(#,##0\);_("$"* "-"??_);_(@_)</c:formatCode>
                <c:ptCount val="8"/>
                <c:pt idx="0">
                  <c:v>301</c:v>
                </c:pt>
                <c:pt idx="1">
                  <c:v>364.37953693495041</c:v>
                </c:pt>
              </c:numCache>
            </c:numRef>
          </c:val>
        </c:ser>
        <c:ser>
          <c:idx val="1"/>
          <c:order val="1"/>
          <c:tx>
            <c:strRef>
              <c:f>'Vendor financials'!$B$32</c:f>
              <c:strCache>
                <c:ptCount val="1"/>
                <c:pt idx="0">
                  <c:v>Industrial and Defense</c:v>
                </c:pt>
              </c:strCache>
            </c:strRef>
          </c:tx>
          <c:invertIfNegative val="0"/>
          <c:cat>
            <c:numRef>
              <c:f>'Vendor financials'!$C$30:$J$30</c:f>
              <c:numCache>
                <c:formatCode>General</c:formatCode>
                <c:ptCount val="8"/>
                <c:pt idx="0">
                  <c:v>2015</c:v>
                </c:pt>
                <c:pt idx="1">
                  <c:v>2016</c:v>
                </c:pt>
                <c:pt idx="2">
                  <c:v>2017</c:v>
                </c:pt>
                <c:pt idx="3">
                  <c:v>2018</c:v>
                </c:pt>
                <c:pt idx="4">
                  <c:v>2019</c:v>
                </c:pt>
                <c:pt idx="5">
                  <c:v>2020</c:v>
                </c:pt>
                <c:pt idx="6">
                  <c:v>2021</c:v>
                </c:pt>
                <c:pt idx="7">
                  <c:v>2022</c:v>
                </c:pt>
              </c:numCache>
            </c:numRef>
          </c:cat>
          <c:val>
            <c:numRef>
              <c:f>'Vendor financials'!$C$32:$J$32</c:f>
              <c:numCache>
                <c:formatCode>_("$"* #,##0_);_("$"* \(#,##0\);_("$"* "-"??_);_(@_)</c:formatCode>
                <c:ptCount val="8"/>
                <c:pt idx="0">
                  <c:v>107.5</c:v>
                </c:pt>
                <c:pt idx="1">
                  <c:v>160.59572216097021</c:v>
                </c:pt>
              </c:numCache>
            </c:numRef>
          </c:val>
        </c:ser>
        <c:ser>
          <c:idx val="2"/>
          <c:order val="2"/>
          <c:tx>
            <c:strRef>
              <c:f>'Vendor financials'!$B$33</c:f>
              <c:strCache>
                <c:ptCount val="1"/>
                <c:pt idx="0">
                  <c:v>Data Center</c:v>
                </c:pt>
              </c:strCache>
            </c:strRef>
          </c:tx>
          <c:invertIfNegative val="0"/>
          <c:cat>
            <c:numRef>
              <c:f>'Vendor financials'!$C$30:$J$30</c:f>
              <c:numCache>
                <c:formatCode>General</c:formatCode>
                <c:ptCount val="8"/>
                <c:pt idx="0">
                  <c:v>2015</c:v>
                </c:pt>
                <c:pt idx="1">
                  <c:v>2016</c:v>
                </c:pt>
                <c:pt idx="2">
                  <c:v>2017</c:v>
                </c:pt>
                <c:pt idx="3">
                  <c:v>2018</c:v>
                </c:pt>
                <c:pt idx="4">
                  <c:v>2019</c:v>
                </c:pt>
                <c:pt idx="5">
                  <c:v>2020</c:v>
                </c:pt>
                <c:pt idx="6">
                  <c:v>2021</c:v>
                </c:pt>
                <c:pt idx="7">
                  <c:v>2022</c:v>
                </c:pt>
              </c:numCache>
            </c:numRef>
          </c:cat>
          <c:val>
            <c:numRef>
              <c:f>'Vendor financials'!$C$33:$J$33</c:f>
              <c:numCache>
                <c:formatCode>_("$"* #,##0_);_("$"* \(#,##0\);_("$"* "-"??_);_(@_)</c:formatCode>
                <c:ptCount val="8"/>
                <c:pt idx="0">
                  <c:v>21.5</c:v>
                </c:pt>
                <c:pt idx="1">
                  <c:v>55.344740904079387</c:v>
                </c:pt>
              </c:numCache>
            </c:numRef>
          </c:val>
        </c:ser>
        <c:dLbls>
          <c:showLegendKey val="0"/>
          <c:showVal val="0"/>
          <c:showCatName val="0"/>
          <c:showSerName val="0"/>
          <c:showPercent val="0"/>
          <c:showBubbleSize val="0"/>
        </c:dLbls>
        <c:gapWidth val="150"/>
        <c:overlap val="100"/>
        <c:axId val="125088512"/>
        <c:axId val="125090048"/>
      </c:barChart>
      <c:catAx>
        <c:axId val="125088512"/>
        <c:scaling>
          <c:orientation val="minMax"/>
        </c:scaling>
        <c:delete val="0"/>
        <c:axPos val="b"/>
        <c:numFmt formatCode="General" sourceLinked="1"/>
        <c:majorTickMark val="out"/>
        <c:minorTickMark val="none"/>
        <c:tickLblPos val="nextTo"/>
        <c:txPr>
          <a:bodyPr/>
          <a:lstStyle/>
          <a:p>
            <a:pPr>
              <a:defRPr sz="1100"/>
            </a:pPr>
            <a:endParaRPr lang="en-US"/>
          </a:p>
        </c:txPr>
        <c:crossAx val="125090048"/>
        <c:crosses val="autoZero"/>
        <c:auto val="1"/>
        <c:lblAlgn val="ctr"/>
        <c:lblOffset val="100"/>
        <c:noMultiLvlLbl val="0"/>
      </c:catAx>
      <c:valAx>
        <c:axId val="125090048"/>
        <c:scaling>
          <c:orientation val="minMax"/>
        </c:scaling>
        <c:delete val="0"/>
        <c:axPos val="l"/>
        <c:majorGridlines/>
        <c:title>
          <c:tx>
            <c:rich>
              <a:bodyPr rot="-5400000" vert="horz"/>
              <a:lstStyle/>
              <a:p>
                <a:pPr>
                  <a:defRPr sz="1200" b="0"/>
                </a:pPr>
                <a:r>
                  <a:rPr lang="en-US" sz="1200" b="0"/>
                  <a:t>Annual Sales ($ mn)</a:t>
                </a:r>
              </a:p>
            </c:rich>
          </c:tx>
          <c:layout>
            <c:manualLayout>
              <c:xMode val="edge"/>
              <c:yMode val="edge"/>
              <c:x val="1.2709985203115221E-2"/>
              <c:y val="0.32489246791170973"/>
            </c:manualLayout>
          </c:layout>
          <c:overlay val="0"/>
        </c:title>
        <c:numFmt formatCode="_(&quot;$&quot;* #,##0_);_(&quot;$&quot;* \(#,##0\);_(&quot;$&quot;* &quot;-&quot;??_);_(@_)" sourceLinked="1"/>
        <c:majorTickMark val="out"/>
        <c:minorTickMark val="none"/>
        <c:tickLblPos val="nextTo"/>
        <c:txPr>
          <a:bodyPr/>
          <a:lstStyle/>
          <a:p>
            <a:pPr>
              <a:defRPr sz="1100"/>
            </a:pPr>
            <a:endParaRPr lang="en-US"/>
          </a:p>
        </c:txPr>
        <c:crossAx val="125088512"/>
        <c:crosses val="autoZero"/>
        <c:crossBetween val="between"/>
      </c:valAx>
    </c:plotArea>
    <c:legend>
      <c:legendPos val="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0112217388715"/>
          <c:y val="0.14625689543125728"/>
          <c:w val="0.81786266656125894"/>
          <c:h val="0.75189475115994375"/>
        </c:manualLayout>
      </c:layout>
      <c:barChart>
        <c:barDir val="col"/>
        <c:grouping val="stacked"/>
        <c:varyColors val="0"/>
        <c:ser>
          <c:idx val="0"/>
          <c:order val="0"/>
          <c:tx>
            <c:strRef>
              <c:f>'Vendor financials'!$B$59</c:f>
              <c:strCache>
                <c:ptCount val="1"/>
                <c:pt idx="0">
                  <c:v>Broadband and Connectivity</c:v>
                </c:pt>
              </c:strCache>
            </c:strRef>
          </c:tx>
          <c:invertIfNegative val="0"/>
          <c:cat>
            <c:numRef>
              <c:f>'Vendor financials'!$C$58:$J$58</c:f>
              <c:numCache>
                <c:formatCode>General</c:formatCode>
                <c:ptCount val="8"/>
                <c:pt idx="0">
                  <c:v>2015</c:v>
                </c:pt>
                <c:pt idx="1">
                  <c:v>2016</c:v>
                </c:pt>
                <c:pt idx="2">
                  <c:v>2017</c:v>
                </c:pt>
                <c:pt idx="3">
                  <c:v>2018</c:v>
                </c:pt>
                <c:pt idx="4">
                  <c:v>2019</c:v>
                </c:pt>
                <c:pt idx="5">
                  <c:v>2020</c:v>
                </c:pt>
                <c:pt idx="6">
                  <c:v>2021</c:v>
                </c:pt>
                <c:pt idx="7">
                  <c:v>2022</c:v>
                </c:pt>
              </c:numCache>
            </c:numRef>
          </c:cat>
          <c:val>
            <c:numRef>
              <c:f>'Vendor financials'!$C$59:$J$59</c:f>
              <c:numCache>
                <c:formatCode>_("$"* #,##0_);_("$"* \(#,##0\);_("$"* "-"??_);_(@_)</c:formatCode>
                <c:ptCount val="8"/>
                <c:pt idx="0">
                  <c:v>294.2</c:v>
                </c:pt>
                <c:pt idx="1">
                  <c:v>347</c:v>
                </c:pt>
              </c:numCache>
            </c:numRef>
          </c:val>
        </c:ser>
        <c:ser>
          <c:idx val="1"/>
          <c:order val="1"/>
          <c:tx>
            <c:strRef>
              <c:f>'Vendor financials'!$B$60</c:f>
              <c:strCache>
                <c:ptCount val="1"/>
                <c:pt idx="0">
                  <c:v>Infrastructure</c:v>
                </c:pt>
              </c:strCache>
            </c:strRef>
          </c:tx>
          <c:invertIfNegative val="0"/>
          <c:cat>
            <c:numRef>
              <c:f>'Vendor financials'!$C$58:$J$58</c:f>
              <c:numCache>
                <c:formatCode>General</c:formatCode>
                <c:ptCount val="8"/>
                <c:pt idx="0">
                  <c:v>2015</c:v>
                </c:pt>
                <c:pt idx="1">
                  <c:v>2016</c:v>
                </c:pt>
                <c:pt idx="2">
                  <c:v>2017</c:v>
                </c:pt>
                <c:pt idx="3">
                  <c:v>2018</c:v>
                </c:pt>
                <c:pt idx="4">
                  <c:v>2019</c:v>
                </c:pt>
                <c:pt idx="5">
                  <c:v>2020</c:v>
                </c:pt>
                <c:pt idx="6">
                  <c:v>2021</c:v>
                </c:pt>
                <c:pt idx="7">
                  <c:v>2022</c:v>
                </c:pt>
              </c:numCache>
            </c:numRef>
          </c:cat>
          <c:val>
            <c:numRef>
              <c:f>'Vendor financials'!$C$60:$J$60</c:f>
              <c:numCache>
                <c:formatCode>_("$"* #,##0_);_("$"* \(#,##0\);_("$"* "-"??_);_(@_)</c:formatCode>
                <c:ptCount val="8"/>
                <c:pt idx="0">
                  <c:v>4</c:v>
                </c:pt>
                <c:pt idx="1">
                  <c:v>37.4</c:v>
                </c:pt>
              </c:numCache>
            </c:numRef>
          </c:val>
        </c:ser>
        <c:ser>
          <c:idx val="2"/>
          <c:order val="2"/>
          <c:tx>
            <c:strRef>
              <c:f>'Vendor financials'!$B$61</c:f>
              <c:strCache>
                <c:ptCount val="1"/>
                <c:pt idx="0">
                  <c:v>Industrial and Multi-market</c:v>
                </c:pt>
              </c:strCache>
            </c:strRef>
          </c:tx>
          <c:invertIfNegative val="0"/>
          <c:cat>
            <c:numRef>
              <c:f>'Vendor financials'!$C$58:$J$58</c:f>
              <c:numCache>
                <c:formatCode>General</c:formatCode>
                <c:ptCount val="8"/>
                <c:pt idx="0">
                  <c:v>2015</c:v>
                </c:pt>
                <c:pt idx="1">
                  <c:v>2016</c:v>
                </c:pt>
                <c:pt idx="2">
                  <c:v>2017</c:v>
                </c:pt>
                <c:pt idx="3">
                  <c:v>2018</c:v>
                </c:pt>
                <c:pt idx="4">
                  <c:v>2019</c:v>
                </c:pt>
                <c:pt idx="5">
                  <c:v>2020</c:v>
                </c:pt>
                <c:pt idx="6">
                  <c:v>2021</c:v>
                </c:pt>
                <c:pt idx="7">
                  <c:v>2022</c:v>
                </c:pt>
              </c:numCache>
            </c:numRef>
          </c:cat>
          <c:val>
            <c:numRef>
              <c:f>'Vendor financials'!$C$61:$J$61</c:f>
              <c:numCache>
                <c:formatCode>_("$"* #,##0_);_("$"* \(#,##0\);_("$"* "-"??_);_(@_)</c:formatCode>
                <c:ptCount val="8"/>
                <c:pt idx="0">
                  <c:v>2</c:v>
                </c:pt>
                <c:pt idx="1">
                  <c:v>3.4</c:v>
                </c:pt>
              </c:numCache>
            </c:numRef>
          </c:val>
        </c:ser>
        <c:dLbls>
          <c:showLegendKey val="0"/>
          <c:showVal val="0"/>
          <c:showCatName val="0"/>
          <c:showSerName val="0"/>
          <c:showPercent val="0"/>
          <c:showBubbleSize val="0"/>
        </c:dLbls>
        <c:gapWidth val="150"/>
        <c:overlap val="100"/>
        <c:axId val="129809024"/>
        <c:axId val="129814912"/>
      </c:barChart>
      <c:catAx>
        <c:axId val="129809024"/>
        <c:scaling>
          <c:orientation val="minMax"/>
        </c:scaling>
        <c:delete val="0"/>
        <c:axPos val="b"/>
        <c:numFmt formatCode="General" sourceLinked="1"/>
        <c:majorTickMark val="out"/>
        <c:minorTickMark val="none"/>
        <c:tickLblPos val="nextTo"/>
        <c:txPr>
          <a:bodyPr/>
          <a:lstStyle/>
          <a:p>
            <a:pPr>
              <a:defRPr sz="1100"/>
            </a:pPr>
            <a:endParaRPr lang="en-US"/>
          </a:p>
        </c:txPr>
        <c:crossAx val="129814912"/>
        <c:crosses val="autoZero"/>
        <c:auto val="1"/>
        <c:lblAlgn val="ctr"/>
        <c:lblOffset val="100"/>
        <c:noMultiLvlLbl val="0"/>
      </c:catAx>
      <c:valAx>
        <c:axId val="129814912"/>
        <c:scaling>
          <c:orientation val="minMax"/>
          <c:max val="1200"/>
        </c:scaling>
        <c:delete val="0"/>
        <c:axPos val="l"/>
        <c:majorGridlines/>
        <c:title>
          <c:tx>
            <c:rich>
              <a:bodyPr rot="-5400000" vert="horz"/>
              <a:lstStyle/>
              <a:p>
                <a:pPr>
                  <a:defRPr sz="1200" b="0"/>
                </a:pPr>
                <a:r>
                  <a:rPr lang="en-US" sz="1200" b="0"/>
                  <a:t>Annual Sales ($ mn)</a:t>
                </a:r>
              </a:p>
            </c:rich>
          </c:tx>
          <c:layout>
            <c:manualLayout>
              <c:xMode val="edge"/>
              <c:yMode val="edge"/>
              <c:x val="8.2870984829303985E-3"/>
              <c:y val="0.3210536974624813"/>
            </c:manualLayout>
          </c:layout>
          <c:overlay val="0"/>
        </c:title>
        <c:numFmt formatCode="_(&quot;$&quot;* #,##0_);_(&quot;$&quot;* \(#,##0\);_(&quot;$&quot;* &quot;-&quot;??_);_(@_)" sourceLinked="1"/>
        <c:majorTickMark val="out"/>
        <c:minorTickMark val="none"/>
        <c:tickLblPos val="nextTo"/>
        <c:txPr>
          <a:bodyPr/>
          <a:lstStyle/>
          <a:p>
            <a:pPr>
              <a:defRPr sz="1100"/>
            </a:pPr>
            <a:endParaRPr lang="en-US"/>
          </a:p>
        </c:txPr>
        <c:crossAx val="129809024"/>
        <c:crosses val="autoZero"/>
        <c:crossBetween val="between"/>
      </c:valAx>
    </c:plotArea>
    <c:legend>
      <c:legendPos val="t"/>
      <c:layout>
        <c:manualLayout>
          <c:xMode val="edge"/>
          <c:yMode val="edge"/>
          <c:x val="5.604304673240252E-2"/>
          <c:y val="2.3032629558541268E-2"/>
          <c:w val="0.9255089258133079"/>
          <c:h val="7.8072755300980845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031947317011167"/>
          <c:y val="0.14241822421203973"/>
          <c:w val="0.83555442034481853"/>
          <c:h val="0.75573357966015842"/>
        </c:manualLayout>
      </c:layout>
      <c:barChart>
        <c:barDir val="col"/>
        <c:grouping val="stacked"/>
        <c:varyColors val="0"/>
        <c:ser>
          <c:idx val="0"/>
          <c:order val="0"/>
          <c:tx>
            <c:strRef>
              <c:f>'Vendor financials'!$B$87</c:f>
              <c:strCache>
                <c:ptCount val="1"/>
                <c:pt idx="0">
                  <c:v>Infrastructure</c:v>
                </c:pt>
              </c:strCache>
            </c:strRef>
          </c:tx>
          <c:invertIfNegative val="0"/>
          <c:cat>
            <c:numRef>
              <c:f>'Vendor financials'!$C$86:$J$86</c:f>
              <c:numCache>
                <c:formatCode>General</c:formatCode>
                <c:ptCount val="8"/>
                <c:pt idx="0">
                  <c:v>2015</c:v>
                </c:pt>
                <c:pt idx="1">
                  <c:v>2016</c:v>
                </c:pt>
                <c:pt idx="2">
                  <c:v>2017</c:v>
                </c:pt>
                <c:pt idx="3">
                  <c:v>2018</c:v>
                </c:pt>
                <c:pt idx="4">
                  <c:v>2019</c:v>
                </c:pt>
                <c:pt idx="5">
                  <c:v>2020</c:v>
                </c:pt>
                <c:pt idx="6">
                  <c:v>2021</c:v>
                </c:pt>
                <c:pt idx="7">
                  <c:v>2022</c:v>
                </c:pt>
              </c:numCache>
            </c:numRef>
          </c:cat>
          <c:val>
            <c:numRef>
              <c:f>'Vendor financials'!$C$87:$J$87</c:f>
              <c:numCache>
                <c:formatCode>_("$"* #,##0_);_("$"* \(#,##0\);_("$"* "-"??_);_(@_)</c:formatCode>
                <c:ptCount val="8"/>
                <c:pt idx="0">
                  <c:v>240.19800000000001</c:v>
                </c:pt>
                <c:pt idx="1">
                  <c:v>261.21120000000002</c:v>
                </c:pt>
              </c:numCache>
            </c:numRef>
          </c:val>
        </c:ser>
        <c:ser>
          <c:idx val="1"/>
          <c:order val="1"/>
          <c:tx>
            <c:strRef>
              <c:f>'Vendor financials'!$B$88</c:f>
              <c:strCache>
                <c:ptCount val="1"/>
                <c:pt idx="0">
                  <c:v>Industrial</c:v>
                </c:pt>
              </c:strCache>
            </c:strRef>
          </c:tx>
          <c:invertIfNegative val="0"/>
          <c:cat>
            <c:numRef>
              <c:f>'Vendor financials'!$C$86:$J$86</c:f>
              <c:numCache>
                <c:formatCode>General</c:formatCode>
                <c:ptCount val="8"/>
                <c:pt idx="0">
                  <c:v>2015</c:v>
                </c:pt>
                <c:pt idx="1">
                  <c:v>2016</c:v>
                </c:pt>
                <c:pt idx="2">
                  <c:v>2017</c:v>
                </c:pt>
                <c:pt idx="3">
                  <c:v>2018</c:v>
                </c:pt>
                <c:pt idx="4">
                  <c:v>2019</c:v>
                </c:pt>
                <c:pt idx="5">
                  <c:v>2020</c:v>
                </c:pt>
                <c:pt idx="6">
                  <c:v>2021</c:v>
                </c:pt>
                <c:pt idx="7">
                  <c:v>2022</c:v>
                </c:pt>
              </c:numCache>
            </c:numRef>
          </c:cat>
          <c:val>
            <c:numRef>
              <c:f>'Vendor financials'!$C$88:$J$88</c:f>
              <c:numCache>
                <c:formatCode>_("$"* #,##0_);_("$"* \(#,##0\);_("$"* "-"??_);_(@_)</c:formatCode>
                <c:ptCount val="8"/>
                <c:pt idx="0">
                  <c:v>127.452</c:v>
                </c:pt>
                <c:pt idx="1">
                  <c:v>141.48940000000002</c:v>
                </c:pt>
              </c:numCache>
            </c:numRef>
          </c:val>
        </c:ser>
        <c:ser>
          <c:idx val="2"/>
          <c:order val="2"/>
          <c:tx>
            <c:strRef>
              <c:f>'Vendor financials'!$B$89</c:f>
              <c:strCache>
                <c:ptCount val="1"/>
                <c:pt idx="0">
                  <c:v>High-End Consumer</c:v>
                </c:pt>
              </c:strCache>
            </c:strRef>
          </c:tx>
          <c:invertIfNegative val="0"/>
          <c:cat>
            <c:numRef>
              <c:f>'Vendor financials'!$C$86:$J$86</c:f>
              <c:numCache>
                <c:formatCode>General</c:formatCode>
                <c:ptCount val="8"/>
                <c:pt idx="0">
                  <c:v>2015</c:v>
                </c:pt>
                <c:pt idx="1">
                  <c:v>2016</c:v>
                </c:pt>
                <c:pt idx="2">
                  <c:v>2017</c:v>
                </c:pt>
                <c:pt idx="3">
                  <c:v>2018</c:v>
                </c:pt>
                <c:pt idx="4">
                  <c:v>2019</c:v>
                </c:pt>
                <c:pt idx="5">
                  <c:v>2020</c:v>
                </c:pt>
                <c:pt idx="6">
                  <c:v>2021</c:v>
                </c:pt>
                <c:pt idx="7">
                  <c:v>2022</c:v>
                </c:pt>
              </c:numCache>
            </c:numRef>
          </c:cat>
          <c:val>
            <c:numRef>
              <c:f>'Vendor financials'!$C$89:$J$89</c:f>
              <c:numCache>
                <c:formatCode>_("$"* #,##0_);_("$"* \(#,##0\);_("$"* "-"??_);_(@_)</c:formatCode>
                <c:ptCount val="8"/>
                <c:pt idx="0">
                  <c:v>122.55</c:v>
                </c:pt>
                <c:pt idx="1">
                  <c:v>141.48940000000002</c:v>
                </c:pt>
              </c:numCache>
            </c:numRef>
          </c:val>
        </c:ser>
        <c:dLbls>
          <c:showLegendKey val="0"/>
          <c:showVal val="0"/>
          <c:showCatName val="0"/>
          <c:showSerName val="0"/>
          <c:showPercent val="0"/>
          <c:showBubbleSize val="0"/>
        </c:dLbls>
        <c:gapWidth val="150"/>
        <c:overlap val="100"/>
        <c:axId val="129542016"/>
        <c:axId val="129543552"/>
      </c:barChart>
      <c:catAx>
        <c:axId val="129542016"/>
        <c:scaling>
          <c:orientation val="minMax"/>
        </c:scaling>
        <c:delete val="0"/>
        <c:axPos val="b"/>
        <c:numFmt formatCode="General" sourceLinked="1"/>
        <c:majorTickMark val="out"/>
        <c:minorTickMark val="none"/>
        <c:tickLblPos val="nextTo"/>
        <c:txPr>
          <a:bodyPr/>
          <a:lstStyle/>
          <a:p>
            <a:pPr>
              <a:defRPr sz="1100"/>
            </a:pPr>
            <a:endParaRPr lang="en-US"/>
          </a:p>
        </c:txPr>
        <c:crossAx val="129543552"/>
        <c:crosses val="autoZero"/>
        <c:auto val="1"/>
        <c:lblAlgn val="ctr"/>
        <c:lblOffset val="100"/>
        <c:noMultiLvlLbl val="0"/>
      </c:catAx>
      <c:valAx>
        <c:axId val="129543552"/>
        <c:scaling>
          <c:orientation val="minMax"/>
        </c:scaling>
        <c:delete val="0"/>
        <c:axPos val="l"/>
        <c:majorGridlines/>
        <c:title>
          <c:tx>
            <c:rich>
              <a:bodyPr rot="-5400000" vert="horz"/>
              <a:lstStyle/>
              <a:p>
                <a:pPr>
                  <a:defRPr sz="1200" b="0"/>
                </a:pPr>
                <a:r>
                  <a:rPr lang="en-US" sz="1200" b="0"/>
                  <a:t>Annual Sales ($ mn)</a:t>
                </a:r>
              </a:p>
            </c:rich>
          </c:tx>
          <c:layout>
            <c:manualLayout>
              <c:xMode val="edge"/>
              <c:yMode val="edge"/>
              <c:x val="1.2709985203115221E-2"/>
              <c:y val="0.32489246791170973"/>
            </c:manualLayout>
          </c:layout>
          <c:overlay val="0"/>
        </c:title>
        <c:numFmt formatCode="_(&quot;$&quot;* #,##0_);_(&quot;$&quot;* \(#,##0\);_(&quot;$&quot;* &quot;-&quot;??_);_(@_)" sourceLinked="1"/>
        <c:majorTickMark val="out"/>
        <c:minorTickMark val="none"/>
        <c:tickLblPos val="nextTo"/>
        <c:txPr>
          <a:bodyPr/>
          <a:lstStyle/>
          <a:p>
            <a:pPr>
              <a:defRPr sz="1100"/>
            </a:pPr>
            <a:endParaRPr lang="en-US"/>
          </a:p>
        </c:txPr>
        <c:crossAx val="129542016"/>
        <c:crosses val="autoZero"/>
        <c:crossBetween val="between"/>
      </c:valAx>
    </c:plotArea>
    <c:legend>
      <c:legendPos val="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DWDM IC chipset shipments by speed</a:t>
            </a:r>
          </a:p>
        </c:rich>
      </c:tx>
      <c:layout>
        <c:manualLayout>
          <c:xMode val="edge"/>
          <c:yMode val="edge"/>
          <c:x val="0.31670534725967353"/>
          <c:y val="2.3148148148148147E-2"/>
        </c:manualLayout>
      </c:layout>
      <c:overlay val="0"/>
    </c:title>
    <c:autoTitleDeleted val="0"/>
    <c:plotArea>
      <c:layout/>
      <c:barChart>
        <c:barDir val="col"/>
        <c:grouping val="stacked"/>
        <c:varyColors val="0"/>
        <c:ser>
          <c:idx val="0"/>
          <c:order val="0"/>
          <c:tx>
            <c:strRef>
              <c:f>Summary!$B$105</c:f>
              <c:strCache>
                <c:ptCount val="1"/>
                <c:pt idx="0">
                  <c:v>≤ 10 Gbps</c:v>
                </c:pt>
              </c:strCache>
            </c:strRef>
          </c:tx>
          <c:invertIfNegative val="0"/>
          <c:cat>
            <c:numRef>
              <c:f>Summary!$C$104:$M$104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Summary!$C$105:$M$105</c:f>
              <c:numCache>
                <c:formatCode>_(* #,##0_);_(* \(#,##0\);_(* "-"??_);_(@_)</c:formatCode>
                <c:ptCount val="11"/>
                <c:pt idx="0">
                  <c:v>784697</c:v>
                </c:pt>
                <c:pt idx="1">
                  <c:v>939775</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ED14-6949-A53B-3267D2E78810}"/>
            </c:ext>
          </c:extLst>
        </c:ser>
        <c:ser>
          <c:idx val="1"/>
          <c:order val="1"/>
          <c:tx>
            <c:strRef>
              <c:f>Summary!$B$106</c:f>
              <c:strCache>
                <c:ptCount val="1"/>
                <c:pt idx="0">
                  <c:v>40 Gbps</c:v>
                </c:pt>
              </c:strCache>
            </c:strRef>
          </c:tx>
          <c:invertIfNegative val="0"/>
          <c:cat>
            <c:numRef>
              <c:f>Summary!$C$104:$M$104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Summary!$C$106:$M$106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ED14-6949-A53B-3267D2E78810}"/>
            </c:ext>
          </c:extLst>
        </c:ser>
        <c:ser>
          <c:idx val="2"/>
          <c:order val="2"/>
          <c:tx>
            <c:strRef>
              <c:f>Summary!$B$107</c:f>
              <c:strCache>
                <c:ptCount val="1"/>
                <c:pt idx="0">
                  <c:v>100 Gbps</c:v>
                </c:pt>
              </c:strCache>
            </c:strRef>
          </c:tx>
          <c:spPr>
            <a:ln>
              <a:noFill/>
            </a:ln>
          </c:spPr>
          <c:invertIfNegative val="0"/>
          <c:cat>
            <c:numRef>
              <c:f>Summary!$C$104:$M$104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Summary!$C$107:$M$107</c:f>
              <c:numCache>
                <c:formatCode>_(* #,##0_);_(* \(#,##0\);_(* "-"??_);_(@_)</c:formatCode>
                <c:ptCount val="11"/>
                <c:pt idx="0">
                  <c:v>357000</c:v>
                </c:pt>
                <c:pt idx="1">
                  <c:v>345000.00000000006</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2-ED14-6949-A53B-3267D2E78810}"/>
            </c:ext>
          </c:extLst>
        </c:ser>
        <c:ser>
          <c:idx val="5"/>
          <c:order val="3"/>
          <c:tx>
            <c:strRef>
              <c:f>Summary!$B$108</c:f>
              <c:strCache>
                <c:ptCount val="1"/>
                <c:pt idx="0">
                  <c:v>200 Gbps</c:v>
                </c:pt>
              </c:strCache>
            </c:strRef>
          </c:tx>
          <c:invertIfNegative val="0"/>
          <c:cat>
            <c:numRef>
              <c:f>Summary!$C$104:$M$104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Summary!$C$108:$M$108</c:f>
              <c:numCache>
                <c:formatCode>_(* #,##0_);_(* \(#,##0\);_(* "-"??_);_(@_)</c:formatCode>
                <c:ptCount val="11"/>
                <c:pt idx="0">
                  <c:v>122000</c:v>
                </c:pt>
                <c:pt idx="1">
                  <c:v>217000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72A7-684C-A575-3A72D5364425}"/>
            </c:ext>
          </c:extLst>
        </c:ser>
        <c:ser>
          <c:idx val="3"/>
          <c:order val="4"/>
          <c:tx>
            <c:strRef>
              <c:f>Summary!$B$109</c:f>
              <c:strCache>
                <c:ptCount val="1"/>
                <c:pt idx="0">
                  <c:v>400 Gbps</c:v>
                </c:pt>
              </c:strCache>
            </c:strRef>
          </c:tx>
          <c:invertIfNegative val="0"/>
          <c:cat>
            <c:numRef>
              <c:f>Summary!$C$104:$M$104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Summary!$C$109:$M$109</c:f>
              <c:numCache>
                <c:formatCode>_(* #,##0_);_(* \(#,##0\);_(* "-"??_);_(@_)</c:formatCode>
                <c:ptCount val="11"/>
                <c:pt idx="0">
                  <c:v>17500</c:v>
                </c:pt>
                <c:pt idx="1">
                  <c:v>39000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3-ED14-6949-A53B-3267D2E78810}"/>
            </c:ext>
          </c:extLst>
        </c:ser>
        <c:ser>
          <c:idx val="4"/>
          <c:order val="5"/>
          <c:tx>
            <c:strRef>
              <c:f>Summary!$B$110</c:f>
              <c:strCache>
                <c:ptCount val="1"/>
                <c:pt idx="0">
                  <c:v>≥ 600 Gbps</c:v>
                </c:pt>
              </c:strCache>
            </c:strRef>
          </c:tx>
          <c:spPr>
            <a:ln>
              <a:noFill/>
            </a:ln>
          </c:spPr>
          <c:invertIfNegative val="0"/>
          <c:cat>
            <c:numRef>
              <c:f>Summary!$C$104:$M$104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Summary!$C$110:$M$110</c:f>
              <c:numCache>
                <c:formatCode>_(* #,##0_);_(* \(#,##0\);_(* "-"??_);_(@_)</c:formatCode>
                <c:ptCount val="11"/>
                <c:pt idx="0">
                  <c:v>3000</c:v>
                </c:pt>
                <c:pt idx="1">
                  <c:v>9000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4-ED14-6949-A53B-3267D2E78810}"/>
            </c:ext>
          </c:extLst>
        </c:ser>
        <c:dLbls>
          <c:showLegendKey val="0"/>
          <c:showVal val="0"/>
          <c:showCatName val="0"/>
          <c:showSerName val="0"/>
          <c:showPercent val="0"/>
          <c:showBubbleSize val="0"/>
        </c:dLbls>
        <c:gapWidth val="150"/>
        <c:overlap val="100"/>
        <c:axId val="122527744"/>
        <c:axId val="122529280"/>
      </c:barChart>
      <c:catAx>
        <c:axId val="122527744"/>
        <c:scaling>
          <c:orientation val="minMax"/>
        </c:scaling>
        <c:delete val="0"/>
        <c:axPos val="b"/>
        <c:numFmt formatCode="General" sourceLinked="1"/>
        <c:majorTickMark val="out"/>
        <c:minorTickMark val="none"/>
        <c:tickLblPos val="nextTo"/>
        <c:txPr>
          <a:bodyPr rot="0"/>
          <a:lstStyle/>
          <a:p>
            <a:pPr>
              <a:defRPr/>
            </a:pPr>
            <a:endParaRPr lang="en-US"/>
          </a:p>
        </c:txPr>
        <c:crossAx val="122529280"/>
        <c:crosses val="autoZero"/>
        <c:auto val="1"/>
        <c:lblAlgn val="ctr"/>
        <c:lblOffset val="100"/>
        <c:noMultiLvlLbl val="0"/>
      </c:catAx>
      <c:valAx>
        <c:axId val="122529280"/>
        <c:scaling>
          <c:orientation val="minMax"/>
        </c:scaling>
        <c:delete val="0"/>
        <c:axPos val="l"/>
        <c:majorGridlines/>
        <c:title>
          <c:tx>
            <c:rich>
              <a:bodyPr rot="-5400000" vert="horz"/>
              <a:lstStyle/>
              <a:p>
                <a:pPr>
                  <a:defRPr/>
                </a:pPr>
                <a:r>
                  <a:rPr lang="en-US"/>
                  <a:t>Chipsets supplied annually</a:t>
                </a:r>
              </a:p>
            </c:rich>
          </c:tx>
          <c:layout>
            <c:manualLayout>
              <c:xMode val="edge"/>
              <c:yMode val="edge"/>
              <c:x val="1.5552858978278197E-2"/>
              <c:y val="0.22650663458734324"/>
            </c:manualLayout>
          </c:layout>
          <c:overlay val="0"/>
        </c:title>
        <c:numFmt formatCode="_(* #,##0_);_(* \(#,##0\);_(* &quot;-&quot;??_);_(@_)" sourceLinked="1"/>
        <c:majorTickMark val="out"/>
        <c:minorTickMark val="none"/>
        <c:tickLblPos val="nextTo"/>
        <c:crossAx val="1225277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effectLst/>
                <a:latin typeface="+mn-lt"/>
              </a:rPr>
              <a:t>DWDM IC chipset revenue by speed</a:t>
            </a:r>
          </a:p>
        </c:rich>
      </c:tx>
      <c:layout>
        <c:manualLayout>
          <c:xMode val="edge"/>
          <c:yMode val="edge"/>
          <c:x val="0.3516084716214597"/>
          <c:y val="1.8518518518518517E-2"/>
        </c:manualLayout>
      </c:layout>
      <c:overlay val="0"/>
    </c:title>
    <c:autoTitleDeleted val="0"/>
    <c:plotArea>
      <c:layout>
        <c:manualLayout>
          <c:layoutTarget val="inner"/>
          <c:xMode val="edge"/>
          <c:yMode val="edge"/>
          <c:x val="0.16304697167510759"/>
          <c:y val="0.11922462817147854"/>
          <c:w val="0.65512854661713282"/>
          <c:h val="0.77033974919801695"/>
        </c:manualLayout>
      </c:layout>
      <c:barChart>
        <c:barDir val="col"/>
        <c:grouping val="stacked"/>
        <c:varyColors val="0"/>
        <c:ser>
          <c:idx val="0"/>
          <c:order val="0"/>
          <c:tx>
            <c:strRef>
              <c:f>Summary!$B$115</c:f>
              <c:strCache>
                <c:ptCount val="1"/>
                <c:pt idx="0">
                  <c:v>≤ 10 Gbps</c:v>
                </c:pt>
              </c:strCache>
            </c:strRef>
          </c:tx>
          <c:invertIfNegative val="0"/>
          <c:cat>
            <c:numRef>
              <c:f>Summary!$C$114:$M$114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Summary!$C$115:$M$115</c:f>
              <c:numCache>
                <c:formatCode>_("$"* #,##0_);_("$"* \(#,##0\);_("$"* "-"??_);_(@_)</c:formatCode>
                <c:ptCount val="11"/>
                <c:pt idx="0">
                  <c:v>25.253563764000003</c:v>
                </c:pt>
                <c:pt idx="1">
                  <c:v>26.489527548638595</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3E35-3A4A-8C36-EAA8F88DB46E}"/>
            </c:ext>
          </c:extLst>
        </c:ser>
        <c:ser>
          <c:idx val="1"/>
          <c:order val="1"/>
          <c:tx>
            <c:strRef>
              <c:f>Summary!$B$116</c:f>
              <c:strCache>
                <c:ptCount val="1"/>
                <c:pt idx="0">
                  <c:v>40 Gbps</c:v>
                </c:pt>
              </c:strCache>
            </c:strRef>
          </c:tx>
          <c:invertIfNegative val="0"/>
          <c:cat>
            <c:numRef>
              <c:f>Summary!$C$114:$M$114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Summary!$C$116:$M$116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3E35-3A4A-8C36-EAA8F88DB46E}"/>
            </c:ext>
          </c:extLst>
        </c:ser>
        <c:ser>
          <c:idx val="2"/>
          <c:order val="2"/>
          <c:tx>
            <c:strRef>
              <c:f>Summary!$B$117</c:f>
              <c:strCache>
                <c:ptCount val="1"/>
                <c:pt idx="0">
                  <c:v>100 Gbps</c:v>
                </c:pt>
              </c:strCache>
            </c:strRef>
          </c:tx>
          <c:invertIfNegative val="0"/>
          <c:cat>
            <c:numRef>
              <c:f>Summary!$C$114:$M$114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Summary!$C$117:$M$117</c:f>
              <c:numCache>
                <c:formatCode>_("$"* #,##0_);_("$"* \(#,##0\);_("$"* "-"??_);_(@_)</c:formatCode>
                <c:ptCount val="11"/>
                <c:pt idx="0">
                  <c:v>502.99865250000005</c:v>
                </c:pt>
                <c:pt idx="1">
                  <c:v>373.49667453333336</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2-3E35-3A4A-8C36-EAA8F88DB46E}"/>
            </c:ext>
          </c:extLst>
        </c:ser>
        <c:ser>
          <c:idx val="5"/>
          <c:order val="3"/>
          <c:tx>
            <c:strRef>
              <c:f>Summary!$B$118</c:f>
              <c:strCache>
                <c:ptCount val="1"/>
                <c:pt idx="0">
                  <c:v>200 Gbps</c:v>
                </c:pt>
              </c:strCache>
            </c:strRef>
          </c:tx>
          <c:invertIfNegative val="0"/>
          <c:cat>
            <c:numRef>
              <c:f>Summary!$C$114:$M$114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Summary!$C$118:$M$118</c:f>
              <c:numCache>
                <c:formatCode>_("$"* #,##0_);_("$"* \(#,##0\);_("$"* "-"??_);_(@_)</c:formatCode>
                <c:ptCount val="11"/>
                <c:pt idx="0">
                  <c:v>211.85544545454547</c:v>
                </c:pt>
                <c:pt idx="1">
                  <c:v>284.20302654545458</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6273-7F40-A773-FDA55B5CA26D}"/>
            </c:ext>
          </c:extLst>
        </c:ser>
        <c:ser>
          <c:idx val="3"/>
          <c:order val="4"/>
          <c:tx>
            <c:strRef>
              <c:f>Summary!$B$119</c:f>
              <c:strCache>
                <c:ptCount val="1"/>
                <c:pt idx="0">
                  <c:v>400 Gbps</c:v>
                </c:pt>
              </c:strCache>
            </c:strRef>
          </c:tx>
          <c:invertIfNegative val="0"/>
          <c:cat>
            <c:numRef>
              <c:f>Summary!$C$114:$M$114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Summary!$C$119:$M$119</c:f>
              <c:numCache>
                <c:formatCode>_("$"* #,##0_);_("$"* \(#,##0\);_("$"* "-"??_);_(@_)</c:formatCode>
                <c:ptCount val="11"/>
                <c:pt idx="0">
                  <c:v>0</c:v>
                </c:pt>
                <c:pt idx="1">
                  <c:v>77.367340909090899</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3-3E35-3A4A-8C36-EAA8F88DB46E}"/>
            </c:ext>
          </c:extLst>
        </c:ser>
        <c:ser>
          <c:idx val="4"/>
          <c:order val="5"/>
          <c:tx>
            <c:strRef>
              <c:f>Summary!$B$120</c:f>
              <c:strCache>
                <c:ptCount val="1"/>
                <c:pt idx="0">
                  <c:v>≥ 600 Gbps</c:v>
                </c:pt>
              </c:strCache>
            </c:strRef>
          </c:tx>
          <c:invertIfNegative val="0"/>
          <c:cat>
            <c:numRef>
              <c:f>Summary!$C$114:$M$114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Summary!$C$120:$M$120</c:f>
              <c:numCache>
                <c:formatCode>_("$"* #,##0_);_("$"* \(#,##0\);_("$"* "-"??_);_(@_)</c:formatCode>
                <c:ptCount val="11"/>
                <c:pt idx="0">
                  <c:v>10.92</c:v>
                </c:pt>
                <c:pt idx="1">
                  <c:v>20.475000000000001</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4-3E35-3A4A-8C36-EAA8F88DB46E}"/>
            </c:ext>
          </c:extLst>
        </c:ser>
        <c:dLbls>
          <c:showLegendKey val="0"/>
          <c:showVal val="0"/>
          <c:showCatName val="0"/>
          <c:showSerName val="0"/>
          <c:showPercent val="0"/>
          <c:showBubbleSize val="0"/>
        </c:dLbls>
        <c:gapWidth val="150"/>
        <c:overlap val="100"/>
        <c:axId val="122577664"/>
        <c:axId val="122579200"/>
      </c:barChart>
      <c:catAx>
        <c:axId val="122577664"/>
        <c:scaling>
          <c:orientation val="minMax"/>
        </c:scaling>
        <c:delete val="0"/>
        <c:axPos val="b"/>
        <c:numFmt formatCode="General" sourceLinked="1"/>
        <c:majorTickMark val="out"/>
        <c:minorTickMark val="none"/>
        <c:tickLblPos val="nextTo"/>
        <c:crossAx val="122579200"/>
        <c:crosses val="autoZero"/>
        <c:auto val="1"/>
        <c:lblAlgn val="ctr"/>
        <c:lblOffset val="100"/>
        <c:noMultiLvlLbl val="0"/>
      </c:catAx>
      <c:valAx>
        <c:axId val="122579200"/>
        <c:scaling>
          <c:orientation val="minMax"/>
        </c:scaling>
        <c:delete val="0"/>
        <c:axPos val="l"/>
        <c:majorGridlines/>
        <c:title>
          <c:tx>
            <c:rich>
              <a:bodyPr rot="-5400000" vert="horz"/>
              <a:lstStyle/>
              <a:p>
                <a:pPr>
                  <a:defRPr/>
                </a:pPr>
                <a:r>
                  <a:rPr lang="en-US"/>
                  <a:t>Market value ($ millions)</a:t>
                </a:r>
              </a:p>
            </c:rich>
          </c:tx>
          <c:layout>
            <c:manualLayout>
              <c:xMode val="edge"/>
              <c:yMode val="edge"/>
              <c:x val="3.3874889350171439E-2"/>
              <c:y val="0.23816163604549431"/>
            </c:manualLayout>
          </c:layout>
          <c:overlay val="0"/>
        </c:title>
        <c:numFmt formatCode="_(&quot;$&quot;* #,##0_);_(&quot;$&quot;* \(#,##0\);_(&quot;$&quot;* &quot;-&quot;??_);_(@_)" sourceLinked="1"/>
        <c:majorTickMark val="out"/>
        <c:minorTickMark val="none"/>
        <c:tickLblPos val="nextTo"/>
        <c:crossAx val="1225776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Ethernet IC chipset shipments by speed</a:t>
            </a:r>
          </a:p>
        </c:rich>
      </c:tx>
      <c:layout>
        <c:manualLayout>
          <c:xMode val="edge"/>
          <c:yMode val="edge"/>
          <c:x val="0.31670534725967353"/>
          <c:y val="2.7777777777777776E-2"/>
        </c:manualLayout>
      </c:layout>
      <c:overlay val="0"/>
    </c:title>
    <c:autoTitleDeleted val="0"/>
    <c:plotArea>
      <c:layout>
        <c:manualLayout>
          <c:layoutTarget val="inner"/>
          <c:xMode val="edge"/>
          <c:yMode val="edge"/>
          <c:x val="0.18995949384301183"/>
          <c:y val="0.12163805633203557"/>
          <c:w val="0.62916425106658036"/>
          <c:h val="0.72811927623213357"/>
        </c:manualLayout>
      </c:layout>
      <c:barChart>
        <c:barDir val="col"/>
        <c:grouping val="stacked"/>
        <c:varyColors val="0"/>
        <c:ser>
          <c:idx val="0"/>
          <c:order val="0"/>
          <c:tx>
            <c:strRef>
              <c:f>Summary!$B$64</c:f>
              <c:strCache>
                <c:ptCount val="1"/>
                <c:pt idx="0">
                  <c:v>≤ 40GbE</c:v>
                </c:pt>
              </c:strCache>
            </c:strRef>
          </c:tx>
          <c:invertIfNegative val="0"/>
          <c:cat>
            <c:numRef>
              <c:f>Summary!$C$63:$M$63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Summary!$C$64:$M$64</c:f>
              <c:numCache>
                <c:formatCode>_(* #,##0_);_(* \(#,##0\);_(* "-"??_);_(@_)</c:formatCode>
                <c:ptCount val="11"/>
                <c:pt idx="0">
                  <c:v>39833291.600000001</c:v>
                </c:pt>
                <c:pt idx="1">
                  <c:v>34142237</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ED14-6949-A53B-3267D2E78810}"/>
            </c:ext>
          </c:extLst>
        </c:ser>
        <c:ser>
          <c:idx val="3"/>
          <c:order val="1"/>
          <c:tx>
            <c:strRef>
              <c:f>Summary!$B$65</c:f>
              <c:strCache>
                <c:ptCount val="1"/>
                <c:pt idx="0">
                  <c:v>50GbE</c:v>
                </c:pt>
              </c:strCache>
            </c:strRef>
          </c:tx>
          <c:invertIfNegative val="0"/>
          <c:cat>
            <c:numRef>
              <c:f>Summary!$C$63:$M$63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Summary!$C$65:$M$65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3-ED14-6949-A53B-3267D2E78810}"/>
            </c:ext>
          </c:extLst>
        </c:ser>
        <c:ser>
          <c:idx val="4"/>
          <c:order val="2"/>
          <c:tx>
            <c:strRef>
              <c:f>Summary!$B$66</c:f>
              <c:strCache>
                <c:ptCount val="1"/>
                <c:pt idx="0">
                  <c:v>100GbE</c:v>
                </c:pt>
              </c:strCache>
            </c:strRef>
          </c:tx>
          <c:spPr>
            <a:ln>
              <a:noFill/>
            </a:ln>
          </c:spPr>
          <c:invertIfNegative val="0"/>
          <c:cat>
            <c:numRef>
              <c:f>Summary!$C$63:$M$63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Summary!$C$66:$M$66</c:f>
              <c:numCache>
                <c:formatCode>_(* #,##0_);_(* \(#,##0\);_(* "-"??_);_(@_)</c:formatCode>
                <c:ptCount val="11"/>
                <c:pt idx="0">
                  <c:v>6187018.7366946787</c:v>
                </c:pt>
                <c:pt idx="1">
                  <c:v>7908341.8911414724</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4-ED14-6949-A53B-3267D2E78810}"/>
            </c:ext>
          </c:extLst>
        </c:ser>
        <c:ser>
          <c:idx val="5"/>
          <c:order val="3"/>
          <c:tx>
            <c:strRef>
              <c:f>Summary!$B$67</c:f>
              <c:strCache>
                <c:ptCount val="1"/>
                <c:pt idx="0">
                  <c:v>200GbE</c:v>
                </c:pt>
              </c:strCache>
            </c:strRef>
          </c:tx>
          <c:invertIfNegative val="0"/>
          <c:cat>
            <c:numRef>
              <c:f>Summary!$C$63:$M$63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Summary!$C$67:$M$67</c:f>
              <c:numCache>
                <c:formatCode>_(* #,##0_);_(* \(#,##0\);_(* "-"??_);_(@_)</c:formatCode>
                <c:ptCount val="11"/>
                <c:pt idx="0">
                  <c:v>1500</c:v>
                </c:pt>
                <c:pt idx="1">
                  <c:v>16608</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5-ED14-6949-A53B-3267D2E78810}"/>
            </c:ext>
          </c:extLst>
        </c:ser>
        <c:ser>
          <c:idx val="6"/>
          <c:order val="4"/>
          <c:tx>
            <c:strRef>
              <c:f>Summary!$B$68</c:f>
              <c:strCache>
                <c:ptCount val="1"/>
                <c:pt idx="0">
                  <c:v>400G, 2x200GbE</c:v>
                </c:pt>
              </c:strCache>
            </c:strRef>
          </c:tx>
          <c:invertIfNegative val="0"/>
          <c:cat>
            <c:numRef>
              <c:f>Summary!$C$63:$M$63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Summary!$C$68:$M$68</c:f>
              <c:numCache>
                <c:formatCode>_(* #,##0_);_(* \(#,##0\);_(* "-"??_);_(@_)</c:formatCode>
                <c:ptCount val="11"/>
                <c:pt idx="0">
                  <c:v>58500</c:v>
                </c:pt>
                <c:pt idx="1">
                  <c:v>219983.43956043955</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B947-4E47-BAAC-4DEF1DFB18B9}"/>
            </c:ext>
          </c:extLst>
        </c:ser>
        <c:ser>
          <c:idx val="1"/>
          <c:order val="5"/>
          <c:tx>
            <c:strRef>
              <c:f>Summary!$B$69</c:f>
              <c:strCache>
                <c:ptCount val="1"/>
                <c:pt idx="0">
                  <c:v>800G, 2x400G</c:v>
                </c:pt>
              </c:strCache>
            </c:strRef>
          </c:tx>
          <c:invertIfNegative val="0"/>
          <c:cat>
            <c:numRef>
              <c:f>Summary!$C$63:$M$63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Summary!$C$69:$M$69</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2A6A-EF47-9171-963B71ADF690}"/>
            </c:ext>
          </c:extLst>
        </c:ser>
        <c:ser>
          <c:idx val="2"/>
          <c:order val="6"/>
          <c:tx>
            <c:strRef>
              <c:f>Summary!$B$70</c:f>
              <c:strCache>
                <c:ptCount val="1"/>
                <c:pt idx="0">
                  <c:v>≥ 1.6T</c:v>
                </c:pt>
              </c:strCache>
            </c:strRef>
          </c:tx>
          <c:invertIfNegative val="0"/>
          <c:cat>
            <c:numRef>
              <c:f>Summary!$C$63:$M$63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Summary!$C$70:$M$70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2A6A-EF47-9171-963B71ADF690}"/>
            </c:ext>
          </c:extLst>
        </c:ser>
        <c:dLbls>
          <c:showLegendKey val="0"/>
          <c:showVal val="0"/>
          <c:showCatName val="0"/>
          <c:showSerName val="0"/>
          <c:showPercent val="0"/>
          <c:showBubbleSize val="0"/>
        </c:dLbls>
        <c:gapWidth val="150"/>
        <c:overlap val="100"/>
        <c:axId val="122317056"/>
        <c:axId val="122331136"/>
      </c:barChart>
      <c:catAx>
        <c:axId val="122317056"/>
        <c:scaling>
          <c:orientation val="minMax"/>
        </c:scaling>
        <c:delete val="0"/>
        <c:axPos val="b"/>
        <c:numFmt formatCode="General" sourceLinked="1"/>
        <c:majorTickMark val="out"/>
        <c:minorTickMark val="none"/>
        <c:tickLblPos val="nextTo"/>
        <c:crossAx val="122331136"/>
        <c:crosses val="autoZero"/>
        <c:auto val="1"/>
        <c:lblAlgn val="ctr"/>
        <c:lblOffset val="100"/>
        <c:noMultiLvlLbl val="0"/>
      </c:catAx>
      <c:valAx>
        <c:axId val="122331136"/>
        <c:scaling>
          <c:orientation val="minMax"/>
        </c:scaling>
        <c:delete val="0"/>
        <c:axPos val="l"/>
        <c:majorGridlines/>
        <c:title>
          <c:tx>
            <c:rich>
              <a:bodyPr rot="-5400000" vert="horz"/>
              <a:lstStyle/>
              <a:p>
                <a:pPr>
                  <a:defRPr/>
                </a:pPr>
                <a:r>
                  <a:rPr lang="en-US"/>
                  <a:t>Chipsets supplied annually</a:t>
                </a:r>
              </a:p>
            </c:rich>
          </c:tx>
          <c:layout>
            <c:manualLayout>
              <c:xMode val="edge"/>
              <c:yMode val="edge"/>
              <c:x val="1.5552858978278197E-2"/>
              <c:y val="0.22650663458734324"/>
            </c:manualLayout>
          </c:layout>
          <c:overlay val="0"/>
        </c:title>
        <c:numFmt formatCode="_(* #,##0_);_(* \(#,##0\);_(* &quot;-&quot;??_);_(@_)" sourceLinked="1"/>
        <c:majorTickMark val="out"/>
        <c:minorTickMark val="none"/>
        <c:tickLblPos val="nextTo"/>
        <c:crossAx val="122317056"/>
        <c:crosses val="autoZero"/>
        <c:crossBetween val="between"/>
      </c:valAx>
    </c:plotArea>
    <c:legend>
      <c:legendPos val="r"/>
      <c:layout>
        <c:manualLayout>
          <c:xMode val="edge"/>
          <c:yMode val="edge"/>
          <c:x val="0.81601867073051337"/>
          <c:y val="0.12401894932892581"/>
          <c:w val="0.18181134722907816"/>
          <c:h val="0.71845147106443508"/>
        </c:manualLayout>
      </c:layout>
      <c:overlay val="0"/>
      <c:spPr>
        <a:solidFill>
          <a:schemeClr val="bg1"/>
        </a:solidFill>
        <a:ln>
          <a:noFill/>
        </a:ln>
      </c:sp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effectLst/>
                <a:latin typeface="+mn-lt"/>
              </a:rPr>
              <a:t>Ethernet IC chipset revenue by speed</a:t>
            </a:r>
          </a:p>
        </c:rich>
      </c:tx>
      <c:layout>
        <c:manualLayout>
          <c:xMode val="edge"/>
          <c:yMode val="edge"/>
          <c:x val="0.34768112748793001"/>
          <c:y val="2.7777777777777776E-2"/>
        </c:manualLayout>
      </c:layout>
      <c:overlay val="0"/>
    </c:title>
    <c:autoTitleDeleted val="0"/>
    <c:plotArea>
      <c:layout>
        <c:manualLayout>
          <c:layoutTarget val="inner"/>
          <c:xMode val="edge"/>
          <c:yMode val="edge"/>
          <c:x val="0.16304697167510759"/>
          <c:y val="0.11922462817147854"/>
          <c:w val="0.64742811752868079"/>
          <c:h val="0.69647142453909894"/>
        </c:manualLayout>
      </c:layout>
      <c:barChart>
        <c:barDir val="col"/>
        <c:grouping val="stacked"/>
        <c:varyColors val="0"/>
        <c:ser>
          <c:idx val="0"/>
          <c:order val="0"/>
          <c:tx>
            <c:strRef>
              <c:f>Summary!$B$75</c:f>
              <c:strCache>
                <c:ptCount val="1"/>
                <c:pt idx="0">
                  <c:v> ≤ 40GbE </c:v>
                </c:pt>
              </c:strCache>
            </c:strRef>
          </c:tx>
          <c:invertIfNegative val="0"/>
          <c:cat>
            <c:numRef>
              <c:f>Summary!$C$74:$M$74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Summary!$C$75:$M$75</c:f>
              <c:numCache>
                <c:formatCode>_("$"* #,##0_);_("$"* \(#,##0\);_("$"* "-"??_);_(@_)</c:formatCode>
                <c:ptCount val="11"/>
                <c:pt idx="0">
                  <c:v>92.312574520187226</c:v>
                </c:pt>
                <c:pt idx="1">
                  <c:v>73.101246106854163</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3E35-3A4A-8C36-EAA8F88DB46E}"/>
            </c:ext>
          </c:extLst>
        </c:ser>
        <c:ser>
          <c:idx val="3"/>
          <c:order val="1"/>
          <c:tx>
            <c:strRef>
              <c:f>Summary!$B$76</c:f>
              <c:strCache>
                <c:ptCount val="1"/>
                <c:pt idx="0">
                  <c:v> 50GbE </c:v>
                </c:pt>
              </c:strCache>
            </c:strRef>
          </c:tx>
          <c:invertIfNegative val="0"/>
          <c:cat>
            <c:numRef>
              <c:f>Summary!$C$74:$M$74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Summary!$C$76:$M$76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3-3E35-3A4A-8C36-EAA8F88DB46E}"/>
            </c:ext>
          </c:extLst>
        </c:ser>
        <c:ser>
          <c:idx val="4"/>
          <c:order val="2"/>
          <c:tx>
            <c:strRef>
              <c:f>Summary!$B$77</c:f>
              <c:strCache>
                <c:ptCount val="1"/>
                <c:pt idx="0">
                  <c:v> 100GbE </c:v>
                </c:pt>
              </c:strCache>
            </c:strRef>
          </c:tx>
          <c:invertIfNegative val="0"/>
          <c:cat>
            <c:numRef>
              <c:f>Summary!$C$74:$M$74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Summary!$C$77:$M$77</c:f>
              <c:numCache>
                <c:formatCode>_("$"* #,##0_);_("$"* \(#,##0\);_("$"* "-"??_);_(@_)</c:formatCode>
                <c:ptCount val="11"/>
                <c:pt idx="0">
                  <c:v>238.23839399209311</c:v>
                </c:pt>
                <c:pt idx="1">
                  <c:v>189.23999168052376</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4-3E35-3A4A-8C36-EAA8F88DB46E}"/>
            </c:ext>
          </c:extLst>
        </c:ser>
        <c:ser>
          <c:idx val="5"/>
          <c:order val="3"/>
          <c:tx>
            <c:strRef>
              <c:f>Summary!$B$78</c:f>
              <c:strCache>
                <c:ptCount val="1"/>
                <c:pt idx="0">
                  <c:v> 200GbE </c:v>
                </c:pt>
              </c:strCache>
            </c:strRef>
          </c:tx>
          <c:invertIfNegative val="0"/>
          <c:cat>
            <c:numRef>
              <c:f>Summary!$C$74:$M$74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Summary!$C$78:$M$78</c:f>
              <c:numCache>
                <c:formatCode>_("$"* #,##0_);_("$"* \(#,##0\);_("$"* "-"??_);_(@_)</c:formatCode>
                <c:ptCount val="11"/>
                <c:pt idx="0">
                  <c:v>0.16767562499999999</c:v>
                </c:pt>
                <c:pt idx="1">
                  <c:v>1.354425</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5-3E35-3A4A-8C36-EAA8F88DB46E}"/>
            </c:ext>
          </c:extLst>
        </c:ser>
        <c:ser>
          <c:idx val="6"/>
          <c:order val="4"/>
          <c:tx>
            <c:strRef>
              <c:f>Summary!$B$79</c:f>
              <c:strCache>
                <c:ptCount val="1"/>
                <c:pt idx="0">
                  <c:v> 400G, 2x200GbE </c:v>
                </c:pt>
              </c:strCache>
            </c:strRef>
          </c:tx>
          <c:invertIfNegative val="0"/>
          <c:cat>
            <c:numRef>
              <c:f>Summary!$C$74:$M$74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Summary!$C$79:$M$79</c:f>
              <c:numCache>
                <c:formatCode>_("$"* #,##0_);_("$"* \(#,##0\);_("$"* "-"??_);_(@_)</c:formatCode>
                <c:ptCount val="11"/>
                <c:pt idx="0">
                  <c:v>12.379507500000001</c:v>
                </c:pt>
                <c:pt idx="1">
                  <c:v>33.585214933195246</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5F08-3A46-8EDD-DB4F82300E1A}"/>
            </c:ext>
          </c:extLst>
        </c:ser>
        <c:ser>
          <c:idx val="1"/>
          <c:order val="5"/>
          <c:tx>
            <c:strRef>
              <c:f>Summary!$B$80</c:f>
              <c:strCache>
                <c:ptCount val="1"/>
                <c:pt idx="0">
                  <c:v> 800G, 2x400G </c:v>
                </c:pt>
              </c:strCache>
            </c:strRef>
          </c:tx>
          <c:invertIfNegative val="0"/>
          <c:cat>
            <c:numRef>
              <c:f>Summary!$C$74:$M$74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Summary!$C$80:$M$80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D317-F845-9C3D-18790AD8C9E7}"/>
            </c:ext>
          </c:extLst>
        </c:ser>
        <c:ser>
          <c:idx val="2"/>
          <c:order val="6"/>
          <c:tx>
            <c:strRef>
              <c:f>Summary!$B$81</c:f>
              <c:strCache>
                <c:ptCount val="1"/>
                <c:pt idx="0">
                  <c:v> ≥ 1.6T </c:v>
                </c:pt>
              </c:strCache>
            </c:strRef>
          </c:tx>
          <c:invertIfNegative val="0"/>
          <c:cat>
            <c:numRef>
              <c:f>Summary!$C$74:$M$74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Summary!$C$81:$M$81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D317-F845-9C3D-18790AD8C9E7}"/>
            </c:ext>
          </c:extLst>
        </c:ser>
        <c:dLbls>
          <c:showLegendKey val="0"/>
          <c:showVal val="0"/>
          <c:showCatName val="0"/>
          <c:showSerName val="0"/>
          <c:showPercent val="0"/>
          <c:showBubbleSize val="0"/>
        </c:dLbls>
        <c:gapWidth val="150"/>
        <c:overlap val="100"/>
        <c:axId val="122388480"/>
        <c:axId val="122390016"/>
      </c:barChart>
      <c:catAx>
        <c:axId val="122388480"/>
        <c:scaling>
          <c:orientation val="minMax"/>
        </c:scaling>
        <c:delete val="0"/>
        <c:axPos val="b"/>
        <c:numFmt formatCode="General" sourceLinked="1"/>
        <c:majorTickMark val="out"/>
        <c:minorTickMark val="none"/>
        <c:tickLblPos val="nextTo"/>
        <c:crossAx val="122390016"/>
        <c:crosses val="autoZero"/>
        <c:auto val="1"/>
        <c:lblAlgn val="ctr"/>
        <c:lblOffset val="100"/>
        <c:noMultiLvlLbl val="0"/>
      </c:catAx>
      <c:valAx>
        <c:axId val="122390016"/>
        <c:scaling>
          <c:orientation val="minMax"/>
        </c:scaling>
        <c:delete val="0"/>
        <c:axPos val="l"/>
        <c:majorGridlines/>
        <c:title>
          <c:tx>
            <c:rich>
              <a:bodyPr rot="-5400000" vert="horz"/>
              <a:lstStyle/>
              <a:p>
                <a:pPr>
                  <a:defRPr sz="1200" b="0"/>
                </a:pPr>
                <a:r>
                  <a:rPr lang="en-US" sz="1200" b="0"/>
                  <a:t>Market value ($ millions)</a:t>
                </a:r>
              </a:p>
            </c:rich>
          </c:tx>
          <c:layout>
            <c:manualLayout>
              <c:xMode val="edge"/>
              <c:yMode val="edge"/>
              <c:x val="4.5943679121249084E-4"/>
              <c:y val="0.21083187270257756"/>
            </c:manualLayout>
          </c:layout>
          <c:overlay val="0"/>
        </c:title>
        <c:numFmt formatCode="_(&quot;$&quot;* #,##0_);_(&quot;$&quot;* \(#,##0\);_(&quot;$&quot;* &quot;-&quot;??_);_(@_)" sourceLinked="1"/>
        <c:majorTickMark val="out"/>
        <c:minorTickMark val="none"/>
        <c:tickLblPos val="nextTo"/>
        <c:crossAx val="122388480"/>
        <c:crosses val="autoZero"/>
        <c:crossBetween val="between"/>
      </c:valAx>
    </c:plotArea>
    <c:legend>
      <c:legendPos val="r"/>
      <c:layout>
        <c:manualLayout>
          <c:xMode val="edge"/>
          <c:yMode val="edge"/>
          <c:x val="0.82815748376462195"/>
          <c:y val="0.15514570621183216"/>
          <c:w val="0.16100926336951357"/>
          <c:h val="0.72455355269514621"/>
        </c:manualLayout>
      </c:layout>
      <c:overlay val="0"/>
      <c:spPr>
        <a:solidFill>
          <a:schemeClr val="bg1"/>
        </a:solidFill>
        <a:ln>
          <a:noFill/>
        </a:ln>
      </c:spPr>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DWDM DSPs sold for on-board modules - units consumed</a:t>
            </a:r>
          </a:p>
        </c:rich>
      </c:tx>
      <c:layout>
        <c:manualLayout>
          <c:xMode val="edge"/>
          <c:yMode val="edge"/>
          <c:x val="0.13979157638175901"/>
          <c:y val="2.3148148148148147E-2"/>
        </c:manualLayout>
      </c:layout>
      <c:overlay val="0"/>
    </c:title>
    <c:autoTitleDeleted val="0"/>
    <c:plotArea>
      <c:layout/>
      <c:barChart>
        <c:barDir val="col"/>
        <c:grouping val="stacked"/>
        <c:varyColors val="0"/>
        <c:ser>
          <c:idx val="0"/>
          <c:order val="0"/>
          <c:tx>
            <c:strRef>
              <c:f>Summary!$B$145</c:f>
              <c:strCache>
                <c:ptCount val="1"/>
                <c:pt idx="0">
                  <c:v>100 Gbps</c:v>
                </c:pt>
              </c:strCache>
            </c:strRef>
          </c:tx>
          <c:invertIfNegative val="0"/>
          <c:cat>
            <c:numRef>
              <c:f>Summary!$C$144:$M$144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Summary!$C$145:$M$145</c:f>
              <c:numCache>
                <c:formatCode>_(* #,##0_);_(* \(#,##0\);_(* "-"??_);_(@_)</c:formatCode>
                <c:ptCount val="11"/>
                <c:pt idx="0">
                  <c:v>271842</c:v>
                </c:pt>
                <c:pt idx="1">
                  <c:v>220820.2</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ED14-6949-A53B-3267D2E78810}"/>
            </c:ext>
          </c:extLst>
        </c:ser>
        <c:ser>
          <c:idx val="3"/>
          <c:order val="1"/>
          <c:tx>
            <c:strRef>
              <c:f>Summary!$B$146</c:f>
              <c:strCache>
                <c:ptCount val="1"/>
                <c:pt idx="0">
                  <c:v>200 Gbps</c:v>
                </c:pt>
              </c:strCache>
            </c:strRef>
          </c:tx>
          <c:invertIfNegative val="0"/>
          <c:cat>
            <c:numRef>
              <c:f>Summary!$C$144:$M$144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Summary!$C$146:$M$146</c:f>
              <c:numCache>
                <c:formatCode>_(* #,##0_);_(* \(#,##0\);_(* "-"??_);_(@_)</c:formatCode>
                <c:ptCount val="11"/>
                <c:pt idx="0">
                  <c:v>73052</c:v>
                </c:pt>
                <c:pt idx="1">
                  <c:v>95170.2</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BC8A-C64C-AFA2-585533DEC940}"/>
            </c:ext>
          </c:extLst>
        </c:ser>
        <c:ser>
          <c:idx val="1"/>
          <c:order val="2"/>
          <c:tx>
            <c:strRef>
              <c:f>Summary!$B$147</c:f>
              <c:strCache>
                <c:ptCount val="1"/>
                <c:pt idx="0">
                  <c:v>400 Gbps</c:v>
                </c:pt>
              </c:strCache>
            </c:strRef>
          </c:tx>
          <c:invertIfNegative val="0"/>
          <c:cat>
            <c:numRef>
              <c:f>Summary!$C$144:$M$144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Summary!$C$147:$M$147</c:f>
              <c:numCache>
                <c:formatCode>_(* #,##0_);_(* \(#,##0\);_(* "-"??_);_(@_)</c:formatCode>
                <c:ptCount val="11"/>
                <c:pt idx="0">
                  <c:v>17500</c:v>
                </c:pt>
                <c:pt idx="1">
                  <c:v>38700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ED14-6949-A53B-3267D2E78810}"/>
            </c:ext>
          </c:extLst>
        </c:ser>
        <c:ser>
          <c:idx val="2"/>
          <c:order val="3"/>
          <c:tx>
            <c:strRef>
              <c:f>Summary!$B$148</c:f>
              <c:strCache>
                <c:ptCount val="1"/>
                <c:pt idx="0">
                  <c:v>≥ 600 Gbps</c:v>
                </c:pt>
              </c:strCache>
            </c:strRef>
          </c:tx>
          <c:spPr>
            <a:ln>
              <a:noFill/>
            </a:ln>
          </c:spPr>
          <c:invertIfNegative val="0"/>
          <c:cat>
            <c:numRef>
              <c:f>Summary!$C$144:$M$144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Summary!$C$148:$M$148</c:f>
              <c:numCache>
                <c:formatCode>_(* #,##0_);_(* \(#,##0\);_(* "-"??_);_(@_)</c:formatCode>
                <c:ptCount val="11"/>
                <c:pt idx="0">
                  <c:v>3000</c:v>
                </c:pt>
                <c:pt idx="1">
                  <c:v>9000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2-ED14-6949-A53B-3267D2E78810}"/>
            </c:ext>
          </c:extLst>
        </c:ser>
        <c:dLbls>
          <c:showLegendKey val="0"/>
          <c:showVal val="0"/>
          <c:showCatName val="0"/>
          <c:showSerName val="0"/>
          <c:showPercent val="0"/>
          <c:showBubbleSize val="0"/>
        </c:dLbls>
        <c:gapWidth val="150"/>
        <c:overlap val="100"/>
        <c:axId val="122886016"/>
        <c:axId val="122887552"/>
      </c:barChart>
      <c:catAx>
        <c:axId val="122886016"/>
        <c:scaling>
          <c:orientation val="minMax"/>
        </c:scaling>
        <c:delete val="0"/>
        <c:axPos val="b"/>
        <c:numFmt formatCode="General" sourceLinked="1"/>
        <c:majorTickMark val="out"/>
        <c:minorTickMark val="none"/>
        <c:tickLblPos val="nextTo"/>
        <c:crossAx val="122887552"/>
        <c:crosses val="autoZero"/>
        <c:auto val="1"/>
        <c:lblAlgn val="ctr"/>
        <c:lblOffset val="100"/>
        <c:noMultiLvlLbl val="0"/>
      </c:catAx>
      <c:valAx>
        <c:axId val="122887552"/>
        <c:scaling>
          <c:orientation val="minMax"/>
        </c:scaling>
        <c:delete val="0"/>
        <c:axPos val="l"/>
        <c:majorGridlines/>
        <c:title>
          <c:tx>
            <c:rich>
              <a:bodyPr rot="-5400000" vert="horz"/>
              <a:lstStyle/>
              <a:p>
                <a:pPr>
                  <a:defRPr/>
                </a:pPr>
                <a:r>
                  <a:rPr lang="en-US"/>
                  <a:t>Chipsets supplied annually</a:t>
                </a:r>
              </a:p>
            </c:rich>
          </c:tx>
          <c:layout>
            <c:manualLayout>
              <c:xMode val="edge"/>
              <c:yMode val="edge"/>
              <c:x val="1.5552858978278197E-2"/>
              <c:y val="0.22650663458734324"/>
            </c:manualLayout>
          </c:layout>
          <c:overlay val="0"/>
        </c:title>
        <c:numFmt formatCode="_(* #,##0_);_(* \(#,##0\);_(* &quot;-&quot;??_);_(@_)" sourceLinked="1"/>
        <c:majorTickMark val="out"/>
        <c:minorTickMark val="none"/>
        <c:tickLblPos val="nextTo"/>
        <c:crossAx val="1228860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u="none" strike="noStrike" kern="1200" baseline="0">
                <a:solidFill>
                  <a:sysClr val="windowText" lastClr="000000"/>
                </a:solidFill>
                <a:effectLst/>
                <a:latin typeface="+mn-lt"/>
                <a:ea typeface="+mn-ea"/>
                <a:cs typeface="+mn-cs"/>
              </a:rPr>
              <a:t>DWDM DSPs sold for on-board modules - </a:t>
            </a:r>
            <a:r>
              <a:rPr lang="en-US" sz="1200" b="1" i="0" baseline="0">
                <a:effectLst/>
                <a:latin typeface="+mn-lt"/>
              </a:rPr>
              <a:t>market value</a:t>
            </a:r>
            <a:endParaRPr lang="en-US" sz="1000">
              <a:effectLst/>
              <a:latin typeface="+mn-lt"/>
            </a:endParaRPr>
          </a:p>
        </c:rich>
      </c:tx>
      <c:layout>
        <c:manualLayout>
          <c:xMode val="edge"/>
          <c:yMode val="edge"/>
          <c:x val="0.22736567075573016"/>
          <c:y val="2.7777797722088476E-2"/>
        </c:manualLayout>
      </c:layout>
      <c:overlay val="0"/>
    </c:title>
    <c:autoTitleDeleted val="0"/>
    <c:plotArea>
      <c:layout>
        <c:manualLayout>
          <c:layoutTarget val="inner"/>
          <c:xMode val="edge"/>
          <c:yMode val="edge"/>
          <c:x val="0.16304697167510759"/>
          <c:y val="0.11922462817147854"/>
          <c:w val="0.69283159192729771"/>
          <c:h val="0.76479549431321081"/>
        </c:manualLayout>
      </c:layout>
      <c:barChart>
        <c:barDir val="col"/>
        <c:grouping val="stacked"/>
        <c:varyColors val="0"/>
        <c:ser>
          <c:idx val="0"/>
          <c:order val="0"/>
          <c:tx>
            <c:strRef>
              <c:f>Summary!$B$153</c:f>
              <c:strCache>
                <c:ptCount val="1"/>
                <c:pt idx="0">
                  <c:v>100 Gbps</c:v>
                </c:pt>
              </c:strCache>
            </c:strRef>
          </c:tx>
          <c:invertIfNegative val="0"/>
          <c:cat>
            <c:numRef>
              <c:f>Summary!$C$152:$M$152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Summary!$C$153:$M$153</c:f>
              <c:numCache>
                <c:formatCode>_("$"* #,##0_);_("$"* \(#,##0\);_("$"* "-"??_);_(@_)</c:formatCode>
                <c:ptCount val="11"/>
                <c:pt idx="0">
                  <c:v>418.63668000000007</c:v>
                </c:pt>
                <c:pt idx="1">
                  <c:v>272.05048640000001</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3E35-3A4A-8C36-EAA8F88DB46E}"/>
            </c:ext>
          </c:extLst>
        </c:ser>
        <c:ser>
          <c:idx val="3"/>
          <c:order val="1"/>
          <c:tx>
            <c:strRef>
              <c:f>Summary!$B$154</c:f>
              <c:strCache>
                <c:ptCount val="1"/>
                <c:pt idx="0">
                  <c:v>200 Gbps</c:v>
                </c:pt>
              </c:strCache>
            </c:strRef>
          </c:tx>
          <c:invertIfNegative val="0"/>
          <c:cat>
            <c:numRef>
              <c:f>Summary!$C$152:$M$152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Summary!$C$154:$M$154</c:f>
              <c:numCache>
                <c:formatCode>_("$"* #,##0_);_("$"* \(#,##0\);_("$"* "-"??_);_(@_)</c:formatCode>
                <c:ptCount val="11"/>
                <c:pt idx="0">
                  <c:v>145.04142545454548</c:v>
                </c:pt>
                <c:pt idx="1">
                  <c:v>151.16488494545453</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33DB-7746-AE3D-47ECFF908B9A}"/>
            </c:ext>
          </c:extLst>
        </c:ser>
        <c:ser>
          <c:idx val="1"/>
          <c:order val="2"/>
          <c:tx>
            <c:strRef>
              <c:f>Summary!$B$155</c:f>
              <c:strCache>
                <c:ptCount val="1"/>
                <c:pt idx="0">
                  <c:v>400 Gbps</c:v>
                </c:pt>
              </c:strCache>
            </c:strRef>
          </c:tx>
          <c:invertIfNegative val="0"/>
          <c:cat>
            <c:numRef>
              <c:f>Summary!$C$152:$M$152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Summary!$C$155:$M$155</c:f>
              <c:numCache>
                <c:formatCode>_("$"* #,##0_);_("$"* \(#,##0\);_("$"* "-"??_);_(@_)</c:formatCode>
                <c:ptCount val="11"/>
                <c:pt idx="0">
                  <c:v>0</c:v>
                </c:pt>
                <c:pt idx="1">
                  <c:v>76.837090909090904</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3E35-3A4A-8C36-EAA8F88DB46E}"/>
            </c:ext>
          </c:extLst>
        </c:ser>
        <c:ser>
          <c:idx val="2"/>
          <c:order val="3"/>
          <c:tx>
            <c:strRef>
              <c:f>Summary!$B$156</c:f>
              <c:strCache>
                <c:ptCount val="1"/>
                <c:pt idx="0">
                  <c:v>≥ 600 Gbps</c:v>
                </c:pt>
              </c:strCache>
            </c:strRef>
          </c:tx>
          <c:invertIfNegative val="0"/>
          <c:cat>
            <c:numRef>
              <c:f>Summary!$C$152:$M$152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Summary!$C$156:$M$156</c:f>
              <c:numCache>
                <c:formatCode>_("$"* #,##0_);_("$"* \(#,##0\);_("$"* "-"??_);_(@_)</c:formatCode>
                <c:ptCount val="11"/>
                <c:pt idx="0">
                  <c:v>10.92</c:v>
                </c:pt>
                <c:pt idx="1">
                  <c:v>20.475000000000001</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2-3E35-3A4A-8C36-EAA8F88DB46E}"/>
            </c:ext>
          </c:extLst>
        </c:ser>
        <c:dLbls>
          <c:showLegendKey val="0"/>
          <c:showVal val="0"/>
          <c:showCatName val="0"/>
          <c:showSerName val="0"/>
          <c:showPercent val="0"/>
          <c:showBubbleSize val="0"/>
        </c:dLbls>
        <c:gapWidth val="150"/>
        <c:overlap val="100"/>
        <c:axId val="122924416"/>
        <c:axId val="122930304"/>
      </c:barChart>
      <c:catAx>
        <c:axId val="122924416"/>
        <c:scaling>
          <c:orientation val="minMax"/>
        </c:scaling>
        <c:delete val="0"/>
        <c:axPos val="b"/>
        <c:numFmt formatCode="General" sourceLinked="1"/>
        <c:majorTickMark val="out"/>
        <c:minorTickMark val="none"/>
        <c:tickLblPos val="nextTo"/>
        <c:crossAx val="122930304"/>
        <c:crosses val="autoZero"/>
        <c:auto val="1"/>
        <c:lblAlgn val="ctr"/>
        <c:lblOffset val="100"/>
        <c:noMultiLvlLbl val="0"/>
      </c:catAx>
      <c:valAx>
        <c:axId val="122930304"/>
        <c:scaling>
          <c:orientation val="minMax"/>
        </c:scaling>
        <c:delete val="0"/>
        <c:axPos val="l"/>
        <c:majorGridlines/>
        <c:title>
          <c:tx>
            <c:rich>
              <a:bodyPr rot="-5400000" vert="horz"/>
              <a:lstStyle/>
              <a:p>
                <a:pPr>
                  <a:defRPr/>
                </a:pPr>
                <a:r>
                  <a:rPr lang="en-US"/>
                  <a:t>Market value ($ millions)</a:t>
                </a:r>
              </a:p>
            </c:rich>
          </c:tx>
          <c:layout>
            <c:manualLayout>
              <c:xMode val="edge"/>
              <c:yMode val="edge"/>
              <c:x val="3.3874889350171439E-2"/>
              <c:y val="0.23816163604549431"/>
            </c:manualLayout>
          </c:layout>
          <c:overlay val="0"/>
        </c:title>
        <c:numFmt formatCode="_(&quot;$&quot;* #,##0_);_(&quot;$&quot;* \(#,##0\);_(&quot;$&quot;* &quot;-&quot;??_);_(@_)" sourceLinked="1"/>
        <c:majorTickMark val="out"/>
        <c:minorTickMark val="none"/>
        <c:tickLblPos val="nextTo"/>
        <c:crossAx val="1229244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04697167510759"/>
          <c:y val="8.5485026289214228E-2"/>
          <c:w val="0.77742718657166832"/>
          <c:h val="0.79853492382553648"/>
        </c:manualLayout>
      </c:layout>
      <c:barChart>
        <c:barDir val="col"/>
        <c:grouping val="stacked"/>
        <c:varyColors val="0"/>
        <c:ser>
          <c:idx val="5"/>
          <c:order val="0"/>
          <c:tx>
            <c:strRef>
              <c:f>Summary!$B$78</c:f>
              <c:strCache>
                <c:ptCount val="1"/>
                <c:pt idx="0">
                  <c:v> 200GbE </c:v>
                </c:pt>
              </c:strCache>
            </c:strRef>
          </c:tx>
          <c:invertIfNegative val="0"/>
          <c:cat>
            <c:numRef>
              <c:f>Summary!$C$74:$M$74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Summary!$C$78:$M$78</c:f>
              <c:numCache>
                <c:formatCode>_("$"* #,##0_);_("$"* \(#,##0\);_("$"* "-"??_);_(@_)</c:formatCode>
                <c:ptCount val="11"/>
                <c:pt idx="0">
                  <c:v>0.16767562499999999</c:v>
                </c:pt>
                <c:pt idx="1">
                  <c:v>1.354425</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3-A160-1B4E-8D09-B090FE69CBEB}"/>
            </c:ext>
          </c:extLst>
        </c:ser>
        <c:ser>
          <c:idx val="6"/>
          <c:order val="1"/>
          <c:tx>
            <c:strRef>
              <c:f>Summary!$B$79</c:f>
              <c:strCache>
                <c:ptCount val="1"/>
                <c:pt idx="0">
                  <c:v> 400G, 2x200GbE </c:v>
                </c:pt>
              </c:strCache>
            </c:strRef>
          </c:tx>
          <c:invertIfNegative val="0"/>
          <c:cat>
            <c:numRef>
              <c:f>Summary!$C$74:$M$74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Summary!$C$79:$M$79</c:f>
              <c:numCache>
                <c:formatCode>_("$"* #,##0_);_("$"* \(#,##0\);_("$"* "-"??_);_(@_)</c:formatCode>
                <c:ptCount val="11"/>
                <c:pt idx="0">
                  <c:v>12.379507500000001</c:v>
                </c:pt>
                <c:pt idx="1">
                  <c:v>33.585214933195246</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4-A160-1B4E-8D09-B090FE69CBEB}"/>
            </c:ext>
          </c:extLst>
        </c:ser>
        <c:ser>
          <c:idx val="0"/>
          <c:order val="2"/>
          <c:tx>
            <c:strRef>
              <c:f>Summary!$B$80</c:f>
              <c:strCache>
                <c:ptCount val="1"/>
                <c:pt idx="0">
                  <c:v> 800G, 2x400G </c:v>
                </c:pt>
              </c:strCache>
            </c:strRef>
          </c:tx>
          <c:invertIfNegative val="0"/>
          <c:cat>
            <c:numRef>
              <c:f>Summary!$C$74:$M$74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Summary!$C$80:$M$80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3C56-F64A-AF41-032BC0939A37}"/>
            </c:ext>
          </c:extLst>
        </c:ser>
        <c:ser>
          <c:idx val="1"/>
          <c:order val="3"/>
          <c:tx>
            <c:strRef>
              <c:f>Summary!$B$81</c:f>
              <c:strCache>
                <c:ptCount val="1"/>
                <c:pt idx="0">
                  <c:v> ≥ 1.6T </c:v>
                </c:pt>
              </c:strCache>
            </c:strRef>
          </c:tx>
          <c:invertIfNegative val="0"/>
          <c:cat>
            <c:numRef>
              <c:f>Summary!$C$74:$M$74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Summary!$C$81:$M$81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3F64-CE46-B4C8-A97EDE282F20}"/>
            </c:ext>
          </c:extLst>
        </c:ser>
        <c:dLbls>
          <c:showLegendKey val="0"/>
          <c:showVal val="0"/>
          <c:showCatName val="0"/>
          <c:showSerName val="0"/>
          <c:showPercent val="0"/>
          <c:showBubbleSize val="0"/>
        </c:dLbls>
        <c:gapWidth val="150"/>
        <c:overlap val="100"/>
        <c:axId val="123093760"/>
        <c:axId val="123095296"/>
      </c:barChart>
      <c:catAx>
        <c:axId val="123093760"/>
        <c:scaling>
          <c:orientation val="minMax"/>
        </c:scaling>
        <c:delete val="0"/>
        <c:axPos val="b"/>
        <c:numFmt formatCode="General" sourceLinked="1"/>
        <c:majorTickMark val="out"/>
        <c:minorTickMark val="none"/>
        <c:tickLblPos val="nextTo"/>
        <c:crossAx val="123095296"/>
        <c:crosses val="autoZero"/>
        <c:auto val="1"/>
        <c:lblAlgn val="ctr"/>
        <c:lblOffset val="100"/>
        <c:noMultiLvlLbl val="0"/>
      </c:catAx>
      <c:valAx>
        <c:axId val="123095296"/>
        <c:scaling>
          <c:orientation val="minMax"/>
        </c:scaling>
        <c:delete val="0"/>
        <c:axPos val="l"/>
        <c:majorGridlines/>
        <c:title>
          <c:tx>
            <c:rich>
              <a:bodyPr rot="-5400000" vert="horz"/>
              <a:lstStyle/>
              <a:p>
                <a:pPr>
                  <a:defRPr sz="1200" b="0"/>
                </a:pPr>
                <a:r>
                  <a:rPr lang="en-US" sz="1200" b="0"/>
                  <a:t>Market value ($ millions)</a:t>
                </a:r>
              </a:p>
            </c:rich>
          </c:tx>
          <c:layout>
            <c:manualLayout>
              <c:xMode val="edge"/>
              <c:yMode val="edge"/>
              <c:x val="2.259134170041795E-2"/>
              <c:y val="0.23432599300951262"/>
            </c:manualLayout>
          </c:layout>
          <c:overlay val="0"/>
        </c:title>
        <c:numFmt formatCode="_(&quot;$&quot;* #,##0_);_(&quot;$&quot;* \(#,##0\);_(&quot;$&quot;* &quot;-&quot;??_);_(@_)" sourceLinked="1"/>
        <c:majorTickMark val="out"/>
        <c:minorTickMark val="none"/>
        <c:tickLblPos val="nextTo"/>
        <c:crossAx val="123093760"/>
        <c:crosses val="autoZero"/>
        <c:crossBetween val="between"/>
      </c:valAx>
    </c:plotArea>
    <c:legend>
      <c:legendPos val="r"/>
      <c:layout>
        <c:manualLayout>
          <c:xMode val="edge"/>
          <c:yMode val="edge"/>
          <c:x val="0.23169483237534325"/>
          <c:y val="0.16942786713162475"/>
          <c:w val="0.31414220752598754"/>
          <c:h val="0.31229321345872868"/>
        </c:manualLayout>
      </c:layout>
      <c:overlay val="0"/>
      <c:spPr>
        <a:solidFill>
          <a:schemeClr val="bg1"/>
        </a:solidFill>
        <a:ln>
          <a:solidFill>
            <a:schemeClr val="tx1">
              <a:lumMod val="50000"/>
              <a:lumOff val="50000"/>
            </a:schemeClr>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17" Type="http://schemas.openxmlformats.org/officeDocument/2006/relationships/chart" Target="../charts/chart16.xml"/><Relationship Id="rId2" Type="http://schemas.openxmlformats.org/officeDocument/2006/relationships/chart" Target="../charts/chart1.xml"/><Relationship Id="rId16" Type="http://schemas.openxmlformats.org/officeDocument/2006/relationships/chart" Target="../charts/chart15.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5" Type="http://schemas.openxmlformats.org/officeDocument/2006/relationships/chart" Target="../charts/chart1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8" Type="http://schemas.openxmlformats.org/officeDocument/2006/relationships/chart" Target="../charts/chart23.xml"/><Relationship Id="rId3" Type="http://schemas.openxmlformats.org/officeDocument/2006/relationships/chart" Target="../charts/chart19.xml"/><Relationship Id="rId7" Type="http://schemas.openxmlformats.org/officeDocument/2006/relationships/image" Target="../media/image1.png"/><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 Id="rId9" Type="http://schemas.openxmlformats.org/officeDocument/2006/relationships/chart" Target="../charts/chart2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image" Target="../media/image1.png"/><Relationship Id="rId1" Type="http://schemas.openxmlformats.org/officeDocument/2006/relationships/chart" Target="../charts/chart25.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1</xdr:col>
      <xdr:colOff>6588126</xdr:colOff>
      <xdr:row>0</xdr:row>
      <xdr:rowOff>158750</xdr:rowOff>
    </xdr:from>
    <xdr:to>
      <xdr:col>1</xdr:col>
      <xdr:colOff>9654052</xdr:colOff>
      <xdr:row>4</xdr:row>
      <xdr:rowOff>43643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6905626" y="158750"/>
          <a:ext cx="3065926" cy="6786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222250</xdr:colOff>
      <xdr:row>0</xdr:row>
      <xdr:rowOff>158751</xdr:rowOff>
    </xdr:from>
    <xdr:to>
      <xdr:col>17</xdr:col>
      <xdr:colOff>200488</xdr:colOff>
      <xdr:row>4</xdr:row>
      <xdr:rowOff>35706</xdr:rowOff>
    </xdr:to>
    <xdr:pic>
      <xdr:nvPicPr>
        <xdr:cNvPr id="3" name="Picture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stretch>
          <a:fillRect/>
        </a:stretch>
      </xdr:blipFill>
      <xdr:spPr>
        <a:xfrm>
          <a:off x="6096000" y="158751"/>
          <a:ext cx="3065926" cy="678643"/>
        </a:xfrm>
        <a:prstGeom prst="rect">
          <a:avLst/>
        </a:prstGeom>
      </xdr:spPr>
    </xdr:pic>
    <xdr:clientData/>
  </xdr:twoCellAnchor>
  <xdr:twoCellAnchor editAs="oneCell">
    <xdr:from>
      <xdr:col>1</xdr:col>
      <xdr:colOff>119063</xdr:colOff>
      <xdr:row>7</xdr:row>
      <xdr:rowOff>87312</xdr:rowOff>
    </xdr:from>
    <xdr:to>
      <xdr:col>10</xdr:col>
      <xdr:colOff>724589</xdr:colOff>
      <xdr:row>23</xdr:row>
      <xdr:rowOff>3919</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2"/>
        <a:stretch>
          <a:fillRect/>
        </a:stretch>
      </xdr:blipFill>
      <xdr:spPr>
        <a:xfrm>
          <a:off x="436563" y="1476375"/>
          <a:ext cx="5749026" cy="34567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402166</xdr:colOff>
      <xdr:row>0</xdr:row>
      <xdr:rowOff>156104</xdr:rowOff>
    </xdr:from>
    <xdr:to>
      <xdr:col>11</xdr:col>
      <xdr:colOff>737593</xdr:colOff>
      <xdr:row>3</xdr:row>
      <xdr:rowOff>185459</xdr:rowOff>
    </xdr:to>
    <xdr:pic>
      <xdr:nvPicPr>
        <xdr:cNvPr id="4" name="Picture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1"/>
        <a:stretch>
          <a:fillRect/>
        </a:stretch>
      </xdr:blipFill>
      <xdr:spPr>
        <a:xfrm>
          <a:off x="10477499" y="156104"/>
          <a:ext cx="3002427" cy="632605"/>
        </a:xfrm>
        <a:prstGeom prst="rect">
          <a:avLst/>
        </a:prstGeom>
      </xdr:spPr>
    </xdr:pic>
    <xdr:clientData/>
  </xdr:twoCellAnchor>
  <xdr:twoCellAnchor>
    <xdr:from>
      <xdr:col>1</xdr:col>
      <xdr:colOff>116417</xdr:colOff>
      <xdr:row>5</xdr:row>
      <xdr:rowOff>46567</xdr:rowOff>
    </xdr:from>
    <xdr:to>
      <xdr:col>5</xdr:col>
      <xdr:colOff>762000</xdr:colOff>
      <xdr:row>21</xdr:row>
      <xdr:rowOff>122767</xdr:rowOff>
    </xdr:to>
    <xdr:graphicFrame macro="">
      <xdr:nvGraphicFramePr>
        <xdr:cNvPr id="5" name="Chart 4">
          <a:extLst>
            <a:ext uri="{FF2B5EF4-FFF2-40B4-BE49-F238E27FC236}">
              <a16:creationId xmlns:a16="http://schemas.microsoft.com/office/drawing/2014/main" xmlns=""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105834</xdr:colOff>
      <xdr:row>5</xdr:row>
      <xdr:rowOff>62444</xdr:rowOff>
    </xdr:from>
    <xdr:to>
      <xdr:col>12</xdr:col>
      <xdr:colOff>587376</xdr:colOff>
      <xdr:row>21</xdr:row>
      <xdr:rowOff>138645</xdr:rowOff>
    </xdr:to>
    <xdr:graphicFrame macro="">
      <xdr:nvGraphicFramePr>
        <xdr:cNvPr id="6" name="Chart 5">
          <a:extLst>
            <a:ext uri="{FF2B5EF4-FFF2-40B4-BE49-F238E27FC236}">
              <a16:creationId xmlns:a16="http://schemas.microsoft.com/office/drawing/2014/main" xmlns=""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63499</xdr:colOff>
      <xdr:row>85</xdr:row>
      <xdr:rowOff>73025</xdr:rowOff>
    </xdr:from>
    <xdr:to>
      <xdr:col>6</xdr:col>
      <xdr:colOff>166686</xdr:colOff>
      <xdr:row>101</xdr:row>
      <xdr:rowOff>149225</xdr:rowOff>
    </xdr:to>
    <xdr:graphicFrame macro="">
      <xdr:nvGraphicFramePr>
        <xdr:cNvPr id="9" name="Chart 8">
          <a:extLst>
            <a:ext uri="{FF2B5EF4-FFF2-40B4-BE49-F238E27FC236}">
              <a16:creationId xmlns:a16="http://schemas.microsoft.com/office/drawing/2014/main" xmlns=""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237066</xdr:colOff>
      <xdr:row>85</xdr:row>
      <xdr:rowOff>88901</xdr:rowOff>
    </xdr:from>
    <xdr:to>
      <xdr:col>12</xdr:col>
      <xdr:colOff>719667</xdr:colOff>
      <xdr:row>101</xdr:row>
      <xdr:rowOff>165101</xdr:rowOff>
    </xdr:to>
    <xdr:graphicFrame macro="">
      <xdr:nvGraphicFramePr>
        <xdr:cNvPr id="10" name="Chart 9">
          <a:extLst>
            <a:ext uri="{FF2B5EF4-FFF2-40B4-BE49-F238E27FC236}">
              <a16:creationId xmlns:a16="http://schemas.microsoft.com/office/drawing/2014/main" xmlns=""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63500</xdr:colOff>
      <xdr:row>44</xdr:row>
      <xdr:rowOff>73025</xdr:rowOff>
    </xdr:from>
    <xdr:to>
      <xdr:col>5</xdr:col>
      <xdr:colOff>698500</xdr:colOff>
      <xdr:row>60</xdr:row>
      <xdr:rowOff>149225</xdr:rowOff>
    </xdr:to>
    <xdr:graphicFrame macro="">
      <xdr:nvGraphicFramePr>
        <xdr:cNvPr id="11" name="Chart 10">
          <a:extLst>
            <a:ext uri="{FF2B5EF4-FFF2-40B4-BE49-F238E27FC236}">
              <a16:creationId xmlns:a16="http://schemas.microsoft.com/office/drawing/2014/main" xmlns=""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160335</xdr:colOff>
      <xdr:row>44</xdr:row>
      <xdr:rowOff>91546</xdr:rowOff>
    </xdr:from>
    <xdr:to>
      <xdr:col>12</xdr:col>
      <xdr:colOff>687917</xdr:colOff>
      <xdr:row>61</xdr:row>
      <xdr:rowOff>1057</xdr:rowOff>
    </xdr:to>
    <xdr:graphicFrame macro="">
      <xdr:nvGraphicFramePr>
        <xdr:cNvPr id="12" name="Chart 11">
          <a:extLst>
            <a:ext uri="{FF2B5EF4-FFF2-40B4-BE49-F238E27FC236}">
              <a16:creationId xmlns:a16="http://schemas.microsoft.com/office/drawing/2014/main" xmlns=""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xdr:colOff>
      <xdr:row>124</xdr:row>
      <xdr:rowOff>39687</xdr:rowOff>
    </xdr:from>
    <xdr:to>
      <xdr:col>5</xdr:col>
      <xdr:colOff>703034</xdr:colOff>
      <xdr:row>140</xdr:row>
      <xdr:rowOff>115888</xdr:rowOff>
    </xdr:to>
    <xdr:graphicFrame macro="">
      <xdr:nvGraphicFramePr>
        <xdr:cNvPr id="13" name="Chart 12">
          <a:extLst>
            <a:ext uri="{FF2B5EF4-FFF2-40B4-BE49-F238E27FC236}">
              <a16:creationId xmlns:a16="http://schemas.microsoft.com/office/drawing/2014/main" xmlns=""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219605</xdr:colOff>
      <xdr:row>124</xdr:row>
      <xdr:rowOff>97896</xdr:rowOff>
    </xdr:from>
    <xdr:to>
      <xdr:col>12</xdr:col>
      <xdr:colOff>814917</xdr:colOff>
      <xdr:row>141</xdr:row>
      <xdr:rowOff>4764</xdr:rowOff>
    </xdr:to>
    <xdr:graphicFrame macro="">
      <xdr:nvGraphicFramePr>
        <xdr:cNvPr id="15" name="Chart 14">
          <a:extLst>
            <a:ext uri="{FF2B5EF4-FFF2-40B4-BE49-F238E27FC236}">
              <a16:creationId xmlns:a16="http://schemas.microsoft.com/office/drawing/2014/main" xmlns=""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142875</xdr:colOff>
      <xdr:row>62</xdr:row>
      <xdr:rowOff>7937</xdr:rowOff>
    </xdr:from>
    <xdr:to>
      <xdr:col>22</xdr:col>
      <xdr:colOff>119062</xdr:colOff>
      <xdr:row>81</xdr:row>
      <xdr:rowOff>151946</xdr:rowOff>
    </xdr:to>
    <xdr:graphicFrame macro="">
      <xdr:nvGraphicFramePr>
        <xdr:cNvPr id="16" name="Chart 15">
          <a:extLst>
            <a:ext uri="{FF2B5EF4-FFF2-40B4-BE49-F238E27FC236}">
              <a16:creationId xmlns:a16="http://schemas.microsoft.com/office/drawing/2014/main" xmlns=""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812145</xdr:colOff>
      <xdr:row>162</xdr:row>
      <xdr:rowOff>123422</xdr:rowOff>
    </xdr:from>
    <xdr:to>
      <xdr:col>12</xdr:col>
      <xdr:colOff>137584</xdr:colOff>
      <xdr:row>182</xdr:row>
      <xdr:rowOff>17764</xdr:rowOff>
    </xdr:to>
    <xdr:graphicFrame macro="">
      <xdr:nvGraphicFramePr>
        <xdr:cNvPr id="2" name="Chart 1">
          <a:extLst>
            <a:ext uri="{FF2B5EF4-FFF2-40B4-BE49-F238E27FC236}">
              <a16:creationId xmlns:a16="http://schemas.microsoft.com/office/drawing/2014/main" xmlns=""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39687</xdr:colOff>
      <xdr:row>162</xdr:row>
      <xdr:rowOff>66853</xdr:rowOff>
    </xdr:from>
    <xdr:to>
      <xdr:col>5</xdr:col>
      <xdr:colOff>504420</xdr:colOff>
      <xdr:row>181</xdr:row>
      <xdr:rowOff>116418</xdr:rowOff>
    </xdr:to>
    <xdr:graphicFrame macro="">
      <xdr:nvGraphicFramePr>
        <xdr:cNvPr id="3" name="Chart 2">
          <a:extLst>
            <a:ext uri="{FF2B5EF4-FFF2-40B4-BE49-F238E27FC236}">
              <a16:creationId xmlns:a16="http://schemas.microsoft.com/office/drawing/2014/main" xmlns=""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363238</xdr:colOff>
      <xdr:row>162</xdr:row>
      <xdr:rowOff>95628</xdr:rowOff>
    </xdr:from>
    <xdr:to>
      <xdr:col>20</xdr:col>
      <xdr:colOff>277812</xdr:colOff>
      <xdr:row>181</xdr:row>
      <xdr:rowOff>161949</xdr:rowOff>
    </xdr:to>
    <xdr:graphicFrame macro="">
      <xdr:nvGraphicFramePr>
        <xdr:cNvPr id="17" name="Chart 16">
          <a:extLst>
            <a:ext uri="{FF2B5EF4-FFF2-40B4-BE49-F238E27FC236}">
              <a16:creationId xmlns:a16="http://schemas.microsoft.com/office/drawing/2014/main" xmlns=""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251354</xdr:colOff>
      <xdr:row>199</xdr:row>
      <xdr:rowOff>91546</xdr:rowOff>
    </xdr:from>
    <xdr:to>
      <xdr:col>13</xdr:col>
      <xdr:colOff>0</xdr:colOff>
      <xdr:row>213</xdr:row>
      <xdr:rowOff>137584</xdr:rowOff>
    </xdr:to>
    <xdr:graphicFrame macro="">
      <xdr:nvGraphicFramePr>
        <xdr:cNvPr id="8" name="Chart 7">
          <a:extLst>
            <a:ext uri="{FF2B5EF4-FFF2-40B4-BE49-F238E27FC236}">
              <a16:creationId xmlns:a16="http://schemas.microsoft.com/office/drawing/2014/main" xmlns=""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88899</xdr:colOff>
      <xdr:row>199</xdr:row>
      <xdr:rowOff>39687</xdr:rowOff>
    </xdr:from>
    <xdr:to>
      <xdr:col>5</xdr:col>
      <xdr:colOff>766988</xdr:colOff>
      <xdr:row>213</xdr:row>
      <xdr:rowOff>79373</xdr:rowOff>
    </xdr:to>
    <xdr:graphicFrame macro="">
      <xdr:nvGraphicFramePr>
        <xdr:cNvPr id="18" name="Chart 17">
          <a:extLst>
            <a:ext uri="{FF2B5EF4-FFF2-40B4-BE49-F238E27FC236}">
              <a16:creationId xmlns:a16="http://schemas.microsoft.com/office/drawing/2014/main" xmlns="" id="{00000000-0008-0000-03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237065</xdr:colOff>
      <xdr:row>250</xdr:row>
      <xdr:rowOff>148697</xdr:rowOff>
    </xdr:from>
    <xdr:to>
      <xdr:col>12</xdr:col>
      <xdr:colOff>878417</xdr:colOff>
      <xdr:row>268</xdr:row>
      <xdr:rowOff>113772</xdr:rowOff>
    </xdr:to>
    <xdr:graphicFrame macro="">
      <xdr:nvGraphicFramePr>
        <xdr:cNvPr id="19" name="Chart 18">
          <a:extLst>
            <a:ext uri="{FF2B5EF4-FFF2-40B4-BE49-F238E27FC236}">
              <a16:creationId xmlns:a16="http://schemas.microsoft.com/office/drawing/2014/main" xmlns="" id="{00000000-0008-0000-03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74611</xdr:colOff>
      <xdr:row>250</xdr:row>
      <xdr:rowOff>80963</xdr:rowOff>
    </xdr:from>
    <xdr:to>
      <xdr:col>5</xdr:col>
      <xdr:colOff>752700</xdr:colOff>
      <xdr:row>268</xdr:row>
      <xdr:rowOff>40073</xdr:rowOff>
    </xdr:to>
    <xdr:graphicFrame macro="">
      <xdr:nvGraphicFramePr>
        <xdr:cNvPr id="20" name="Chart 19">
          <a:extLst>
            <a:ext uri="{FF2B5EF4-FFF2-40B4-BE49-F238E27FC236}">
              <a16:creationId xmlns:a16="http://schemas.microsoft.com/office/drawing/2014/main" xmlns="" id="{00000000-0008-0000-03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296569</xdr:colOff>
      <xdr:row>0</xdr:row>
      <xdr:rowOff>55770</xdr:rowOff>
    </xdr:from>
    <xdr:to>
      <xdr:col>15</xdr:col>
      <xdr:colOff>741396</xdr:colOff>
      <xdr:row>3</xdr:row>
      <xdr:rowOff>133726</xdr:rowOff>
    </xdr:to>
    <xdr:pic>
      <xdr:nvPicPr>
        <xdr:cNvPr id="2" name="Picture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stretch>
          <a:fillRect/>
        </a:stretch>
      </xdr:blipFill>
      <xdr:spPr>
        <a:xfrm>
          <a:off x="10891998" y="55770"/>
          <a:ext cx="2921327" cy="6766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504598</xdr:colOff>
      <xdr:row>0</xdr:row>
      <xdr:rowOff>96384</xdr:rowOff>
    </xdr:from>
    <xdr:to>
      <xdr:col>15</xdr:col>
      <xdr:colOff>835489</xdr:colOff>
      <xdr:row>3</xdr:row>
      <xdr:rowOff>149098</xdr:rowOff>
    </xdr:to>
    <xdr:pic>
      <xdr:nvPicPr>
        <xdr:cNvPr id="3" name="Picture 2">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a:stretch>
          <a:fillRect/>
        </a:stretch>
      </xdr:blipFill>
      <xdr:spPr>
        <a:xfrm>
          <a:off x="12578669" y="96384"/>
          <a:ext cx="2970676" cy="6514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344716</xdr:colOff>
      <xdr:row>0</xdr:row>
      <xdr:rowOff>72571</xdr:rowOff>
    </xdr:from>
    <xdr:to>
      <xdr:col>16</xdr:col>
      <xdr:colOff>126785</xdr:colOff>
      <xdr:row>3</xdr:row>
      <xdr:rowOff>125285</xdr:rowOff>
    </xdr:to>
    <xdr:pic>
      <xdr:nvPicPr>
        <xdr:cNvPr id="3" name="Picture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10495645" y="72571"/>
          <a:ext cx="2975211" cy="6514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83229</xdr:colOff>
      <xdr:row>43</xdr:row>
      <xdr:rowOff>60099</xdr:rowOff>
    </xdr:from>
    <xdr:to>
      <xdr:col>7</xdr:col>
      <xdr:colOff>273275</xdr:colOff>
      <xdr:row>59</xdr:row>
      <xdr:rowOff>41050</xdr:rowOff>
    </xdr:to>
    <xdr:graphicFrame macro="">
      <xdr:nvGraphicFramePr>
        <xdr:cNvPr id="2" name="Chart 1">
          <a:extLst>
            <a:ext uri="{FF2B5EF4-FFF2-40B4-BE49-F238E27FC236}">
              <a16:creationId xmlns:a16="http://schemas.microsoft.com/office/drawing/2014/main" xmlns=""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140154</xdr:colOff>
      <xdr:row>78</xdr:row>
      <xdr:rowOff>6351</xdr:rowOff>
    </xdr:from>
    <xdr:to>
      <xdr:col>9</xdr:col>
      <xdr:colOff>429079</xdr:colOff>
      <xdr:row>95</xdr:row>
      <xdr:rowOff>145143</xdr:rowOff>
    </xdr:to>
    <xdr:graphicFrame macro="">
      <xdr:nvGraphicFramePr>
        <xdr:cNvPr id="4" name="Chart 3">
          <a:extLst>
            <a:ext uri="{FF2B5EF4-FFF2-40B4-BE49-F238E27FC236}">
              <a16:creationId xmlns:a16="http://schemas.microsoft.com/office/drawing/2014/main" xmlns=""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115886</xdr:colOff>
      <xdr:row>5</xdr:row>
      <xdr:rowOff>46492</xdr:rowOff>
    </xdr:from>
    <xdr:to>
      <xdr:col>8</xdr:col>
      <xdr:colOff>559026</xdr:colOff>
      <xdr:row>19</xdr:row>
      <xdr:rowOff>43769</xdr:rowOff>
    </xdr:to>
    <xdr:graphicFrame macro="">
      <xdr:nvGraphicFramePr>
        <xdr:cNvPr id="6" name="Chart 5">
          <a:extLst>
            <a:ext uri="{FF2B5EF4-FFF2-40B4-BE49-F238E27FC236}">
              <a16:creationId xmlns:a16="http://schemas.microsoft.com/office/drawing/2014/main" xmlns=""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108857</xdr:colOff>
      <xdr:row>134</xdr:row>
      <xdr:rowOff>39687</xdr:rowOff>
    </xdr:from>
    <xdr:to>
      <xdr:col>8</xdr:col>
      <xdr:colOff>29482</xdr:colOff>
      <xdr:row>153</xdr:row>
      <xdr:rowOff>96837</xdr:rowOff>
    </xdr:to>
    <xdr:graphicFrame macro="">
      <xdr:nvGraphicFramePr>
        <xdr:cNvPr id="7" name="Chart 6">
          <a:extLst>
            <a:ext uri="{FF2B5EF4-FFF2-40B4-BE49-F238E27FC236}">
              <a16:creationId xmlns:a16="http://schemas.microsoft.com/office/drawing/2014/main" xmlns=""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198437</xdr:colOff>
      <xdr:row>164</xdr:row>
      <xdr:rowOff>150813</xdr:rowOff>
    </xdr:from>
    <xdr:to>
      <xdr:col>9</xdr:col>
      <xdr:colOff>430212</xdr:colOff>
      <xdr:row>181</xdr:row>
      <xdr:rowOff>150637</xdr:rowOff>
    </xdr:to>
    <xdr:graphicFrame macro="">
      <xdr:nvGraphicFramePr>
        <xdr:cNvPr id="9" name="Chart 8">
          <a:extLst>
            <a:ext uri="{FF2B5EF4-FFF2-40B4-BE49-F238E27FC236}">
              <a16:creationId xmlns:a16="http://schemas.microsoft.com/office/drawing/2014/main" xmlns=""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317271</xdr:colOff>
      <xdr:row>186</xdr:row>
      <xdr:rowOff>140608</xdr:rowOff>
    </xdr:from>
    <xdr:to>
      <xdr:col>10</xdr:col>
      <xdr:colOff>501422</xdr:colOff>
      <xdr:row>200</xdr:row>
      <xdr:rowOff>134257</xdr:rowOff>
    </xdr:to>
    <xdr:graphicFrame macro="">
      <xdr:nvGraphicFramePr>
        <xdr:cNvPr id="8" name="Chart 7">
          <a:extLst>
            <a:ext uri="{FF2B5EF4-FFF2-40B4-BE49-F238E27FC236}">
              <a16:creationId xmlns:a16="http://schemas.microsoft.com/office/drawing/2014/main" xmlns="" id="{00000000-0008-0000-04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8</xdr:col>
      <xdr:colOff>167823</xdr:colOff>
      <xdr:row>0</xdr:row>
      <xdr:rowOff>116794</xdr:rowOff>
    </xdr:from>
    <xdr:to>
      <xdr:col>11</xdr:col>
      <xdr:colOff>439749</xdr:colOff>
      <xdr:row>3</xdr:row>
      <xdr:rowOff>197858</xdr:rowOff>
    </xdr:to>
    <xdr:pic>
      <xdr:nvPicPr>
        <xdr:cNvPr id="12" name="Picture 11">
          <a:extLst>
            <a:ext uri="{FF2B5EF4-FFF2-40B4-BE49-F238E27FC236}">
              <a16:creationId xmlns:a16="http://schemas.microsoft.com/office/drawing/2014/main" xmlns="" id="{00000000-0008-0000-0400-00000C000000}"/>
            </a:ext>
          </a:extLst>
        </xdr:cNvPr>
        <xdr:cNvPicPr>
          <a:picLocks noChangeAspect="1"/>
        </xdr:cNvPicPr>
      </xdr:nvPicPr>
      <xdr:blipFill>
        <a:blip xmlns:r="http://schemas.openxmlformats.org/officeDocument/2006/relationships" r:embed="rId7"/>
        <a:stretch>
          <a:fillRect/>
        </a:stretch>
      </xdr:blipFill>
      <xdr:spPr>
        <a:xfrm>
          <a:off x="7007680" y="116794"/>
          <a:ext cx="2748426" cy="678643"/>
        </a:xfrm>
        <a:prstGeom prst="rect">
          <a:avLst/>
        </a:prstGeom>
      </xdr:spPr>
    </xdr:pic>
    <xdr:clientData/>
  </xdr:twoCellAnchor>
  <xdr:twoCellAnchor>
    <xdr:from>
      <xdr:col>2</xdr:col>
      <xdr:colOff>23132</xdr:colOff>
      <xdr:row>106</xdr:row>
      <xdr:rowOff>129721</xdr:rowOff>
    </xdr:from>
    <xdr:to>
      <xdr:col>9</xdr:col>
      <xdr:colOff>312057</xdr:colOff>
      <xdr:row>124</xdr:row>
      <xdr:rowOff>62819</xdr:rowOff>
    </xdr:to>
    <xdr:graphicFrame macro="">
      <xdr:nvGraphicFramePr>
        <xdr:cNvPr id="13" name="Chart 12">
          <a:extLst>
            <a:ext uri="{FF2B5EF4-FFF2-40B4-BE49-F238E27FC236}">
              <a16:creationId xmlns:a16="http://schemas.microsoft.com/office/drawing/2014/main" xmlns=""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143328</xdr:colOff>
      <xdr:row>134</xdr:row>
      <xdr:rowOff>28801</xdr:rowOff>
    </xdr:from>
    <xdr:to>
      <xdr:col>16</xdr:col>
      <xdr:colOff>463096</xdr:colOff>
      <xdr:row>153</xdr:row>
      <xdr:rowOff>85951</xdr:rowOff>
    </xdr:to>
    <xdr:graphicFrame macro="">
      <xdr:nvGraphicFramePr>
        <xdr:cNvPr id="11" name="Chart 10">
          <a:extLst>
            <a:ext uri="{FF2B5EF4-FFF2-40B4-BE49-F238E27FC236}">
              <a16:creationId xmlns:a16="http://schemas.microsoft.com/office/drawing/2014/main" xmlns="" id="{00000000-0008-0000-04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99218</xdr:colOff>
      <xdr:row>8</xdr:row>
      <xdr:rowOff>168275</xdr:rowOff>
    </xdr:from>
    <xdr:to>
      <xdr:col>9</xdr:col>
      <xdr:colOff>317500</xdr:colOff>
      <xdr:row>28</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388939</xdr:colOff>
      <xdr:row>0</xdr:row>
      <xdr:rowOff>156104</xdr:rowOff>
    </xdr:from>
    <xdr:to>
      <xdr:col>12</xdr:col>
      <xdr:colOff>994</xdr:colOff>
      <xdr:row>4</xdr:row>
      <xdr:rowOff>1309</xdr:rowOff>
    </xdr:to>
    <xdr:pic>
      <xdr:nvPicPr>
        <xdr:cNvPr id="7" name="Picture 6">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2"/>
        <a:stretch>
          <a:fillRect/>
        </a:stretch>
      </xdr:blipFill>
      <xdr:spPr>
        <a:xfrm>
          <a:off x="5294314" y="156104"/>
          <a:ext cx="2390180" cy="646893"/>
        </a:xfrm>
        <a:prstGeom prst="rect">
          <a:avLst/>
        </a:prstGeom>
      </xdr:spPr>
    </xdr:pic>
    <xdr:clientData/>
  </xdr:twoCellAnchor>
  <xdr:twoCellAnchor>
    <xdr:from>
      <xdr:col>1</xdr:col>
      <xdr:colOff>19843</xdr:colOff>
      <xdr:row>37</xdr:row>
      <xdr:rowOff>1589</xdr:rowOff>
    </xdr:from>
    <xdr:to>
      <xdr:col>9</xdr:col>
      <xdr:colOff>301625</xdr:colOff>
      <xdr:row>55</xdr:row>
      <xdr:rowOff>166689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99218</xdr:colOff>
      <xdr:row>65</xdr:row>
      <xdr:rowOff>73025</xdr:rowOff>
    </xdr:from>
    <xdr:to>
      <xdr:col>9</xdr:col>
      <xdr:colOff>428626</xdr:colOff>
      <xdr:row>84</xdr:row>
      <xdr:rowOff>111125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B12"/>
  <sheetViews>
    <sheetView showGridLines="0" tabSelected="1" zoomScale="80" zoomScaleNormal="80" workbookViewId="0">
      <selection activeCell="B18" sqref="B18"/>
    </sheetView>
  </sheetViews>
  <sheetFormatPr defaultColWidth="9" defaultRowHeight="13" x14ac:dyDescent="0.3"/>
  <cols>
    <col min="1" max="1" width="5" customWidth="1"/>
    <col min="2" max="2" width="159.796875" customWidth="1"/>
  </cols>
  <sheetData>
    <row r="2" spans="2:2" ht="18.5" x14ac:dyDescent="0.45">
      <c r="B2" s="67" t="s">
        <v>46</v>
      </c>
    </row>
    <row r="3" spans="2:2" ht="15.5" x14ac:dyDescent="0.35">
      <c r="B3" s="35" t="s">
        <v>334</v>
      </c>
    </row>
    <row r="4" spans="2:2" ht="15.5" x14ac:dyDescent="0.35">
      <c r="B4" s="68" t="s">
        <v>118</v>
      </c>
    </row>
    <row r="6" spans="2:2" ht="16" customHeight="1" x14ac:dyDescent="0.35">
      <c r="B6" s="112" t="s">
        <v>146</v>
      </c>
    </row>
    <row r="8" spans="2:2" ht="15.5" x14ac:dyDescent="0.35">
      <c r="B8" s="112" t="s">
        <v>310</v>
      </c>
    </row>
    <row r="10" spans="2:2" ht="15.5" x14ac:dyDescent="0.35">
      <c r="B10" s="36"/>
    </row>
    <row r="12" spans="2:2" ht="15.5" x14ac:dyDescent="0.35">
      <c r="B12" s="3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Z22"/>
  <sheetViews>
    <sheetView showGridLines="0" zoomScale="80" zoomScaleNormal="80" workbookViewId="0">
      <selection activeCell="I28" sqref="I28"/>
    </sheetView>
  </sheetViews>
  <sheetFormatPr defaultColWidth="9" defaultRowHeight="13" x14ac:dyDescent="0.3"/>
  <cols>
    <col min="1" max="1" width="5" customWidth="1"/>
    <col min="11" max="11" width="15" customWidth="1"/>
    <col min="12" max="12" width="4.796875" customWidth="1"/>
    <col min="26" max="26" width="5.796875" customWidth="1"/>
  </cols>
  <sheetData>
    <row r="2" spans="2:26" ht="18.5" x14ac:dyDescent="0.45">
      <c r="B2" s="67" t="str">
        <f>Introduction!B2</f>
        <v>LightCounting Market Research</v>
      </c>
    </row>
    <row r="3" spans="2:26" ht="15.5" x14ac:dyDescent="0.35">
      <c r="B3" s="35" t="str">
        <f>Introduction!B3</f>
        <v>February 2023 - sample template</v>
      </c>
    </row>
    <row r="4" spans="2:26" ht="15.5" x14ac:dyDescent="0.35">
      <c r="B4" s="68" t="str">
        <f>Introduction!B4</f>
        <v>Forecast: IC Chipsets for Optical Transceivers</v>
      </c>
    </row>
    <row r="7" spans="2:26" ht="18.5" x14ac:dyDescent="0.45">
      <c r="B7" s="81" t="s">
        <v>47</v>
      </c>
      <c r="L7" s="81" t="s">
        <v>48</v>
      </c>
    </row>
    <row r="8" spans="2:26" ht="15.5" x14ac:dyDescent="0.35">
      <c r="L8" s="105" t="s">
        <v>49</v>
      </c>
      <c r="M8" s="186" t="s">
        <v>198</v>
      </c>
      <c r="N8" s="186"/>
      <c r="O8" s="186"/>
      <c r="P8" s="186"/>
      <c r="Q8" s="186"/>
      <c r="R8" s="186"/>
      <c r="S8" s="186"/>
      <c r="T8" s="186"/>
      <c r="U8" s="186"/>
      <c r="V8" s="186"/>
      <c r="W8" s="186"/>
      <c r="X8" s="186"/>
      <c r="Y8" s="186"/>
      <c r="Z8" s="186"/>
    </row>
    <row r="9" spans="2:26" ht="29.5" customHeight="1" x14ac:dyDescent="0.35">
      <c r="L9" s="105" t="s">
        <v>50</v>
      </c>
      <c r="M9" s="187" t="s">
        <v>199</v>
      </c>
      <c r="N9" s="187"/>
      <c r="O9" s="187"/>
      <c r="P9" s="187"/>
      <c r="Q9" s="187"/>
      <c r="R9" s="187"/>
      <c r="S9" s="187"/>
      <c r="T9" s="187"/>
      <c r="U9" s="187"/>
      <c r="V9" s="187"/>
      <c r="W9" s="187"/>
      <c r="X9" s="187"/>
      <c r="Y9" s="187"/>
      <c r="Z9" s="187"/>
    </row>
    <row r="10" spans="2:26" ht="28.5" customHeight="1" x14ac:dyDescent="0.35">
      <c r="L10" s="105" t="s">
        <v>51</v>
      </c>
      <c r="M10" s="187" t="s">
        <v>158</v>
      </c>
      <c r="N10" s="187"/>
      <c r="O10" s="187"/>
      <c r="P10" s="187"/>
      <c r="Q10" s="187"/>
      <c r="R10" s="187"/>
      <c r="S10" s="187"/>
      <c r="T10" s="187"/>
      <c r="U10" s="187"/>
      <c r="V10" s="187"/>
      <c r="W10" s="187"/>
      <c r="X10" s="187"/>
      <c r="Y10" s="187"/>
      <c r="Z10" s="187"/>
    </row>
    <row r="11" spans="2:26" ht="15.5" x14ac:dyDescent="0.35">
      <c r="L11" s="105" t="s">
        <v>52</v>
      </c>
      <c r="M11" s="187" t="s">
        <v>160</v>
      </c>
      <c r="N11" s="187"/>
      <c r="O11" s="187"/>
      <c r="P11" s="187"/>
      <c r="Q11" s="187"/>
      <c r="R11" s="187"/>
      <c r="S11" s="187"/>
      <c r="T11" s="187"/>
      <c r="U11" s="187"/>
      <c r="V11" s="187"/>
      <c r="W11" s="187"/>
      <c r="X11" s="187"/>
      <c r="Y11" s="187"/>
      <c r="Z11" s="187"/>
    </row>
    <row r="12" spans="2:26" ht="15.5" x14ac:dyDescent="0.35">
      <c r="L12" s="105" t="s">
        <v>53</v>
      </c>
      <c r="M12" s="36" t="s">
        <v>159</v>
      </c>
      <c r="N12" s="36"/>
      <c r="O12" s="36"/>
      <c r="P12" s="36"/>
      <c r="Q12" s="36"/>
      <c r="R12" s="36"/>
      <c r="S12" s="36"/>
      <c r="T12" s="36"/>
      <c r="U12" s="36"/>
      <c r="V12" s="36"/>
      <c r="W12" s="36"/>
      <c r="X12" s="36"/>
      <c r="Y12" s="36"/>
      <c r="Z12" s="36"/>
    </row>
    <row r="13" spans="2:26" ht="15.5" x14ac:dyDescent="0.35">
      <c r="L13" s="105" t="s">
        <v>54</v>
      </c>
      <c r="M13" s="36" t="s">
        <v>163</v>
      </c>
      <c r="N13" s="36"/>
      <c r="O13" s="36"/>
      <c r="P13" s="36"/>
      <c r="Q13" s="36"/>
      <c r="R13" s="36"/>
      <c r="S13" s="36"/>
      <c r="T13" s="36"/>
      <c r="U13" s="36"/>
      <c r="V13" s="36"/>
      <c r="W13" s="36"/>
      <c r="X13" s="36"/>
      <c r="Y13" s="36"/>
      <c r="Z13" s="36"/>
    </row>
    <row r="14" spans="2:26" ht="15.5" x14ac:dyDescent="0.35">
      <c r="L14" s="105" t="s">
        <v>200</v>
      </c>
      <c r="M14" s="36" t="s">
        <v>161</v>
      </c>
      <c r="N14" s="36"/>
      <c r="O14" s="36"/>
      <c r="P14" s="36"/>
      <c r="Q14" s="36"/>
      <c r="R14" s="36"/>
      <c r="S14" s="36"/>
      <c r="T14" s="36"/>
      <c r="U14" s="36"/>
      <c r="V14" s="36"/>
      <c r="W14" s="36"/>
      <c r="X14" s="36"/>
      <c r="Y14" s="36"/>
      <c r="Z14" s="36"/>
    </row>
    <row r="16" spans="2:26" ht="18.5" x14ac:dyDescent="0.45">
      <c r="L16" s="81" t="s">
        <v>162</v>
      </c>
    </row>
    <row r="17" spans="12:12" ht="15.5" x14ac:dyDescent="0.35">
      <c r="L17" s="106" t="s">
        <v>148</v>
      </c>
    </row>
    <row r="18" spans="12:12" ht="15.5" x14ac:dyDescent="0.35">
      <c r="L18" s="106" t="s">
        <v>149</v>
      </c>
    </row>
    <row r="19" spans="12:12" ht="15.5" x14ac:dyDescent="0.35">
      <c r="L19" s="106" t="s">
        <v>3</v>
      </c>
    </row>
    <row r="20" spans="12:12" ht="15.5" x14ac:dyDescent="0.35">
      <c r="L20" s="106" t="s">
        <v>0</v>
      </c>
    </row>
    <row r="21" spans="12:12" ht="15.5" x14ac:dyDescent="0.35">
      <c r="L21" s="106" t="s">
        <v>1</v>
      </c>
    </row>
    <row r="22" spans="12:12" ht="15.5" x14ac:dyDescent="0.35">
      <c r="L22" s="106" t="s">
        <v>2</v>
      </c>
    </row>
  </sheetData>
  <mergeCells count="4">
    <mergeCell ref="M8:Z8"/>
    <mergeCell ref="M10:Z10"/>
    <mergeCell ref="M11:Z11"/>
    <mergeCell ref="M9:Z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B2:M286"/>
  <sheetViews>
    <sheetView showGridLines="0" zoomScale="80" zoomScaleNormal="80" workbookViewId="0">
      <selection activeCell="E10" sqref="E10"/>
    </sheetView>
  </sheetViews>
  <sheetFormatPr defaultColWidth="9" defaultRowHeight="13" x14ac:dyDescent="0.3"/>
  <cols>
    <col min="1" max="1" width="7" customWidth="1"/>
    <col min="2" max="2" width="39.59765625" customWidth="1"/>
    <col min="3" max="13" width="14" customWidth="1"/>
    <col min="14" max="17" width="11" customWidth="1"/>
  </cols>
  <sheetData>
    <row r="2" spans="2:4" ht="18.5" x14ac:dyDescent="0.45">
      <c r="B2" s="67" t="str">
        <f>Introduction!B2</f>
        <v>LightCounting Market Research</v>
      </c>
      <c r="D2" t="s">
        <v>222</v>
      </c>
    </row>
    <row r="3" spans="2:4" ht="15.5" x14ac:dyDescent="0.35">
      <c r="B3" s="35" t="str">
        <f>Introduction!B3</f>
        <v>February 2023 - sample template</v>
      </c>
    </row>
    <row r="4" spans="2:4" ht="15.5" x14ac:dyDescent="0.35">
      <c r="B4" s="68" t="str">
        <f>Introduction!B4</f>
        <v>Forecast: IC Chipsets for Optical Transceivers</v>
      </c>
    </row>
    <row r="24" spans="2:13" x14ac:dyDescent="0.3">
      <c r="B24" s="14" t="s">
        <v>114</v>
      </c>
      <c r="C24" s="38">
        <v>2018</v>
      </c>
      <c r="D24" s="38">
        <v>2019</v>
      </c>
      <c r="E24" s="38">
        <v>2020</v>
      </c>
      <c r="F24" s="38">
        <v>2021</v>
      </c>
      <c r="G24" s="38">
        <v>2022</v>
      </c>
      <c r="H24" s="38">
        <v>2023</v>
      </c>
      <c r="I24" s="38">
        <v>2024</v>
      </c>
      <c r="J24" s="38">
        <v>2025</v>
      </c>
      <c r="K24" s="38">
        <v>2026</v>
      </c>
      <c r="L24" s="38">
        <v>2027</v>
      </c>
      <c r="M24" s="38">
        <v>2028</v>
      </c>
    </row>
    <row r="25" spans="2:13" x14ac:dyDescent="0.3">
      <c r="B25" s="41" t="s">
        <v>13</v>
      </c>
      <c r="C25" s="44">
        <f>SUM('Chipset units'!F9:F16)</f>
        <v>7839170</v>
      </c>
      <c r="D25" s="44">
        <f>SUM('Chipset units'!G9:G16)</f>
        <v>7687734.5578942783</v>
      </c>
      <c r="E25" s="44">
        <f>SUM('Chipset units'!H9:H16)</f>
        <v>0</v>
      </c>
      <c r="F25" s="44">
        <f>SUM('Chipset units'!I9:I16)</f>
        <v>0</v>
      </c>
      <c r="G25" s="44">
        <f>SUM('Chipset units'!J9:J16)</f>
        <v>0</v>
      </c>
      <c r="H25" s="44">
        <f>SUM('Chipset units'!K9:K16)</f>
        <v>0</v>
      </c>
      <c r="I25" s="44">
        <f>SUM('Chipset units'!L9:L16)</f>
        <v>0</v>
      </c>
      <c r="J25" s="44">
        <f>SUM('Chipset units'!M9:M16)</f>
        <v>0</v>
      </c>
      <c r="K25" s="44">
        <f>SUM('Chipset units'!N9:N16)</f>
        <v>0</v>
      </c>
      <c r="L25" s="44">
        <f>SUM('Chipset units'!O9:O16)</f>
        <v>0</v>
      </c>
      <c r="M25" s="44">
        <f>SUM('Chipset units'!P9:P16)</f>
        <v>0</v>
      </c>
    </row>
    <row r="26" spans="2:13" x14ac:dyDescent="0.3">
      <c r="B26" s="42" t="s">
        <v>316</v>
      </c>
      <c r="C26" s="45">
        <f>SUM('Chipset units'!F17:F50)</f>
        <v>12453767.457346683</v>
      </c>
      <c r="D26" s="45">
        <f>SUM('Chipset units'!G17:G50)</f>
        <v>10328796.960370243</v>
      </c>
      <c r="E26" s="45">
        <f>SUM('Chipset units'!H17:H50)</f>
        <v>0</v>
      </c>
      <c r="F26" s="45">
        <f>SUM('Chipset units'!I17:I50)</f>
        <v>0</v>
      </c>
      <c r="G26" s="45">
        <f>SUM('Chipset units'!J17:J50)</f>
        <v>0</v>
      </c>
      <c r="H26" s="45">
        <f>SUM('Chipset units'!K17:K50)</f>
        <v>0</v>
      </c>
      <c r="I26" s="45">
        <f>SUM('Chipset units'!L17:L50)</f>
        <v>0</v>
      </c>
      <c r="J26" s="45">
        <f>SUM('Chipset units'!M17:M50)</f>
        <v>0</v>
      </c>
      <c r="K26" s="45">
        <f>SUM('Chipset units'!N17:N50)</f>
        <v>0</v>
      </c>
      <c r="L26" s="45">
        <f>SUM('Chipset units'!O17:O50)</f>
        <v>0</v>
      </c>
      <c r="M26" s="45">
        <f>SUM('Chipset units'!P17:P50)</f>
        <v>0</v>
      </c>
    </row>
    <row r="27" spans="2:13" x14ac:dyDescent="0.3">
      <c r="B27" s="42" t="s">
        <v>12</v>
      </c>
      <c r="C27" s="45">
        <f>SUM('Chipset units'!F51:F129)</f>
        <v>46080310.33669468</v>
      </c>
      <c r="D27" s="45">
        <f>SUM('Chipset units'!G51:G129)</f>
        <v>42287170.330701917</v>
      </c>
      <c r="E27" s="45">
        <f>SUM('Chipset units'!H51:H129)</f>
        <v>0</v>
      </c>
      <c r="F27" s="45">
        <f>SUM('Chipset units'!I51:I129)</f>
        <v>0</v>
      </c>
      <c r="G27" s="45">
        <f>SUM('Chipset units'!J51:J129)</f>
        <v>0</v>
      </c>
      <c r="H27" s="45">
        <f>SUM('Chipset units'!K51:K129)</f>
        <v>0</v>
      </c>
      <c r="I27" s="45">
        <f>SUM('Chipset units'!L51:L129)</f>
        <v>0</v>
      </c>
      <c r="J27" s="45">
        <f>SUM('Chipset units'!M51:M129)</f>
        <v>0</v>
      </c>
      <c r="K27" s="45">
        <f>SUM('Chipset units'!N51:N129)</f>
        <v>0</v>
      </c>
      <c r="L27" s="45">
        <f>SUM('Chipset units'!O51:O129)</f>
        <v>0</v>
      </c>
      <c r="M27" s="45">
        <f>SUM('Chipset units'!P51:P129)</f>
        <v>0</v>
      </c>
    </row>
    <row r="28" spans="2:13" x14ac:dyDescent="0.3">
      <c r="B28" s="42" t="s">
        <v>95</v>
      </c>
      <c r="C28" s="60">
        <f>SUM('Chipset units'!F130:F154)</f>
        <v>1284197</v>
      </c>
      <c r="D28" s="60">
        <f>SUM('Chipset units'!G130:G154)</f>
        <v>1549775</v>
      </c>
      <c r="E28" s="60">
        <f>SUM('Chipset units'!H130:H154)</f>
        <v>0</v>
      </c>
      <c r="F28" s="60">
        <f>SUM('Chipset units'!I130:I154)</f>
        <v>0</v>
      </c>
      <c r="G28" s="60">
        <f>SUM('Chipset units'!J130:J154)</f>
        <v>0</v>
      </c>
      <c r="H28" s="60">
        <f>SUM('Chipset units'!K130:K154)</f>
        <v>0</v>
      </c>
      <c r="I28" s="60">
        <f>SUM('Chipset units'!L130:L154)</f>
        <v>0</v>
      </c>
      <c r="J28" s="60">
        <f>SUM('Chipset units'!M130:M154)</f>
        <v>0</v>
      </c>
      <c r="K28" s="60">
        <f>SUM('Chipset units'!N130:N154)</f>
        <v>0</v>
      </c>
      <c r="L28" s="60">
        <f>SUM('Chipset units'!O130:O154)</f>
        <v>0</v>
      </c>
      <c r="M28" s="60">
        <f>SUM('Chipset units'!P130:P154)</f>
        <v>0</v>
      </c>
    </row>
    <row r="29" spans="2:13" x14ac:dyDescent="0.3">
      <c r="B29" s="42" t="s">
        <v>221</v>
      </c>
      <c r="C29" s="45">
        <f>SUM('Chipset units'!F155:F187)</f>
        <v>17854406.753969923</v>
      </c>
      <c r="D29" s="45">
        <f>SUM('Chipset units'!G155:G187)</f>
        <v>34623151.354257248</v>
      </c>
      <c r="E29" s="45">
        <f>SUM('Chipset units'!H155:H187)</f>
        <v>0</v>
      </c>
      <c r="F29" s="45">
        <f>SUM('Chipset units'!I155:I187)</f>
        <v>0</v>
      </c>
      <c r="G29" s="45">
        <f>SUM('Chipset units'!J155:J187)</f>
        <v>0</v>
      </c>
      <c r="H29" s="45">
        <f>SUM('Chipset units'!K155:K187)</f>
        <v>0</v>
      </c>
      <c r="I29" s="45">
        <f>SUM('Chipset units'!L155:L187)</f>
        <v>0</v>
      </c>
      <c r="J29" s="45">
        <f>SUM('Chipset units'!M155:M187)</f>
        <v>0</v>
      </c>
      <c r="K29" s="45">
        <f>SUM('Chipset units'!N155:N187)</f>
        <v>0</v>
      </c>
      <c r="L29" s="45">
        <f>SUM('Chipset units'!O155:O187)</f>
        <v>0</v>
      </c>
      <c r="M29" s="45">
        <f>SUM('Chipset units'!P155:P187)</f>
        <v>0</v>
      </c>
    </row>
    <row r="30" spans="2:13" x14ac:dyDescent="0.3">
      <c r="B30" s="37" t="s">
        <v>58</v>
      </c>
      <c r="C30" s="46">
        <f>SUM('Chipset units'!F188:F205)</f>
        <v>91863984.942399994</v>
      </c>
      <c r="D30" s="46">
        <f>SUM('Chipset units'!G188:G205)</f>
        <v>71931081.971200004</v>
      </c>
      <c r="E30" s="46">
        <f>SUM('Chipset units'!H188:H205)</f>
        <v>0</v>
      </c>
      <c r="F30" s="46">
        <f>SUM('Chipset units'!I188:I205)</f>
        <v>0</v>
      </c>
      <c r="G30" s="46">
        <f>SUM('Chipset units'!J188:J205)</f>
        <v>0</v>
      </c>
      <c r="H30" s="46">
        <f>SUM('Chipset units'!K188:K205)</f>
        <v>0</v>
      </c>
      <c r="I30" s="46">
        <f>SUM('Chipset units'!L188:L205)</f>
        <v>0</v>
      </c>
      <c r="J30" s="46">
        <f>SUM('Chipset units'!M188:M205)</f>
        <v>0</v>
      </c>
      <c r="K30" s="46">
        <f>SUM('Chipset units'!N188:N205)</f>
        <v>0</v>
      </c>
      <c r="L30" s="46">
        <f>SUM('Chipset units'!O188:O205)</f>
        <v>0</v>
      </c>
      <c r="M30" s="46">
        <f>SUM('Chipset units'!P188:P205)</f>
        <v>0</v>
      </c>
    </row>
    <row r="31" spans="2:13" x14ac:dyDescent="0.3">
      <c r="B31" s="37" t="s">
        <v>4</v>
      </c>
      <c r="C31" s="47">
        <f t="shared" ref="C31:I31" si="0">SUM(C25:C30)</f>
        <v>177375836.49041128</v>
      </c>
      <c r="D31" s="47">
        <f t="shared" si="0"/>
        <v>168407710.17442369</v>
      </c>
      <c r="E31" s="47">
        <f t="shared" si="0"/>
        <v>0</v>
      </c>
      <c r="F31" s="47">
        <f t="shared" si="0"/>
        <v>0</v>
      </c>
      <c r="G31" s="47">
        <f t="shared" si="0"/>
        <v>0</v>
      </c>
      <c r="H31" s="47">
        <f t="shared" si="0"/>
        <v>0</v>
      </c>
      <c r="I31" s="47">
        <f t="shared" si="0"/>
        <v>0</v>
      </c>
      <c r="J31" s="47">
        <f>SUM(J25:J30)</f>
        <v>0</v>
      </c>
      <c r="K31" s="47">
        <f>SUM(K25:K30)</f>
        <v>0</v>
      </c>
      <c r="L31" s="47">
        <f t="shared" ref="L31:M31" si="1">SUM(L25:L30)</f>
        <v>0</v>
      </c>
      <c r="M31" s="47">
        <f t="shared" si="1"/>
        <v>0</v>
      </c>
    </row>
    <row r="32" spans="2:13" x14ac:dyDescent="0.3">
      <c r="C32" s="92">
        <f>C31-'Chipset units'!F206</f>
        <v>0</v>
      </c>
      <c r="D32" s="92">
        <f>D31-'Chipset units'!G206</f>
        <v>0</v>
      </c>
      <c r="E32" s="92">
        <f>E31-'Chipset units'!H206</f>
        <v>0</v>
      </c>
      <c r="F32" s="92">
        <f>F31-'Chipset units'!I206</f>
        <v>0</v>
      </c>
      <c r="G32" s="92">
        <f>G31-'Chipset units'!J206</f>
        <v>0</v>
      </c>
      <c r="H32" s="92">
        <f>H31-'Chipset units'!K206</f>
        <v>0</v>
      </c>
      <c r="I32" s="92">
        <f>I31-'Chipset units'!L206</f>
        <v>0</v>
      </c>
      <c r="J32" s="92">
        <f>J31-'Chipset units'!M206</f>
        <v>0</v>
      </c>
      <c r="K32" s="92">
        <f>K31-'Chipset units'!N206</f>
        <v>0</v>
      </c>
      <c r="L32" s="92">
        <f>L31-'Chipset units'!O206</f>
        <v>0</v>
      </c>
      <c r="M32" s="92">
        <f>M31-'Chipset units'!P206</f>
        <v>0</v>
      </c>
    </row>
    <row r="33" spans="2:13" x14ac:dyDescent="0.3">
      <c r="B33" s="40"/>
      <c r="C33" s="39"/>
      <c r="D33" s="39"/>
      <c r="E33" s="63" t="s">
        <v>97</v>
      </c>
      <c r="F33" s="39"/>
      <c r="G33" s="39"/>
      <c r="H33" s="39"/>
      <c r="I33" s="39"/>
      <c r="J33" s="39"/>
      <c r="K33" s="39"/>
      <c r="L33" s="39"/>
      <c r="M33" s="39"/>
    </row>
    <row r="34" spans="2:13" x14ac:dyDescent="0.3">
      <c r="B34" s="14" t="s">
        <v>115</v>
      </c>
      <c r="C34" s="38">
        <v>2018</v>
      </c>
      <c r="D34" s="38">
        <v>2019</v>
      </c>
      <c r="E34" s="38">
        <v>2020</v>
      </c>
      <c r="F34" s="38">
        <v>2021</v>
      </c>
      <c r="G34" s="38">
        <v>2022</v>
      </c>
      <c r="H34" s="38">
        <v>2023</v>
      </c>
      <c r="I34" s="38">
        <v>2024</v>
      </c>
      <c r="J34" s="38">
        <v>2025</v>
      </c>
      <c r="K34" s="38">
        <v>2026</v>
      </c>
      <c r="L34" s="38">
        <v>2027</v>
      </c>
      <c r="M34" s="38">
        <v>2028</v>
      </c>
    </row>
    <row r="35" spans="2:13" x14ac:dyDescent="0.3">
      <c r="B35" s="41" t="str">
        <f t="shared" ref="B35:B40" si="2">B25</f>
        <v>FibreChannel</v>
      </c>
      <c r="C35" s="48">
        <f>SUM('Chipset revenues'!F9:F16)</f>
        <v>19.586761494178372</v>
      </c>
      <c r="D35" s="48">
        <f>SUM('Chipset revenues'!G9:G16)</f>
        <v>23.777486969113646</v>
      </c>
      <c r="E35" s="48">
        <f>SUM('Chipset revenues'!H9:H16)</f>
        <v>0</v>
      </c>
      <c r="F35" s="48">
        <f>SUM('Chipset revenues'!I9:I16)</f>
        <v>0</v>
      </c>
      <c r="G35" s="48">
        <f>SUM('Chipset revenues'!J9:J16)</f>
        <v>0</v>
      </c>
      <c r="H35" s="48">
        <f>SUM('Chipset revenues'!K9:K16)</f>
        <v>0</v>
      </c>
      <c r="I35" s="48">
        <f>SUM('Chipset revenues'!L9:L16)</f>
        <v>0</v>
      </c>
      <c r="J35" s="48">
        <f>SUM('Chipset revenues'!M9:M16)</f>
        <v>0</v>
      </c>
      <c r="K35" s="48">
        <f>SUM('Chipset revenues'!N9:N16)</f>
        <v>0</v>
      </c>
      <c r="L35" s="48">
        <f>SUM('Chipset revenues'!O9:O16)</f>
        <v>0</v>
      </c>
      <c r="M35" s="48">
        <f>SUM('Chipset revenues'!P9:P16)</f>
        <v>0</v>
      </c>
    </row>
    <row r="36" spans="2:13" x14ac:dyDescent="0.3">
      <c r="B36" s="42" t="str">
        <f t="shared" si="2"/>
        <v>AOCs/AECs/CPOs</v>
      </c>
      <c r="C36" s="49">
        <f>SUM('Chipset revenues'!F17:F50)</f>
        <v>44.811413366896453</v>
      </c>
      <c r="D36" s="49">
        <f>SUM('Chipset revenues'!G17:G50)</f>
        <v>88.214344699241579</v>
      </c>
      <c r="E36" s="49">
        <f>SUM('Chipset revenues'!H17:H50)</f>
        <v>0</v>
      </c>
      <c r="F36" s="49">
        <f>SUM('Chipset revenues'!I17:I50)</f>
        <v>0</v>
      </c>
      <c r="G36" s="49">
        <f>SUM('Chipset revenues'!J17:J50)</f>
        <v>0</v>
      </c>
      <c r="H36" s="49">
        <f>SUM('Chipset revenues'!K17:K50)</f>
        <v>0</v>
      </c>
      <c r="I36" s="49">
        <f>SUM('Chipset revenues'!L17:L50)</f>
        <v>0</v>
      </c>
      <c r="J36" s="49">
        <f>SUM('Chipset revenues'!M17:M50)</f>
        <v>0</v>
      </c>
      <c r="K36" s="49">
        <f>SUM('Chipset revenues'!N17:N50)</f>
        <v>0</v>
      </c>
      <c r="L36" s="49">
        <f>SUM('Chipset revenues'!O17:O50)</f>
        <v>0</v>
      </c>
      <c r="M36" s="49">
        <f>SUM('Chipset revenues'!P17:P50)</f>
        <v>0</v>
      </c>
    </row>
    <row r="37" spans="2:13" x14ac:dyDescent="0.3">
      <c r="B37" s="42" t="str">
        <f t="shared" si="2"/>
        <v>Ethernet</v>
      </c>
      <c r="C37" s="97">
        <f>SUM('Chipset revenues'!F51:F129)</f>
        <v>343.09815163728035</v>
      </c>
      <c r="D37" s="97">
        <f>SUM('Chipset revenues'!G51:G129)</f>
        <v>297.28087772057313</v>
      </c>
      <c r="E37" s="97">
        <f>SUM('Chipset revenues'!H51:H129)</f>
        <v>0</v>
      </c>
      <c r="F37" s="97">
        <f>SUM('Chipset revenues'!I51:I129)</f>
        <v>0</v>
      </c>
      <c r="G37" s="97">
        <f>SUM('Chipset revenues'!J51:J129)</f>
        <v>0</v>
      </c>
      <c r="H37" s="97">
        <f>SUM('Chipset revenues'!K51:K129)</f>
        <v>0</v>
      </c>
      <c r="I37" s="97">
        <f>SUM('Chipset revenues'!L51:L129)</f>
        <v>0</v>
      </c>
      <c r="J37" s="97">
        <f>SUM('Chipset revenues'!M51:M129)</f>
        <v>0</v>
      </c>
      <c r="K37" s="97">
        <f>SUM('Chipset revenues'!N51:N129)</f>
        <v>0</v>
      </c>
      <c r="L37" s="97">
        <f>SUM('Chipset revenues'!O51:O129)</f>
        <v>0</v>
      </c>
      <c r="M37" s="97">
        <f>SUM('Chipset revenues'!P51:P129)</f>
        <v>0</v>
      </c>
    </row>
    <row r="38" spans="2:13" x14ac:dyDescent="0.3">
      <c r="B38" s="42" t="str">
        <f t="shared" si="2"/>
        <v>CWDM/DWDM</v>
      </c>
      <c r="C38" s="49">
        <f>SUM('Chipset revenues'!F130:F154)</f>
        <v>751.02766171854546</v>
      </c>
      <c r="D38" s="49">
        <f>SUM('Chipset revenues'!G130:G154)</f>
        <v>782.0315695365174</v>
      </c>
      <c r="E38" s="49">
        <f>SUM('Chipset revenues'!H130:H154)</f>
        <v>0</v>
      </c>
      <c r="F38" s="49">
        <f>SUM('Chipset revenues'!I130:I154)</f>
        <v>0</v>
      </c>
      <c r="G38" s="49">
        <f>SUM('Chipset revenues'!J130:J154)</f>
        <v>0</v>
      </c>
      <c r="H38" s="49">
        <f>SUM('Chipset revenues'!K130:K154)</f>
        <v>0</v>
      </c>
      <c r="I38" s="49">
        <f>SUM('Chipset revenues'!L130:L154)</f>
        <v>0</v>
      </c>
      <c r="J38" s="49">
        <f>SUM('Chipset revenues'!M130:M154)</f>
        <v>0</v>
      </c>
      <c r="K38" s="49">
        <f>SUM('Chipset revenues'!N130:N154)</f>
        <v>0</v>
      </c>
      <c r="L38" s="49">
        <f>SUM('Chipset revenues'!O130:O154)</f>
        <v>0</v>
      </c>
      <c r="M38" s="49">
        <f>SUM('Chipset revenues'!P130:P154)</f>
        <v>0</v>
      </c>
    </row>
    <row r="39" spans="2:13" x14ac:dyDescent="0.3">
      <c r="B39" s="42" t="str">
        <f t="shared" si="2"/>
        <v>Wireless fronthaul/backhaul</v>
      </c>
      <c r="C39" s="49">
        <f>SUM('Chipset revenues'!F155:F187)</f>
        <v>55.403850687683878</v>
      </c>
      <c r="D39" s="49">
        <f>SUM('Chipset revenues'!G155:G187)</f>
        <v>133.52529488164748</v>
      </c>
      <c r="E39" s="49">
        <f>SUM('Chipset revenues'!H155:H187)</f>
        <v>0</v>
      </c>
      <c r="F39" s="49">
        <f>SUM('Chipset revenues'!I155:I187)</f>
        <v>0</v>
      </c>
      <c r="G39" s="49">
        <f>SUM('Chipset revenues'!J155:J187)</f>
        <v>0</v>
      </c>
      <c r="H39" s="49">
        <f>SUM('Chipset revenues'!K155:K187)</f>
        <v>0</v>
      </c>
      <c r="I39" s="49">
        <f>SUM('Chipset revenues'!L155:L187)</f>
        <v>0</v>
      </c>
      <c r="J39" s="49">
        <f>SUM('Chipset revenues'!M155:M187)</f>
        <v>0</v>
      </c>
      <c r="K39" s="49">
        <f>SUM('Chipset revenues'!N155:N187)</f>
        <v>0</v>
      </c>
      <c r="L39" s="49">
        <f>SUM('Chipset revenues'!O155:O187)</f>
        <v>0</v>
      </c>
      <c r="M39" s="49">
        <f>SUM('Chipset revenues'!P155:P187)</f>
        <v>0</v>
      </c>
    </row>
    <row r="40" spans="2:13" x14ac:dyDescent="0.3">
      <c r="B40" s="37" t="str">
        <f t="shared" si="2"/>
        <v>Fiber-to-the-home</v>
      </c>
      <c r="C40" s="49">
        <f>SUM('Chipset revenues'!F188:F205)</f>
        <v>60.66703838987079</v>
      </c>
      <c r="D40" s="49">
        <f>SUM('Chipset revenues'!G188:G205)</f>
        <v>48.807197789852161</v>
      </c>
      <c r="E40" s="49">
        <f>SUM('Chipset revenues'!H188:H205)</f>
        <v>0</v>
      </c>
      <c r="F40" s="49">
        <f>SUM('Chipset revenues'!I188:I205)</f>
        <v>0</v>
      </c>
      <c r="G40" s="49">
        <f>SUM('Chipset revenues'!J188:J205)</f>
        <v>0</v>
      </c>
      <c r="H40" s="49">
        <f>SUM('Chipset revenues'!K188:K205)</f>
        <v>0</v>
      </c>
      <c r="I40" s="49">
        <f>SUM('Chipset revenues'!L188:L205)</f>
        <v>0</v>
      </c>
      <c r="J40" s="49">
        <f>SUM('Chipset revenues'!M188:M205)</f>
        <v>0</v>
      </c>
      <c r="K40" s="49">
        <f>SUM('Chipset revenues'!N188:N205)</f>
        <v>0</v>
      </c>
      <c r="L40" s="49">
        <f>SUM('Chipset revenues'!O188:O205)</f>
        <v>0</v>
      </c>
      <c r="M40" s="49">
        <f>SUM('Chipset revenues'!P188:P205)</f>
        <v>0</v>
      </c>
    </row>
    <row r="41" spans="2:13" x14ac:dyDescent="0.3">
      <c r="B41" s="37" t="s">
        <v>4</v>
      </c>
      <c r="C41" s="61">
        <f t="shared" ref="C41:I41" si="3">SUM(C35:C40)</f>
        <v>1274.5948772944555</v>
      </c>
      <c r="D41" s="61">
        <f t="shared" si="3"/>
        <v>1373.6367715969454</v>
      </c>
      <c r="E41" s="61">
        <f t="shared" si="3"/>
        <v>0</v>
      </c>
      <c r="F41" s="61">
        <f t="shared" si="3"/>
        <v>0</v>
      </c>
      <c r="G41" s="61">
        <f t="shared" si="3"/>
        <v>0</v>
      </c>
      <c r="H41" s="61">
        <f t="shared" si="3"/>
        <v>0</v>
      </c>
      <c r="I41" s="61">
        <f t="shared" si="3"/>
        <v>0</v>
      </c>
      <c r="J41" s="61">
        <f>SUM(J35:J40)</f>
        <v>0</v>
      </c>
      <c r="K41" s="61">
        <f>SUM(K35:K40)</f>
        <v>0</v>
      </c>
      <c r="L41" s="61">
        <f t="shared" ref="L41:M41" si="4">SUM(L35:L40)</f>
        <v>0</v>
      </c>
      <c r="M41" s="61">
        <f t="shared" si="4"/>
        <v>0</v>
      </c>
    </row>
    <row r="42" spans="2:13" x14ac:dyDescent="0.3">
      <c r="B42" s="40"/>
    </row>
    <row r="63" spans="2:13" x14ac:dyDescent="0.3">
      <c r="B63" s="14" t="s">
        <v>122</v>
      </c>
      <c r="C63" s="38">
        <v>2018</v>
      </c>
      <c r="D63" s="38">
        <v>2019</v>
      </c>
      <c r="E63" s="38">
        <v>2020</v>
      </c>
      <c r="F63" s="38">
        <v>2021</v>
      </c>
      <c r="G63" s="38">
        <v>2022</v>
      </c>
      <c r="H63" s="38">
        <v>2023</v>
      </c>
      <c r="I63" s="38">
        <v>2024</v>
      </c>
      <c r="J63" s="38">
        <v>2025</v>
      </c>
      <c r="K63" s="38">
        <v>2026</v>
      </c>
      <c r="L63" s="38">
        <v>2027</v>
      </c>
      <c r="M63" s="38">
        <v>2028</v>
      </c>
    </row>
    <row r="64" spans="2:13" x14ac:dyDescent="0.3">
      <c r="B64" s="41" t="s">
        <v>302</v>
      </c>
      <c r="C64" s="44">
        <f>SUM('Chipset units'!F51:F77)</f>
        <v>39833291.600000001</v>
      </c>
      <c r="D64" s="44">
        <f>SUM('Chipset units'!G51:G77)</f>
        <v>34142237</v>
      </c>
      <c r="E64" s="44">
        <f>SUM('Chipset units'!H51:H77)</f>
        <v>0</v>
      </c>
      <c r="F64" s="44">
        <f>SUM('Chipset units'!I51:I77)</f>
        <v>0</v>
      </c>
      <c r="G64" s="44">
        <f>SUM('Chipset units'!J51:J77)</f>
        <v>0</v>
      </c>
      <c r="H64" s="44">
        <f>SUM('Chipset units'!K51:K77)</f>
        <v>0</v>
      </c>
      <c r="I64" s="44">
        <f>SUM('Chipset units'!L51:L77)</f>
        <v>0</v>
      </c>
      <c r="J64" s="44">
        <f>SUM('Chipset units'!M51:M77)</f>
        <v>0</v>
      </c>
      <c r="K64" s="44">
        <f>SUM('Chipset units'!N51:N77)</f>
        <v>0</v>
      </c>
      <c r="L64" s="44">
        <f>SUM('Chipset units'!O51:O77)</f>
        <v>0</v>
      </c>
      <c r="M64" s="44">
        <f>SUM('Chipset units'!P51:P77)</f>
        <v>0</v>
      </c>
    </row>
    <row r="65" spans="2:13" x14ac:dyDescent="0.3">
      <c r="B65" s="42" t="s">
        <v>303</v>
      </c>
      <c r="C65" s="45">
        <f>SUM('Chipset units'!F78:F82)</f>
        <v>0</v>
      </c>
      <c r="D65" s="45">
        <f>SUM('Chipset units'!G78:G82)</f>
        <v>0</v>
      </c>
      <c r="E65" s="45">
        <f>SUM('Chipset units'!H78:H82)</f>
        <v>0</v>
      </c>
      <c r="F65" s="45">
        <f>SUM('Chipset units'!I78:I82)</f>
        <v>0</v>
      </c>
      <c r="G65" s="45">
        <f>SUM('Chipset units'!J78:J82)</f>
        <v>0</v>
      </c>
      <c r="H65" s="45">
        <f>SUM('Chipset units'!K78:K82)</f>
        <v>0</v>
      </c>
      <c r="I65" s="45">
        <f>SUM('Chipset units'!L78:L82)</f>
        <v>0</v>
      </c>
      <c r="J65" s="45">
        <f>SUM('Chipset units'!M78:M82)</f>
        <v>0</v>
      </c>
      <c r="K65" s="45">
        <f>SUM('Chipset units'!N78:N82)</f>
        <v>0</v>
      </c>
      <c r="L65" s="45">
        <f>SUM('Chipset units'!O78:O82)</f>
        <v>0</v>
      </c>
      <c r="M65" s="45">
        <f>SUM('Chipset units'!P78:P82)</f>
        <v>0</v>
      </c>
    </row>
    <row r="66" spans="2:13" x14ac:dyDescent="0.3">
      <c r="B66" s="42" t="s">
        <v>304</v>
      </c>
      <c r="C66" s="45">
        <f>SUM('Chipset units'!F83:F101)</f>
        <v>6187018.7366946787</v>
      </c>
      <c r="D66" s="45">
        <f>SUM('Chipset units'!G83:G101)</f>
        <v>7908341.8911414724</v>
      </c>
      <c r="E66" s="45">
        <f>SUM('Chipset units'!H83:H101)</f>
        <v>0</v>
      </c>
      <c r="F66" s="45">
        <f>SUM('Chipset units'!I83:I101)</f>
        <v>0</v>
      </c>
      <c r="G66" s="45">
        <f>SUM('Chipset units'!J83:J101)</f>
        <v>0</v>
      </c>
      <c r="H66" s="45">
        <f>SUM('Chipset units'!K83:K101)</f>
        <v>0</v>
      </c>
      <c r="I66" s="45">
        <f>SUM('Chipset units'!L83:L101)</f>
        <v>0</v>
      </c>
      <c r="J66" s="45">
        <f>SUM('Chipset units'!M83:M101)</f>
        <v>0</v>
      </c>
      <c r="K66" s="45">
        <f>SUM('Chipset units'!N83:N101)</f>
        <v>0</v>
      </c>
      <c r="L66" s="45">
        <f>SUM('Chipset units'!O83:O101)</f>
        <v>0</v>
      </c>
      <c r="M66" s="45">
        <f>SUM('Chipset units'!P83:P101)</f>
        <v>0</v>
      </c>
    </row>
    <row r="67" spans="2:13" x14ac:dyDescent="0.3">
      <c r="B67" s="42" t="s">
        <v>17</v>
      </c>
      <c r="C67" s="45">
        <f>SUM('Chipset units'!F102:F106)</f>
        <v>1500</v>
      </c>
      <c r="D67" s="45">
        <f>SUM('Chipset units'!G102:G106)</f>
        <v>16608</v>
      </c>
      <c r="E67" s="45">
        <f>SUM('Chipset units'!H102:H106)</f>
        <v>0</v>
      </c>
      <c r="F67" s="45">
        <f>SUM('Chipset units'!I102:I106)</f>
        <v>0</v>
      </c>
      <c r="G67" s="45">
        <f>SUM('Chipset units'!J102:J106)</f>
        <v>0</v>
      </c>
      <c r="H67" s="45">
        <f>SUM('Chipset units'!K102:K106)</f>
        <v>0</v>
      </c>
      <c r="I67" s="45">
        <f>SUM('Chipset units'!L102:L106)</f>
        <v>0</v>
      </c>
      <c r="J67" s="45">
        <f>SUM('Chipset units'!M102:M106)</f>
        <v>0</v>
      </c>
      <c r="K67" s="45">
        <f>SUM('Chipset units'!N102:N106)</f>
        <v>0</v>
      </c>
      <c r="L67" s="45">
        <f>SUM('Chipset units'!O102:O106)</f>
        <v>0</v>
      </c>
      <c r="M67" s="45">
        <f>SUM('Chipset units'!P102:P106)</f>
        <v>0</v>
      </c>
    </row>
    <row r="68" spans="2:13" x14ac:dyDescent="0.3">
      <c r="B68" s="42" t="s">
        <v>305</v>
      </c>
      <c r="C68" s="60">
        <f>SUM('Chipset units'!F107:F113)</f>
        <v>58500</v>
      </c>
      <c r="D68" s="60">
        <f>SUM('Chipset units'!G107:G113)</f>
        <v>219983.43956043955</v>
      </c>
      <c r="E68" s="60">
        <f>SUM('Chipset units'!H107:H113)</f>
        <v>0</v>
      </c>
      <c r="F68" s="60">
        <f>SUM('Chipset units'!I107:I113)</f>
        <v>0</v>
      </c>
      <c r="G68" s="60">
        <f>SUM('Chipset units'!J107:J113)</f>
        <v>0</v>
      </c>
      <c r="H68" s="60">
        <f>SUM('Chipset units'!K107:K113)</f>
        <v>0</v>
      </c>
      <c r="I68" s="60">
        <f>SUM('Chipset units'!L107:L113)</f>
        <v>0</v>
      </c>
      <c r="J68" s="60">
        <f>SUM('Chipset units'!M107:M113)</f>
        <v>0</v>
      </c>
      <c r="K68" s="60">
        <f>SUM('Chipset units'!N107:N113)</f>
        <v>0</v>
      </c>
      <c r="L68" s="60">
        <f>SUM('Chipset units'!O107:O113)</f>
        <v>0</v>
      </c>
      <c r="M68" s="60">
        <f>SUM('Chipset units'!P107:P113)</f>
        <v>0</v>
      </c>
    </row>
    <row r="69" spans="2:13" x14ac:dyDescent="0.3">
      <c r="B69" s="42" t="s">
        <v>301</v>
      </c>
      <c r="C69" s="60">
        <f>SUM('Chipset units'!F114:F119)</f>
        <v>0</v>
      </c>
      <c r="D69" s="60">
        <f>SUM('Chipset units'!G114:G119)</f>
        <v>0</v>
      </c>
      <c r="E69" s="60">
        <f>SUM('Chipset units'!H114:H119)</f>
        <v>0</v>
      </c>
      <c r="F69" s="60">
        <f>SUM('Chipset units'!I114:I119)</f>
        <v>0</v>
      </c>
      <c r="G69" s="60">
        <f>SUM('Chipset units'!J114:J119)</f>
        <v>0</v>
      </c>
      <c r="H69" s="60">
        <f>SUM('Chipset units'!K114:K119)</f>
        <v>0</v>
      </c>
      <c r="I69" s="60">
        <f>SUM('Chipset units'!L114:L119)</f>
        <v>0</v>
      </c>
      <c r="J69" s="60">
        <f>SUM('Chipset units'!M114:M119)</f>
        <v>0</v>
      </c>
      <c r="K69" s="60">
        <f>SUM('Chipset units'!N114:N119)</f>
        <v>0</v>
      </c>
      <c r="L69" s="60">
        <f>SUM('Chipset units'!O114:O119)</f>
        <v>0</v>
      </c>
      <c r="M69" s="60">
        <f>SUM('Chipset units'!P114:P119)</f>
        <v>0</v>
      </c>
    </row>
    <row r="70" spans="2:13" x14ac:dyDescent="0.3">
      <c r="B70" s="37" t="s">
        <v>276</v>
      </c>
      <c r="C70" s="46">
        <f>SUM('Chipset units'!F120:F129)</f>
        <v>0</v>
      </c>
      <c r="D70" s="46">
        <f>SUM('Chipset units'!G120:G129)</f>
        <v>0</v>
      </c>
      <c r="E70" s="46">
        <f>SUM('Chipset units'!H120:H129)</f>
        <v>0</v>
      </c>
      <c r="F70" s="46">
        <f>SUM('Chipset units'!I120:I129)</f>
        <v>0</v>
      </c>
      <c r="G70" s="46">
        <f>SUM('Chipset units'!J120:J129)</f>
        <v>0</v>
      </c>
      <c r="H70" s="46">
        <f>SUM('Chipset units'!K120:K129)</f>
        <v>0</v>
      </c>
      <c r="I70" s="46">
        <f>SUM('Chipset units'!L120:L129)</f>
        <v>0</v>
      </c>
      <c r="J70" s="46">
        <f>SUM('Chipset units'!M120:M129)</f>
        <v>0</v>
      </c>
      <c r="K70" s="46">
        <f>SUM('Chipset units'!N120:N129)</f>
        <v>0</v>
      </c>
      <c r="L70" s="46">
        <f>SUM('Chipset units'!O120:O129)</f>
        <v>0</v>
      </c>
      <c r="M70" s="46">
        <f>SUM('Chipset units'!P120:P129)</f>
        <v>0</v>
      </c>
    </row>
    <row r="71" spans="2:13" x14ac:dyDescent="0.3">
      <c r="B71" s="37" t="s">
        <v>4</v>
      </c>
      <c r="C71" s="46">
        <f t="shared" ref="C71:M71" si="5">SUM(C64:C70)</f>
        <v>46080310.33669468</v>
      </c>
      <c r="D71" s="46">
        <f t="shared" si="5"/>
        <v>42287170.330701917</v>
      </c>
      <c r="E71" s="46">
        <f t="shared" si="5"/>
        <v>0</v>
      </c>
      <c r="F71" s="46">
        <f t="shared" si="5"/>
        <v>0</v>
      </c>
      <c r="G71" s="46">
        <f t="shared" si="5"/>
        <v>0</v>
      </c>
      <c r="H71" s="46">
        <f t="shared" si="5"/>
        <v>0</v>
      </c>
      <c r="I71" s="46">
        <f t="shared" si="5"/>
        <v>0</v>
      </c>
      <c r="J71" s="46">
        <f t="shared" si="5"/>
        <v>0</v>
      </c>
      <c r="K71" s="46">
        <f t="shared" si="5"/>
        <v>0</v>
      </c>
      <c r="L71" s="46">
        <f t="shared" si="5"/>
        <v>0</v>
      </c>
      <c r="M71" s="46">
        <f t="shared" si="5"/>
        <v>0</v>
      </c>
    </row>
    <row r="72" spans="2:13" x14ac:dyDescent="0.3">
      <c r="C72" s="92"/>
      <c r="D72" s="92"/>
      <c r="E72" s="92"/>
      <c r="F72" s="92"/>
      <c r="G72" s="92"/>
      <c r="H72" s="92"/>
      <c r="I72" s="92"/>
      <c r="J72" s="92"/>
      <c r="K72" s="92"/>
      <c r="L72" s="92"/>
      <c r="M72" s="92"/>
    </row>
    <row r="73" spans="2:13" x14ac:dyDescent="0.3">
      <c r="B73" s="40"/>
      <c r="C73" s="39"/>
      <c r="D73" s="39"/>
      <c r="E73" s="63" t="s">
        <v>97</v>
      </c>
      <c r="F73" s="39"/>
      <c r="G73" s="39"/>
      <c r="H73" s="39"/>
      <c r="I73" s="39"/>
      <c r="J73" s="39"/>
      <c r="K73" s="39"/>
      <c r="L73" s="39"/>
      <c r="M73" s="39"/>
    </row>
    <row r="74" spans="2:13" x14ac:dyDescent="0.3">
      <c r="B74" s="14" t="s">
        <v>123</v>
      </c>
      <c r="C74" s="38">
        <v>2018</v>
      </c>
      <c r="D74" s="38">
        <v>2019</v>
      </c>
      <c r="E74" s="38">
        <v>2020</v>
      </c>
      <c r="F74" s="38">
        <v>2021</v>
      </c>
      <c r="G74" s="38">
        <v>2022</v>
      </c>
      <c r="H74" s="38">
        <v>2023</v>
      </c>
      <c r="I74" s="38">
        <v>2024</v>
      </c>
      <c r="J74" s="38">
        <v>2025</v>
      </c>
      <c r="K74" s="38">
        <v>2026</v>
      </c>
      <c r="L74" s="38">
        <v>2027</v>
      </c>
      <c r="M74" s="38">
        <v>2028</v>
      </c>
    </row>
    <row r="75" spans="2:13" x14ac:dyDescent="0.3">
      <c r="B75" s="48" t="str">
        <f t="shared" ref="B75:B81" si="6">B64</f>
        <v>≤ 40GbE</v>
      </c>
      <c r="C75" s="48">
        <f>SUM('Chipset revenues'!F51:F77)</f>
        <v>92.312574520187226</v>
      </c>
      <c r="D75" s="48">
        <f>SUM('Chipset revenues'!G51:G77)</f>
        <v>73.101246106854163</v>
      </c>
      <c r="E75" s="48">
        <f>SUM('Chipset revenues'!H51:H77)</f>
        <v>0</v>
      </c>
      <c r="F75" s="48">
        <f>SUM('Chipset revenues'!I51:I77)</f>
        <v>0</v>
      </c>
      <c r="G75" s="48">
        <f>SUM('Chipset revenues'!J51:J77)</f>
        <v>0</v>
      </c>
      <c r="H75" s="48">
        <f>SUM('Chipset revenues'!K51:K77)</f>
        <v>0</v>
      </c>
      <c r="I75" s="48">
        <f>SUM('Chipset revenues'!L51:L77)</f>
        <v>0</v>
      </c>
      <c r="J75" s="48">
        <f>SUM('Chipset revenues'!M51:M77)</f>
        <v>0</v>
      </c>
      <c r="K75" s="48">
        <f>SUM('Chipset revenues'!N51:N77)</f>
        <v>0</v>
      </c>
      <c r="L75" s="48">
        <f>SUM('Chipset revenues'!O51:O77)</f>
        <v>0</v>
      </c>
      <c r="M75" s="48">
        <f>SUM('Chipset revenues'!P51:P77)</f>
        <v>0</v>
      </c>
    </row>
    <row r="76" spans="2:13" x14ac:dyDescent="0.3">
      <c r="B76" s="49" t="str">
        <f t="shared" si="6"/>
        <v>50GbE</v>
      </c>
      <c r="C76" s="49">
        <f>SUM('Chipset revenues'!F78:F82)</f>
        <v>0</v>
      </c>
      <c r="D76" s="49">
        <f>SUM('Chipset revenues'!G78:G82)</f>
        <v>0</v>
      </c>
      <c r="E76" s="49">
        <f>SUM('Chipset revenues'!H78:H82)</f>
        <v>0</v>
      </c>
      <c r="F76" s="49">
        <f>SUM('Chipset revenues'!I78:I82)</f>
        <v>0</v>
      </c>
      <c r="G76" s="49">
        <f>SUM('Chipset revenues'!J78:J82)</f>
        <v>0</v>
      </c>
      <c r="H76" s="49">
        <f>SUM('Chipset revenues'!K78:K82)</f>
        <v>0</v>
      </c>
      <c r="I76" s="49">
        <f>SUM('Chipset revenues'!L78:L82)</f>
        <v>0</v>
      </c>
      <c r="J76" s="49">
        <f>SUM('Chipset revenues'!M78:M82)</f>
        <v>0</v>
      </c>
      <c r="K76" s="49">
        <f>SUM('Chipset revenues'!N78:N82)</f>
        <v>0</v>
      </c>
      <c r="L76" s="49">
        <f>SUM('Chipset revenues'!O78:O82)</f>
        <v>0</v>
      </c>
      <c r="M76" s="49">
        <f>SUM('Chipset revenues'!P78:P82)</f>
        <v>0</v>
      </c>
    </row>
    <row r="77" spans="2:13" x14ac:dyDescent="0.3">
      <c r="B77" s="49" t="str">
        <f t="shared" si="6"/>
        <v>100GbE</v>
      </c>
      <c r="C77" s="49">
        <f>SUM('Chipset revenues'!F83:F101)</f>
        <v>238.23839399209311</v>
      </c>
      <c r="D77" s="49">
        <f>SUM('Chipset revenues'!G83:G101)</f>
        <v>189.23999168052376</v>
      </c>
      <c r="E77" s="49">
        <f>SUM('Chipset revenues'!H83:H101)</f>
        <v>0</v>
      </c>
      <c r="F77" s="49">
        <f>SUM('Chipset revenues'!I83:I101)</f>
        <v>0</v>
      </c>
      <c r="G77" s="49">
        <f>SUM('Chipset revenues'!J83:J101)</f>
        <v>0</v>
      </c>
      <c r="H77" s="49">
        <f>SUM('Chipset revenues'!K83:K101)</f>
        <v>0</v>
      </c>
      <c r="I77" s="49">
        <f>SUM('Chipset revenues'!L83:L101)</f>
        <v>0</v>
      </c>
      <c r="J77" s="49">
        <f>SUM('Chipset revenues'!M83:M101)</f>
        <v>0</v>
      </c>
      <c r="K77" s="49">
        <f>SUM('Chipset revenues'!N83:N101)</f>
        <v>0</v>
      </c>
      <c r="L77" s="49">
        <f>SUM('Chipset revenues'!O83:O101)</f>
        <v>0</v>
      </c>
      <c r="M77" s="49">
        <f>SUM('Chipset revenues'!P83:P101)</f>
        <v>0</v>
      </c>
    </row>
    <row r="78" spans="2:13" x14ac:dyDescent="0.3">
      <c r="B78" s="49" t="str">
        <f t="shared" si="6"/>
        <v>200GbE</v>
      </c>
      <c r="C78" s="49">
        <f>SUM('Chipset revenues'!F102:F106)</f>
        <v>0.16767562499999999</v>
      </c>
      <c r="D78" s="49">
        <f>SUM('Chipset revenues'!G102:G106)</f>
        <v>1.354425</v>
      </c>
      <c r="E78" s="49">
        <f>SUM('Chipset revenues'!H102:H106)</f>
        <v>0</v>
      </c>
      <c r="F78" s="49">
        <f>SUM('Chipset revenues'!I102:I106)</f>
        <v>0</v>
      </c>
      <c r="G78" s="49">
        <f>SUM('Chipset revenues'!J102:J106)</f>
        <v>0</v>
      </c>
      <c r="H78" s="49">
        <f>SUM('Chipset revenues'!K102:K106)</f>
        <v>0</v>
      </c>
      <c r="I78" s="49">
        <f>SUM('Chipset revenues'!L102:L106)</f>
        <v>0</v>
      </c>
      <c r="J78" s="49">
        <f>SUM('Chipset revenues'!M102:M106)</f>
        <v>0</v>
      </c>
      <c r="K78" s="49">
        <f>SUM('Chipset revenues'!N102:N106)</f>
        <v>0</v>
      </c>
      <c r="L78" s="49">
        <f>SUM('Chipset revenues'!O102:O106)</f>
        <v>0</v>
      </c>
      <c r="M78" s="49">
        <f>SUM('Chipset revenues'!P102:P106)</f>
        <v>0</v>
      </c>
    </row>
    <row r="79" spans="2:13" x14ac:dyDescent="0.3">
      <c r="B79" s="97" t="str">
        <f t="shared" si="6"/>
        <v>400G, 2x200GbE</v>
      </c>
      <c r="C79" s="49">
        <f>SUM('Chipset revenues'!F107:F113)</f>
        <v>12.379507500000001</v>
      </c>
      <c r="D79" s="49">
        <f>SUM('Chipset revenues'!G107:G113)</f>
        <v>33.585214933195246</v>
      </c>
      <c r="E79" s="49">
        <f>SUM('Chipset revenues'!H107:H113)</f>
        <v>0</v>
      </c>
      <c r="F79" s="49">
        <f>SUM('Chipset revenues'!I107:I113)</f>
        <v>0</v>
      </c>
      <c r="G79" s="49">
        <f>SUM('Chipset revenues'!J107:J113)</f>
        <v>0</v>
      </c>
      <c r="H79" s="49">
        <f>SUM('Chipset revenues'!K107:K113)</f>
        <v>0</v>
      </c>
      <c r="I79" s="49">
        <f>SUM('Chipset revenues'!L107:L113)</f>
        <v>0</v>
      </c>
      <c r="J79" s="49">
        <f>SUM('Chipset revenues'!M107:M113)</f>
        <v>0</v>
      </c>
      <c r="K79" s="49">
        <f>SUM('Chipset revenues'!N107:N113)</f>
        <v>0</v>
      </c>
      <c r="L79" s="49">
        <f>SUM('Chipset revenues'!O107:O113)</f>
        <v>0</v>
      </c>
      <c r="M79" s="49">
        <f>SUM('Chipset revenues'!P107:P113)</f>
        <v>0</v>
      </c>
    </row>
    <row r="80" spans="2:13" x14ac:dyDescent="0.3">
      <c r="B80" s="97" t="str">
        <f t="shared" si="6"/>
        <v>800G, 2x400G</v>
      </c>
      <c r="C80" s="49">
        <f>SUM('Chipset revenues'!F114:F119)</f>
        <v>0</v>
      </c>
      <c r="D80" s="49">
        <f>SUM('Chipset revenues'!G114:G119)</f>
        <v>0</v>
      </c>
      <c r="E80" s="49">
        <f>SUM('Chipset revenues'!H114:H119)</f>
        <v>0</v>
      </c>
      <c r="F80" s="49">
        <f>SUM('Chipset revenues'!I114:I119)</f>
        <v>0</v>
      </c>
      <c r="G80" s="49">
        <f>SUM('Chipset revenues'!J114:J119)</f>
        <v>0</v>
      </c>
      <c r="H80" s="49">
        <f>SUM('Chipset revenues'!K114:K119)</f>
        <v>0</v>
      </c>
      <c r="I80" s="49">
        <f>SUM('Chipset revenues'!L114:L119)</f>
        <v>0</v>
      </c>
      <c r="J80" s="49">
        <f>SUM('Chipset revenues'!M114:M119)</f>
        <v>0</v>
      </c>
      <c r="K80" s="49">
        <f>SUM('Chipset revenues'!N114:N119)</f>
        <v>0</v>
      </c>
      <c r="L80" s="49">
        <f>SUM('Chipset revenues'!O114:O119)</f>
        <v>0</v>
      </c>
      <c r="M80" s="49">
        <f>SUM('Chipset revenues'!P114:P119)</f>
        <v>0</v>
      </c>
    </row>
    <row r="81" spans="2:13" x14ac:dyDescent="0.3">
      <c r="B81" s="98" t="str">
        <f t="shared" si="6"/>
        <v>≥ 1.6T</v>
      </c>
      <c r="C81" s="98">
        <f>SUM('Chipset revenues'!F120:F129)</f>
        <v>0</v>
      </c>
      <c r="D81" s="98">
        <f>SUM('Chipset revenues'!G120:G129)</f>
        <v>0</v>
      </c>
      <c r="E81" s="98">
        <f>SUM('Chipset revenues'!H120:H129)</f>
        <v>0</v>
      </c>
      <c r="F81" s="98">
        <f>SUM('Chipset revenues'!I120:I129)</f>
        <v>0</v>
      </c>
      <c r="G81" s="98">
        <f>SUM('Chipset revenues'!J120:J129)</f>
        <v>0</v>
      </c>
      <c r="H81" s="98">
        <f>SUM('Chipset revenues'!K120:K129)</f>
        <v>0</v>
      </c>
      <c r="I81" s="98">
        <f>SUM('Chipset revenues'!L120:L129)</f>
        <v>0</v>
      </c>
      <c r="J81" s="98">
        <f>SUM('Chipset revenues'!M120:M129)</f>
        <v>0</v>
      </c>
      <c r="K81" s="98">
        <f>SUM('Chipset revenues'!N120:N129)</f>
        <v>0</v>
      </c>
      <c r="L81" s="98">
        <f>SUM('Chipset revenues'!O120:O129)</f>
        <v>0</v>
      </c>
      <c r="M81" s="98">
        <f>SUM('Chipset revenues'!P120:P129)</f>
        <v>0</v>
      </c>
    </row>
    <row r="82" spans="2:13" x14ac:dyDescent="0.3">
      <c r="B82" s="93" t="s">
        <v>4</v>
      </c>
      <c r="C82" s="61">
        <f t="shared" ref="C82:M82" si="7">SUM(C75:C81)</f>
        <v>343.09815163728035</v>
      </c>
      <c r="D82" s="61">
        <f t="shared" si="7"/>
        <v>297.28087772057313</v>
      </c>
      <c r="E82" s="61">
        <f t="shared" si="7"/>
        <v>0</v>
      </c>
      <c r="F82" s="61">
        <f t="shared" si="7"/>
        <v>0</v>
      </c>
      <c r="G82" s="61">
        <f t="shared" si="7"/>
        <v>0</v>
      </c>
      <c r="H82" s="61">
        <f t="shared" si="7"/>
        <v>0</v>
      </c>
      <c r="I82" s="61">
        <f t="shared" si="7"/>
        <v>0</v>
      </c>
      <c r="J82" s="61">
        <f t="shared" si="7"/>
        <v>0</v>
      </c>
      <c r="K82" s="61">
        <f t="shared" si="7"/>
        <v>0</v>
      </c>
      <c r="L82" s="61">
        <f>SUM(L75:L81)</f>
        <v>0</v>
      </c>
      <c r="M82" s="61">
        <f t="shared" si="7"/>
        <v>0</v>
      </c>
    </row>
    <row r="83" spans="2:13" x14ac:dyDescent="0.3">
      <c r="B83" s="40"/>
      <c r="C83" s="39"/>
      <c r="D83" s="39"/>
      <c r="E83" s="39"/>
      <c r="F83" s="39"/>
      <c r="G83" s="39"/>
      <c r="H83" s="39"/>
      <c r="I83" s="39"/>
      <c r="J83" s="39"/>
      <c r="K83" s="39"/>
      <c r="L83" s="39"/>
      <c r="M83" s="39"/>
    </row>
    <row r="84" spans="2:13" x14ac:dyDescent="0.3">
      <c r="B84" s="40"/>
      <c r="C84" s="39"/>
      <c r="D84" s="39"/>
      <c r="E84" s="39"/>
      <c r="F84" s="39"/>
      <c r="G84" s="39"/>
      <c r="H84" s="39"/>
      <c r="I84" s="39"/>
      <c r="J84" s="39"/>
      <c r="K84" s="39"/>
      <c r="L84" s="39"/>
      <c r="M84" s="39"/>
    </row>
    <row r="85" spans="2:13" x14ac:dyDescent="0.3">
      <c r="B85" s="40"/>
      <c r="C85" s="39"/>
      <c r="D85" s="39"/>
      <c r="E85" s="39"/>
      <c r="F85" s="39"/>
      <c r="G85" s="39"/>
      <c r="H85" s="39"/>
      <c r="I85" s="39"/>
      <c r="J85" s="39"/>
      <c r="K85" s="39"/>
      <c r="L85" s="39"/>
      <c r="M85" s="39"/>
    </row>
    <row r="104" spans="2:13" x14ac:dyDescent="0.3">
      <c r="B104" s="14" t="s">
        <v>124</v>
      </c>
      <c r="C104" s="38">
        <v>2018</v>
      </c>
      <c r="D104" s="38">
        <v>2019</v>
      </c>
      <c r="E104" s="38">
        <v>2020</v>
      </c>
      <c r="F104" s="38">
        <v>2021</v>
      </c>
      <c r="G104" s="38">
        <v>2022</v>
      </c>
      <c r="H104" s="38">
        <v>2023</v>
      </c>
      <c r="I104" s="38">
        <v>2024</v>
      </c>
      <c r="J104" s="38">
        <v>2025</v>
      </c>
      <c r="K104" s="38">
        <v>2026</v>
      </c>
      <c r="L104" s="38">
        <v>2027</v>
      </c>
      <c r="M104" s="38">
        <v>2028</v>
      </c>
    </row>
    <row r="105" spans="2:13" x14ac:dyDescent="0.3">
      <c r="B105" s="41" t="s">
        <v>121</v>
      </c>
      <c r="C105" s="44">
        <f>SUM('Chipset units'!F130:F139)</f>
        <v>784697</v>
      </c>
      <c r="D105" s="44">
        <f>SUM('Chipset units'!G130:G139)</f>
        <v>939775</v>
      </c>
      <c r="E105" s="44">
        <f>SUM('Chipset units'!H130:H139)</f>
        <v>0</v>
      </c>
      <c r="F105" s="44">
        <f>SUM('Chipset units'!I130:I139)</f>
        <v>0</v>
      </c>
      <c r="G105" s="44">
        <f>SUM('Chipset units'!J130:J139)</f>
        <v>0</v>
      </c>
      <c r="H105" s="44">
        <f>SUM('Chipset units'!K130:K139)</f>
        <v>0</v>
      </c>
      <c r="I105" s="44">
        <f>SUM('Chipset units'!L130:L139)</f>
        <v>0</v>
      </c>
      <c r="J105" s="44">
        <f>SUM('Chipset units'!M130:M139)</f>
        <v>0</v>
      </c>
      <c r="K105" s="44">
        <f>SUM('Chipset units'!N130:N139)</f>
        <v>0</v>
      </c>
      <c r="L105" s="44">
        <f>SUM('Chipset units'!O130:O139)</f>
        <v>0</v>
      </c>
      <c r="M105" s="44">
        <f>SUM('Chipset units'!P130:P139)</f>
        <v>0</v>
      </c>
    </row>
    <row r="106" spans="2:13" x14ac:dyDescent="0.3">
      <c r="B106" s="94" t="s">
        <v>71</v>
      </c>
      <c r="C106" s="45">
        <f>'Chipset units'!F140</f>
        <v>0</v>
      </c>
      <c r="D106" s="45">
        <f>'Chipset units'!G140</f>
        <v>0</v>
      </c>
      <c r="E106" s="45">
        <f>'Chipset units'!H140</f>
        <v>0</v>
      </c>
      <c r="F106" s="45">
        <f>'Chipset units'!I140</f>
        <v>0</v>
      </c>
      <c r="G106" s="45">
        <f>'Chipset units'!J140</f>
        <v>0</v>
      </c>
      <c r="H106" s="45">
        <f>'Chipset units'!K140</f>
        <v>0</v>
      </c>
      <c r="I106" s="45">
        <f>'Chipset units'!L140</f>
        <v>0</v>
      </c>
      <c r="J106" s="45">
        <f>'Chipset units'!M140</f>
        <v>0</v>
      </c>
      <c r="K106" s="45">
        <f>'Chipset units'!N140</f>
        <v>0</v>
      </c>
      <c r="L106" s="45">
        <f>'Chipset units'!O140</f>
        <v>0</v>
      </c>
      <c r="M106" s="45">
        <f>'Chipset units'!P140</f>
        <v>0</v>
      </c>
    </row>
    <row r="107" spans="2:13" x14ac:dyDescent="0.3">
      <c r="B107" s="42" t="s">
        <v>80</v>
      </c>
      <c r="C107" s="45">
        <f>SUM('Chipset units'!F141:F145)</f>
        <v>357000</v>
      </c>
      <c r="D107" s="45">
        <f>SUM('Chipset units'!G141:G145)</f>
        <v>345000.00000000006</v>
      </c>
      <c r="E107" s="45">
        <f>SUM('Chipset units'!H141:H145)</f>
        <v>0</v>
      </c>
      <c r="F107" s="45">
        <f>SUM('Chipset units'!I141:I145)</f>
        <v>0</v>
      </c>
      <c r="G107" s="45">
        <f>SUM('Chipset units'!J141:J145)</f>
        <v>0</v>
      </c>
      <c r="H107" s="45">
        <f>SUM('Chipset units'!K141:K145)</f>
        <v>0</v>
      </c>
      <c r="I107" s="45">
        <f>SUM('Chipset units'!L141:L145)</f>
        <v>0</v>
      </c>
      <c r="J107" s="45">
        <f>SUM('Chipset units'!M141:M145)</f>
        <v>0</v>
      </c>
      <c r="K107" s="45">
        <f>SUM('Chipset units'!N141:N145)</f>
        <v>0</v>
      </c>
      <c r="L107" s="45">
        <f>SUM('Chipset units'!O141:O145)</f>
        <v>0</v>
      </c>
      <c r="M107" s="45">
        <f>SUM('Chipset units'!P141:P145)</f>
        <v>0</v>
      </c>
    </row>
    <row r="108" spans="2:13" ht="13.5" customHeight="1" x14ac:dyDescent="0.3">
      <c r="B108" s="94" t="s">
        <v>77</v>
      </c>
      <c r="C108" s="45">
        <f>SUM('Chipset units'!F146:F148)</f>
        <v>122000</v>
      </c>
      <c r="D108" s="45">
        <f>SUM('Chipset units'!G146:G148)</f>
        <v>217000</v>
      </c>
      <c r="E108" s="45">
        <f>SUM('Chipset units'!H146:H148)</f>
        <v>0</v>
      </c>
      <c r="F108" s="45">
        <f>SUM('Chipset units'!I146:I148)</f>
        <v>0</v>
      </c>
      <c r="G108" s="45">
        <f>SUM('Chipset units'!J146:J148)</f>
        <v>0</v>
      </c>
      <c r="H108" s="45">
        <f>SUM('Chipset units'!K146:K148)</f>
        <v>0</v>
      </c>
      <c r="I108" s="45">
        <f>SUM('Chipset units'!L146:L148)</f>
        <v>0</v>
      </c>
      <c r="J108" s="45">
        <f>SUM('Chipset units'!M146:M148)</f>
        <v>0</v>
      </c>
      <c r="K108" s="45">
        <f>SUM('Chipset units'!N146:N148)</f>
        <v>0</v>
      </c>
      <c r="L108" s="45">
        <f>SUM('Chipset units'!O146:O148)</f>
        <v>0</v>
      </c>
      <c r="M108" s="45">
        <f>SUM('Chipset units'!P146:P148)</f>
        <v>0</v>
      </c>
    </row>
    <row r="109" spans="2:13" x14ac:dyDescent="0.3">
      <c r="B109" s="42" t="s">
        <v>120</v>
      </c>
      <c r="C109" s="60">
        <f>SUM('Chipset units'!F149:F152)</f>
        <v>17500</v>
      </c>
      <c r="D109" s="60">
        <f>SUM('Chipset units'!G149:G152)</f>
        <v>39000</v>
      </c>
      <c r="E109" s="60">
        <f>SUM('Chipset units'!H149:H152)</f>
        <v>0</v>
      </c>
      <c r="F109" s="60">
        <f>SUM('Chipset units'!I149:I152)</f>
        <v>0</v>
      </c>
      <c r="G109" s="60">
        <f>SUM('Chipset units'!J149:J152)</f>
        <v>0</v>
      </c>
      <c r="H109" s="60">
        <f>SUM('Chipset units'!K149:K152)</f>
        <v>0</v>
      </c>
      <c r="I109" s="60">
        <f>SUM('Chipset units'!L149:L152)</f>
        <v>0</v>
      </c>
      <c r="J109" s="60">
        <f>SUM('Chipset units'!M149:M152)</f>
        <v>0</v>
      </c>
      <c r="K109" s="60">
        <f>SUM('Chipset units'!N149:N152)</f>
        <v>0</v>
      </c>
      <c r="L109" s="60">
        <f>SUM('Chipset units'!O149:O152)</f>
        <v>0</v>
      </c>
      <c r="M109" s="60">
        <f>SUM('Chipset units'!P149:P152)</f>
        <v>0</v>
      </c>
    </row>
    <row r="110" spans="2:13" x14ac:dyDescent="0.3">
      <c r="B110" s="42" t="s">
        <v>281</v>
      </c>
      <c r="C110" s="45">
        <f>SUM('Chipset units'!F153:F154)</f>
        <v>3000</v>
      </c>
      <c r="D110" s="45">
        <f>SUM('Chipset units'!G153:G154)</f>
        <v>9000</v>
      </c>
      <c r="E110" s="45">
        <f>SUM('Chipset units'!H153:H154)</f>
        <v>0</v>
      </c>
      <c r="F110" s="45">
        <f>SUM('Chipset units'!I153:I154)</f>
        <v>0</v>
      </c>
      <c r="G110" s="45">
        <f>SUM('Chipset units'!J153:J154)</f>
        <v>0</v>
      </c>
      <c r="H110" s="45">
        <f>SUM('Chipset units'!K153:K154)</f>
        <v>0</v>
      </c>
      <c r="I110" s="45">
        <f>SUM('Chipset units'!L153:L154)</f>
        <v>0</v>
      </c>
      <c r="J110" s="45">
        <f>SUM('Chipset units'!M153:M154)</f>
        <v>0</v>
      </c>
      <c r="K110" s="45">
        <f>SUM('Chipset units'!N153:N154)</f>
        <v>0</v>
      </c>
      <c r="L110" s="45">
        <f>SUM('Chipset units'!O153:O154)</f>
        <v>0</v>
      </c>
      <c r="M110" s="45">
        <f>SUM('Chipset units'!P153:P154)</f>
        <v>0</v>
      </c>
    </row>
    <row r="111" spans="2:13" x14ac:dyDescent="0.3">
      <c r="B111" s="93" t="s">
        <v>4</v>
      </c>
      <c r="C111" s="27">
        <f t="shared" ref="C111:J111" si="8">SUM(C105:C110)</f>
        <v>1284197</v>
      </c>
      <c r="D111" s="27">
        <f t="shared" si="8"/>
        <v>1549775</v>
      </c>
      <c r="E111" s="27">
        <f t="shared" si="8"/>
        <v>0</v>
      </c>
      <c r="F111" s="27">
        <f t="shared" si="8"/>
        <v>0</v>
      </c>
      <c r="G111" s="27">
        <f t="shared" si="8"/>
        <v>0</v>
      </c>
      <c r="H111" s="27">
        <f t="shared" si="8"/>
        <v>0</v>
      </c>
      <c r="I111" s="27">
        <f t="shared" si="8"/>
        <v>0</v>
      </c>
      <c r="J111" s="27">
        <f t="shared" si="8"/>
        <v>0</v>
      </c>
      <c r="K111" s="27">
        <f t="shared" ref="K111:M111" si="9">SUM(K105:K110)</f>
        <v>0</v>
      </c>
      <c r="L111" s="27">
        <f t="shared" si="9"/>
        <v>0</v>
      </c>
      <c r="M111" s="27">
        <f t="shared" si="9"/>
        <v>0</v>
      </c>
    </row>
    <row r="113" spans="2:13" x14ac:dyDescent="0.3">
      <c r="B113" s="40"/>
      <c r="C113" s="39"/>
      <c r="D113" s="39"/>
      <c r="E113" s="63" t="s">
        <v>97</v>
      </c>
      <c r="F113" s="39"/>
      <c r="G113" s="39"/>
      <c r="H113" s="39"/>
      <c r="I113" s="39"/>
      <c r="J113" s="39"/>
      <c r="K113" s="39"/>
      <c r="L113" s="39"/>
      <c r="M113" s="39"/>
    </row>
    <row r="114" spans="2:13" x14ac:dyDescent="0.3">
      <c r="B114" s="14" t="s">
        <v>125</v>
      </c>
      <c r="C114" s="38">
        <v>2018</v>
      </c>
      <c r="D114" s="38">
        <v>2019</v>
      </c>
      <c r="E114" s="38">
        <v>2020</v>
      </c>
      <c r="F114" s="38">
        <v>2021</v>
      </c>
      <c r="G114" s="38">
        <v>2022</v>
      </c>
      <c r="H114" s="38">
        <v>2023</v>
      </c>
      <c r="I114" s="38">
        <v>2024</v>
      </c>
      <c r="J114" s="38">
        <v>2025</v>
      </c>
      <c r="K114" s="38">
        <v>2026</v>
      </c>
      <c r="L114" s="38">
        <v>2027</v>
      </c>
      <c r="M114" s="38">
        <v>2028</v>
      </c>
    </row>
    <row r="115" spans="2:13" x14ac:dyDescent="0.3">
      <c r="B115" s="41" t="str">
        <f t="shared" ref="B115:B120" si="10">B105</f>
        <v>≤ 10 Gbps</v>
      </c>
      <c r="C115" s="48">
        <f>SUM('Chipset revenues'!F130:F139)</f>
        <v>25.253563764000003</v>
      </c>
      <c r="D115" s="48">
        <f>SUM('Chipset revenues'!G130:G139)</f>
        <v>26.489527548638595</v>
      </c>
      <c r="E115" s="48">
        <f>SUM('Chipset revenues'!H130:H139)</f>
        <v>0</v>
      </c>
      <c r="F115" s="48">
        <f>SUM('Chipset revenues'!I130:I139)</f>
        <v>0</v>
      </c>
      <c r="G115" s="48">
        <f>SUM('Chipset revenues'!J130:J139)</f>
        <v>0</v>
      </c>
      <c r="H115" s="48">
        <f>SUM('Chipset revenues'!K130:K139)</f>
        <v>0</v>
      </c>
      <c r="I115" s="48">
        <f>SUM('Chipset revenues'!L130:L139)</f>
        <v>0</v>
      </c>
      <c r="J115" s="48">
        <f>SUM('Chipset revenues'!M130:M139)</f>
        <v>0</v>
      </c>
      <c r="K115" s="48">
        <f>SUM('Chipset revenues'!N130:N139)</f>
        <v>0</v>
      </c>
      <c r="L115" s="48">
        <f>SUM('Chipset revenues'!O130:O139)</f>
        <v>0</v>
      </c>
      <c r="M115" s="48">
        <f>SUM('Chipset revenues'!P130:P139)</f>
        <v>0</v>
      </c>
    </row>
    <row r="116" spans="2:13" x14ac:dyDescent="0.3">
      <c r="B116" s="42" t="str">
        <f t="shared" si="10"/>
        <v>40 Gbps</v>
      </c>
      <c r="C116" s="49">
        <f>'Chipset revenues'!F140</f>
        <v>0</v>
      </c>
      <c r="D116" s="49">
        <f>'Chipset revenues'!G140</f>
        <v>0</v>
      </c>
      <c r="E116" s="49">
        <f>'Chipset revenues'!H140</f>
        <v>0</v>
      </c>
      <c r="F116" s="49">
        <f>'Chipset revenues'!I140</f>
        <v>0</v>
      </c>
      <c r="G116" s="49">
        <f>'Chipset revenues'!J140</f>
        <v>0</v>
      </c>
      <c r="H116" s="49">
        <f>'Chipset revenues'!K140</f>
        <v>0</v>
      </c>
      <c r="I116" s="49">
        <f>'Chipset revenues'!L140</f>
        <v>0</v>
      </c>
      <c r="J116" s="49">
        <f>'Chipset revenues'!M140</f>
        <v>0</v>
      </c>
      <c r="K116" s="49">
        <f>'Chipset revenues'!N140</f>
        <v>0</v>
      </c>
      <c r="L116" s="49">
        <f>'Chipset revenues'!O140</f>
        <v>0</v>
      </c>
      <c r="M116" s="49">
        <f>'Chipset revenues'!P140</f>
        <v>0</v>
      </c>
    </row>
    <row r="117" spans="2:13" x14ac:dyDescent="0.3">
      <c r="B117" s="42" t="str">
        <f t="shared" si="10"/>
        <v>100 Gbps</v>
      </c>
      <c r="C117" s="49">
        <f>SUM('Chipset revenues'!F141:F145)</f>
        <v>502.99865250000005</v>
      </c>
      <c r="D117" s="49">
        <f>SUM('Chipset revenues'!G141:G145)</f>
        <v>373.49667453333336</v>
      </c>
      <c r="E117" s="49">
        <f>SUM('Chipset revenues'!H141:H145)</f>
        <v>0</v>
      </c>
      <c r="F117" s="49">
        <f>SUM('Chipset revenues'!I141:I145)</f>
        <v>0</v>
      </c>
      <c r="G117" s="49">
        <f>SUM('Chipset revenues'!J141:J145)</f>
        <v>0</v>
      </c>
      <c r="H117" s="49">
        <f>SUM('Chipset revenues'!K141:K145)</f>
        <v>0</v>
      </c>
      <c r="I117" s="49">
        <f>SUM('Chipset revenues'!L141:L145)</f>
        <v>0</v>
      </c>
      <c r="J117" s="49">
        <f>SUM('Chipset revenues'!M141:M145)</f>
        <v>0</v>
      </c>
      <c r="K117" s="49">
        <f>SUM('Chipset revenues'!N141:N145)</f>
        <v>0</v>
      </c>
      <c r="L117" s="49">
        <f>SUM('Chipset revenues'!O141:O145)</f>
        <v>0</v>
      </c>
      <c r="M117" s="49">
        <f>SUM('Chipset revenues'!P141:P145)</f>
        <v>0</v>
      </c>
    </row>
    <row r="118" spans="2:13" ht="13.5" customHeight="1" x14ac:dyDescent="0.3">
      <c r="B118" s="42" t="str">
        <f t="shared" si="10"/>
        <v>200 Gbps</v>
      </c>
      <c r="C118" s="49">
        <f>SUM('Chipset revenues'!F146:F148)</f>
        <v>211.85544545454547</v>
      </c>
      <c r="D118" s="49">
        <f>SUM('Chipset revenues'!G146:G148)</f>
        <v>284.20302654545458</v>
      </c>
      <c r="E118" s="49">
        <f>SUM('Chipset revenues'!H146:H148)</f>
        <v>0</v>
      </c>
      <c r="F118" s="49">
        <f>SUM('Chipset revenues'!I146:I148)</f>
        <v>0</v>
      </c>
      <c r="G118" s="49">
        <f>SUM('Chipset revenues'!J146:J148)</f>
        <v>0</v>
      </c>
      <c r="H118" s="49">
        <f>SUM('Chipset revenues'!K146:K148)</f>
        <v>0</v>
      </c>
      <c r="I118" s="49">
        <f>SUM('Chipset revenues'!L146:L148)</f>
        <v>0</v>
      </c>
      <c r="J118" s="49">
        <f>SUM('Chipset revenues'!M146:M148)</f>
        <v>0</v>
      </c>
      <c r="K118" s="49">
        <f>SUM('Chipset revenues'!N146:N148)</f>
        <v>0</v>
      </c>
      <c r="L118" s="49">
        <f>SUM('Chipset revenues'!O146:O148)</f>
        <v>0</v>
      </c>
      <c r="M118" s="49">
        <f>SUM('Chipset revenues'!P146:P148)</f>
        <v>0</v>
      </c>
    </row>
    <row r="119" spans="2:13" x14ac:dyDescent="0.3">
      <c r="B119" s="42" t="str">
        <f t="shared" si="10"/>
        <v>400 Gbps</v>
      </c>
      <c r="C119" s="49">
        <f>SUM('Chipset revenues'!F149:F152)</f>
        <v>0</v>
      </c>
      <c r="D119" s="49">
        <f>SUM('Chipset revenues'!G149:G152)</f>
        <v>77.367340909090899</v>
      </c>
      <c r="E119" s="49">
        <f>SUM('Chipset revenues'!H149:H152)</f>
        <v>0</v>
      </c>
      <c r="F119" s="49">
        <f>SUM('Chipset revenues'!I149:I152)</f>
        <v>0</v>
      </c>
      <c r="G119" s="49">
        <f>SUM('Chipset revenues'!J149:J152)</f>
        <v>0</v>
      </c>
      <c r="H119" s="49">
        <f>SUM('Chipset revenues'!K149:K152)</f>
        <v>0</v>
      </c>
      <c r="I119" s="49">
        <f>SUM('Chipset revenues'!L149:L152)</f>
        <v>0</v>
      </c>
      <c r="J119" s="49">
        <f>SUM('Chipset revenues'!M149:M152)</f>
        <v>0</v>
      </c>
      <c r="K119" s="49">
        <f>SUM('Chipset revenues'!N149:N152)</f>
        <v>0</v>
      </c>
      <c r="L119" s="49">
        <f>SUM('Chipset revenues'!O149:O152)</f>
        <v>0</v>
      </c>
      <c r="M119" s="49">
        <f>SUM('Chipset revenues'!P149:P152)</f>
        <v>0</v>
      </c>
    </row>
    <row r="120" spans="2:13" x14ac:dyDescent="0.3">
      <c r="B120" s="42" t="str">
        <f t="shared" si="10"/>
        <v>≥ 600 Gbps</v>
      </c>
      <c r="C120" s="49">
        <f>SUM('Chipset revenues'!F153:F154)</f>
        <v>10.92</v>
      </c>
      <c r="D120" s="49">
        <f>SUM('Chipset revenues'!G153:G154)</f>
        <v>20.475000000000001</v>
      </c>
      <c r="E120" s="49">
        <f>SUM('Chipset revenues'!H153:H154)</f>
        <v>0</v>
      </c>
      <c r="F120" s="49">
        <f>SUM('Chipset revenues'!I153:I154)</f>
        <v>0</v>
      </c>
      <c r="G120" s="49">
        <f>SUM('Chipset revenues'!J153:J154)</f>
        <v>0</v>
      </c>
      <c r="H120" s="49">
        <f>SUM('Chipset revenues'!K153:K154)</f>
        <v>0</v>
      </c>
      <c r="I120" s="49">
        <f>SUM('Chipset revenues'!L153:L154)</f>
        <v>0</v>
      </c>
      <c r="J120" s="49">
        <f>SUM('Chipset revenues'!M153:M154)</f>
        <v>0</v>
      </c>
      <c r="K120" s="49">
        <f>SUM('Chipset revenues'!N153:N154)</f>
        <v>0</v>
      </c>
      <c r="L120" s="49">
        <f>SUM('Chipset revenues'!O153:O154)</f>
        <v>0</v>
      </c>
      <c r="M120" s="49">
        <f>SUM('Chipset revenues'!P153:P154)</f>
        <v>0</v>
      </c>
    </row>
    <row r="121" spans="2:13" x14ac:dyDescent="0.3">
      <c r="B121" s="93" t="s">
        <v>4</v>
      </c>
      <c r="C121" s="61">
        <f t="shared" ref="C121:I121" si="11">SUM(C115:C120)</f>
        <v>751.02766171854546</v>
      </c>
      <c r="D121" s="61">
        <f t="shared" si="11"/>
        <v>782.0315695365174</v>
      </c>
      <c r="E121" s="61">
        <f t="shared" si="11"/>
        <v>0</v>
      </c>
      <c r="F121" s="61">
        <f t="shared" si="11"/>
        <v>0</v>
      </c>
      <c r="G121" s="61">
        <f t="shared" si="11"/>
        <v>0</v>
      </c>
      <c r="H121" s="61">
        <f t="shared" si="11"/>
        <v>0</v>
      </c>
      <c r="I121" s="61">
        <f t="shared" si="11"/>
        <v>0</v>
      </c>
      <c r="J121" s="61">
        <f>SUM(J115:J120)</f>
        <v>0</v>
      </c>
      <c r="K121" s="61">
        <f>SUM(K115:K120)</f>
        <v>0</v>
      </c>
      <c r="L121" s="61">
        <f t="shared" ref="L121:M121" si="12">SUM(L115:L120)</f>
        <v>0</v>
      </c>
      <c r="M121" s="61">
        <f t="shared" si="12"/>
        <v>0</v>
      </c>
    </row>
    <row r="142" spans="2:13" ht="14.5" x14ac:dyDescent="0.35">
      <c r="B142" s="155"/>
    </row>
    <row r="143" spans="2:13" ht="18.5" x14ac:dyDescent="0.45">
      <c r="B143" s="159" t="s">
        <v>284</v>
      </c>
    </row>
    <row r="144" spans="2:13" x14ac:dyDescent="0.3">
      <c r="B144" s="14" t="s">
        <v>127</v>
      </c>
      <c r="C144" s="13">
        <v>2018</v>
      </c>
      <c r="D144" s="13">
        <v>2019</v>
      </c>
      <c r="E144" s="13">
        <v>2020</v>
      </c>
      <c r="F144" s="13">
        <v>2021</v>
      </c>
      <c r="G144" s="13">
        <v>2022</v>
      </c>
      <c r="H144" s="13">
        <v>2023</v>
      </c>
      <c r="I144" s="13">
        <v>2024</v>
      </c>
      <c r="J144" s="13">
        <v>2025</v>
      </c>
      <c r="K144" s="13">
        <v>2026</v>
      </c>
      <c r="L144" s="13">
        <v>2027</v>
      </c>
      <c r="M144" s="13">
        <v>2028</v>
      </c>
    </row>
    <row r="145" spans="2:13" x14ac:dyDescent="0.3">
      <c r="B145" s="62" t="s">
        <v>80</v>
      </c>
      <c r="C145" s="113">
        <f>'Chipset units'!F141</f>
        <v>271842</v>
      </c>
      <c r="D145" s="113">
        <f>'Chipset units'!G141</f>
        <v>220820.2</v>
      </c>
      <c r="E145" s="113">
        <f>'Chipset units'!H141</f>
        <v>0</v>
      </c>
      <c r="F145" s="113">
        <f>'Chipset units'!I141</f>
        <v>0</v>
      </c>
      <c r="G145" s="113">
        <f>'Chipset units'!J141</f>
        <v>0</v>
      </c>
      <c r="H145" s="113">
        <f>'Chipset units'!K141</f>
        <v>0</v>
      </c>
      <c r="I145" s="113">
        <f>'Chipset units'!L141</f>
        <v>0</v>
      </c>
      <c r="J145" s="113">
        <f>'Chipset units'!M141</f>
        <v>0</v>
      </c>
      <c r="K145" s="113">
        <f>'Chipset units'!N141</f>
        <v>0</v>
      </c>
      <c r="L145" s="113">
        <f>'Chipset units'!O141</f>
        <v>0</v>
      </c>
      <c r="M145" s="113">
        <f>'Chipset units'!P141</f>
        <v>0</v>
      </c>
    </row>
    <row r="146" spans="2:13" x14ac:dyDescent="0.3">
      <c r="B146" s="94" t="s">
        <v>77</v>
      </c>
      <c r="C146" s="113">
        <f>'Chipset units'!F146</f>
        <v>73052</v>
      </c>
      <c r="D146" s="113">
        <f>'Chipset units'!G146</f>
        <v>95170.2</v>
      </c>
      <c r="E146" s="113">
        <f>'Chipset units'!H146</f>
        <v>0</v>
      </c>
      <c r="F146" s="113">
        <f>'Chipset units'!I146</f>
        <v>0</v>
      </c>
      <c r="G146" s="113">
        <f>'Chipset units'!J146</f>
        <v>0</v>
      </c>
      <c r="H146" s="113">
        <f>'Chipset units'!K146</f>
        <v>0</v>
      </c>
      <c r="I146" s="113">
        <f>'Chipset units'!L146</f>
        <v>0</v>
      </c>
      <c r="J146" s="113">
        <f>'Chipset units'!M146</f>
        <v>0</v>
      </c>
      <c r="K146" s="113">
        <f>'Chipset units'!N146</f>
        <v>0</v>
      </c>
      <c r="L146" s="113">
        <f>'Chipset units'!O146</f>
        <v>0</v>
      </c>
      <c r="M146" s="113">
        <f>'Chipset units'!P146</f>
        <v>0</v>
      </c>
    </row>
    <row r="147" spans="2:13" x14ac:dyDescent="0.3">
      <c r="B147" s="94" t="s">
        <v>120</v>
      </c>
      <c r="C147" s="113">
        <f>'Chipset units'!F149</f>
        <v>17500</v>
      </c>
      <c r="D147" s="113">
        <f>'Chipset units'!G149</f>
        <v>38700</v>
      </c>
      <c r="E147" s="113">
        <f>'Chipset units'!H149</f>
        <v>0</v>
      </c>
      <c r="F147" s="113">
        <f>'Chipset units'!I149</f>
        <v>0</v>
      </c>
      <c r="G147" s="113">
        <f>'Chipset units'!J149</f>
        <v>0</v>
      </c>
      <c r="H147" s="113">
        <f>'Chipset units'!K149</f>
        <v>0</v>
      </c>
      <c r="I147" s="113">
        <f>'Chipset units'!L149</f>
        <v>0</v>
      </c>
      <c r="J147" s="113">
        <f>'Chipset units'!M149</f>
        <v>0</v>
      </c>
      <c r="K147" s="113">
        <f>'Chipset units'!N149</f>
        <v>0</v>
      </c>
      <c r="L147" s="113">
        <f>'Chipset units'!O149</f>
        <v>0</v>
      </c>
      <c r="M147" s="113">
        <f>'Chipset units'!P149</f>
        <v>0</v>
      </c>
    </row>
    <row r="148" spans="2:13" x14ac:dyDescent="0.3">
      <c r="B148" s="156" t="s">
        <v>281</v>
      </c>
      <c r="C148" s="113">
        <f>'Chipset units'!F154</f>
        <v>3000</v>
      </c>
      <c r="D148" s="113">
        <f>'Chipset units'!G154</f>
        <v>9000</v>
      </c>
      <c r="E148" s="113">
        <f>'Chipset units'!H154</f>
        <v>0</v>
      </c>
      <c r="F148" s="113">
        <f>'Chipset units'!I154</f>
        <v>0</v>
      </c>
      <c r="G148" s="113">
        <f>'Chipset units'!J154</f>
        <v>0</v>
      </c>
      <c r="H148" s="113">
        <f>'Chipset units'!K154</f>
        <v>0</v>
      </c>
      <c r="I148" s="113">
        <f>'Chipset units'!L154</f>
        <v>0</v>
      </c>
      <c r="J148" s="113">
        <f>'Chipset units'!M154</f>
        <v>0</v>
      </c>
      <c r="K148" s="113">
        <f>'Chipset units'!N154</f>
        <v>0</v>
      </c>
      <c r="L148" s="113">
        <f>'Chipset units'!O154</f>
        <v>0</v>
      </c>
      <c r="M148" s="113">
        <f>'Chipset units'!P154</f>
        <v>0</v>
      </c>
    </row>
    <row r="149" spans="2:13" x14ac:dyDescent="0.3">
      <c r="B149" s="95" t="s">
        <v>4</v>
      </c>
      <c r="C149" s="125">
        <f t="shared" ref="C149:I149" si="13">SUM(C145:C148)</f>
        <v>365394</v>
      </c>
      <c r="D149" s="125">
        <f t="shared" si="13"/>
        <v>363690.4</v>
      </c>
      <c r="E149" s="125">
        <f t="shared" si="13"/>
        <v>0</v>
      </c>
      <c r="F149" s="125">
        <f t="shared" si="13"/>
        <v>0</v>
      </c>
      <c r="G149" s="125">
        <f t="shared" si="13"/>
        <v>0</v>
      </c>
      <c r="H149" s="125">
        <f t="shared" si="13"/>
        <v>0</v>
      </c>
      <c r="I149" s="125">
        <f t="shared" si="13"/>
        <v>0</v>
      </c>
      <c r="J149" s="125">
        <f>SUM(J145:J148)</f>
        <v>0</v>
      </c>
      <c r="K149" s="125">
        <f>SUM(K145:K148)</f>
        <v>0</v>
      </c>
      <c r="L149" s="125">
        <f t="shared" ref="L149:M149" si="14">SUM(L145:L148)</f>
        <v>0</v>
      </c>
      <c r="M149" s="125">
        <f t="shared" si="14"/>
        <v>0</v>
      </c>
    </row>
    <row r="150" spans="2:13" x14ac:dyDescent="0.3">
      <c r="B150" s="157" t="s">
        <v>126</v>
      </c>
      <c r="C150" s="158">
        <v>0.28453111165965972</v>
      </c>
      <c r="D150" s="158">
        <f t="shared" ref="D150:I150" si="15">D149/D111</f>
        <v>0.23467303318223615</v>
      </c>
      <c r="E150" s="158"/>
      <c r="F150" s="158"/>
      <c r="G150" s="158"/>
      <c r="H150" s="158"/>
      <c r="I150" s="158"/>
      <c r="J150" s="158"/>
      <c r="K150" s="158"/>
      <c r="L150" s="158"/>
      <c r="M150" s="158"/>
    </row>
    <row r="152" spans="2:13" x14ac:dyDescent="0.3">
      <c r="B152" s="100" t="s">
        <v>128</v>
      </c>
      <c r="C152" s="13">
        <v>2018</v>
      </c>
      <c r="D152" s="13">
        <v>2019</v>
      </c>
      <c r="E152" s="13">
        <v>2020</v>
      </c>
      <c r="F152" s="13">
        <v>2021</v>
      </c>
      <c r="G152" s="13">
        <v>2022</v>
      </c>
      <c r="H152" s="13">
        <v>2023</v>
      </c>
      <c r="I152" s="13">
        <v>2024</v>
      </c>
      <c r="J152" s="13">
        <v>2025</v>
      </c>
      <c r="K152" s="13">
        <v>2026</v>
      </c>
      <c r="L152" s="13">
        <v>2027</v>
      </c>
      <c r="M152" s="13">
        <v>2028</v>
      </c>
    </row>
    <row r="153" spans="2:13" x14ac:dyDescent="0.3">
      <c r="B153" s="62" t="s">
        <v>80</v>
      </c>
      <c r="C153" s="97">
        <f>'Chipset revenues'!F141</f>
        <v>418.63668000000007</v>
      </c>
      <c r="D153" s="97">
        <f>'Chipset revenues'!G141</f>
        <v>272.05048640000001</v>
      </c>
      <c r="E153" s="97">
        <f>'Chipset revenues'!H141</f>
        <v>0</v>
      </c>
      <c r="F153" s="97">
        <f>'Chipset revenues'!I141</f>
        <v>0</v>
      </c>
      <c r="G153" s="97">
        <f>'Chipset revenues'!J141</f>
        <v>0</v>
      </c>
      <c r="H153" s="97">
        <f>'Chipset revenues'!K141</f>
        <v>0</v>
      </c>
      <c r="I153" s="97">
        <f>'Chipset revenues'!L141</f>
        <v>0</v>
      </c>
      <c r="J153" s="97">
        <f>'Chipset revenues'!M141</f>
        <v>0</v>
      </c>
      <c r="K153" s="97">
        <f>'Chipset revenues'!N141</f>
        <v>0</v>
      </c>
      <c r="L153" s="97">
        <f>'Chipset revenues'!O141</f>
        <v>0</v>
      </c>
      <c r="M153" s="97">
        <f>'Chipset revenues'!P141</f>
        <v>0</v>
      </c>
    </row>
    <row r="154" spans="2:13" x14ac:dyDescent="0.3">
      <c r="B154" s="94" t="s">
        <v>77</v>
      </c>
      <c r="C154" s="97">
        <f>'Chipset revenues'!F146</f>
        <v>145.04142545454548</v>
      </c>
      <c r="D154" s="97">
        <f>'Chipset revenues'!G146</f>
        <v>151.16488494545453</v>
      </c>
      <c r="E154" s="97">
        <f>'Chipset revenues'!H146</f>
        <v>0</v>
      </c>
      <c r="F154" s="97">
        <f>'Chipset revenues'!I146</f>
        <v>0</v>
      </c>
      <c r="G154" s="97">
        <f>'Chipset revenues'!J146</f>
        <v>0</v>
      </c>
      <c r="H154" s="97">
        <f>'Chipset revenues'!K146</f>
        <v>0</v>
      </c>
      <c r="I154" s="97">
        <f>'Chipset revenues'!L146</f>
        <v>0</v>
      </c>
      <c r="J154" s="97">
        <f>'Chipset revenues'!M146</f>
        <v>0</v>
      </c>
      <c r="K154" s="97">
        <f>'Chipset revenues'!N146</f>
        <v>0</v>
      </c>
      <c r="L154" s="97">
        <f>'Chipset revenues'!O146</f>
        <v>0</v>
      </c>
      <c r="M154" s="97">
        <f>'Chipset revenues'!P146</f>
        <v>0</v>
      </c>
    </row>
    <row r="155" spans="2:13" x14ac:dyDescent="0.3">
      <c r="B155" s="94" t="s">
        <v>120</v>
      </c>
      <c r="C155" s="97">
        <f>'Chipset revenues'!F149</f>
        <v>0</v>
      </c>
      <c r="D155" s="97">
        <f>'Chipset revenues'!G149</f>
        <v>76.837090909090904</v>
      </c>
      <c r="E155" s="97">
        <f>'Chipset revenues'!H149</f>
        <v>0</v>
      </c>
      <c r="F155" s="97">
        <f>'Chipset revenues'!I149</f>
        <v>0</v>
      </c>
      <c r="G155" s="97">
        <f>'Chipset revenues'!J149</f>
        <v>0</v>
      </c>
      <c r="H155" s="97">
        <f>'Chipset revenues'!K149</f>
        <v>0</v>
      </c>
      <c r="I155" s="97">
        <f>'Chipset revenues'!L149</f>
        <v>0</v>
      </c>
      <c r="J155" s="97">
        <f>'Chipset revenues'!M149</f>
        <v>0</v>
      </c>
      <c r="K155" s="97">
        <f>'Chipset revenues'!N149</f>
        <v>0</v>
      </c>
      <c r="L155" s="97">
        <f>'Chipset revenues'!O149</f>
        <v>0</v>
      </c>
      <c r="M155" s="97">
        <f>'Chipset revenues'!P149</f>
        <v>0</v>
      </c>
    </row>
    <row r="156" spans="2:13" x14ac:dyDescent="0.3">
      <c r="B156" s="156" t="s">
        <v>281</v>
      </c>
      <c r="C156" s="97">
        <f>'Chipset revenues'!F154</f>
        <v>10.92</v>
      </c>
      <c r="D156" s="97">
        <f>'Chipset revenues'!G154</f>
        <v>20.475000000000001</v>
      </c>
      <c r="E156" s="97">
        <f>'Chipset revenues'!H154</f>
        <v>0</v>
      </c>
      <c r="F156" s="97">
        <f>'Chipset revenues'!I154</f>
        <v>0</v>
      </c>
      <c r="G156" s="97">
        <f>'Chipset revenues'!J154</f>
        <v>0</v>
      </c>
      <c r="H156" s="97">
        <f>'Chipset revenues'!K154</f>
        <v>0</v>
      </c>
      <c r="I156" s="97">
        <f>'Chipset revenues'!L154</f>
        <v>0</v>
      </c>
      <c r="J156" s="97">
        <f>'Chipset revenues'!M154</f>
        <v>0</v>
      </c>
      <c r="K156" s="97">
        <f>'Chipset revenues'!N154</f>
        <v>0</v>
      </c>
      <c r="L156" s="97">
        <f>'Chipset revenues'!O154</f>
        <v>0</v>
      </c>
      <c r="M156" s="97">
        <f>'Chipset revenues'!P154</f>
        <v>0</v>
      </c>
    </row>
    <row r="157" spans="2:13" x14ac:dyDescent="0.3">
      <c r="B157" s="95" t="s">
        <v>4</v>
      </c>
      <c r="C157" s="130">
        <f t="shared" ref="C157:J157" si="16">SUM(C153:C156)</f>
        <v>574.59810545454548</v>
      </c>
      <c r="D157" s="130">
        <f t="shared" si="16"/>
        <v>520.52746225454541</v>
      </c>
      <c r="E157" s="130">
        <f t="shared" si="16"/>
        <v>0</v>
      </c>
      <c r="F157" s="130">
        <f t="shared" si="16"/>
        <v>0</v>
      </c>
      <c r="G157" s="130">
        <f t="shared" si="16"/>
        <v>0</v>
      </c>
      <c r="H157" s="130">
        <f t="shared" si="16"/>
        <v>0</v>
      </c>
      <c r="I157" s="130">
        <f t="shared" si="16"/>
        <v>0</v>
      </c>
      <c r="J157" s="130">
        <f t="shared" si="16"/>
        <v>0</v>
      </c>
      <c r="K157" s="130">
        <f t="shared" ref="K157:M157" si="17">SUM(K153:K156)</f>
        <v>0</v>
      </c>
      <c r="L157" s="130">
        <f t="shared" si="17"/>
        <v>0</v>
      </c>
      <c r="M157" s="130">
        <f t="shared" si="17"/>
        <v>0</v>
      </c>
    </row>
    <row r="158" spans="2:13" x14ac:dyDescent="0.3">
      <c r="B158" s="157" t="s">
        <v>126</v>
      </c>
      <c r="C158" s="135">
        <v>0.76508247930537798</v>
      </c>
      <c r="D158" s="135">
        <f t="shared" ref="D158:I158" si="18">D157/D121</f>
        <v>0.66560927017696192</v>
      </c>
      <c r="E158" s="135"/>
      <c r="F158" s="135"/>
      <c r="G158" s="135"/>
      <c r="H158" s="135"/>
      <c r="I158" s="135"/>
      <c r="J158" s="135"/>
      <c r="K158" s="135"/>
      <c r="L158" s="135"/>
      <c r="M158" s="135"/>
    </row>
    <row r="162" spans="2:2" ht="18.5" x14ac:dyDescent="0.45">
      <c r="B162" s="77" t="s">
        <v>187</v>
      </c>
    </row>
    <row r="184" spans="2:13" x14ac:dyDescent="0.3">
      <c r="B184" s="14" t="s">
        <v>127</v>
      </c>
      <c r="C184" s="38">
        <v>2018</v>
      </c>
      <c r="D184" s="38">
        <v>2019</v>
      </c>
      <c r="E184" s="38">
        <v>2020</v>
      </c>
      <c r="F184" s="38">
        <v>2021</v>
      </c>
      <c r="G184" s="38">
        <v>2022</v>
      </c>
      <c r="H184" s="38">
        <v>2023</v>
      </c>
      <c r="I184" s="38">
        <v>2024</v>
      </c>
      <c r="J184" s="38">
        <v>2025</v>
      </c>
      <c r="K184" s="38">
        <v>2026</v>
      </c>
      <c r="L184" s="38">
        <v>2027</v>
      </c>
      <c r="M184" s="38">
        <v>2028</v>
      </c>
    </row>
    <row r="185" spans="2:13" x14ac:dyDescent="0.3">
      <c r="B185" s="62" t="s">
        <v>148</v>
      </c>
      <c r="C185" s="103">
        <f t="shared" ref="C185:M185" si="19">C226</f>
        <v>240330</v>
      </c>
      <c r="D185" s="103">
        <f t="shared" si="19"/>
        <v>961967.57411868137</v>
      </c>
      <c r="E185" s="103"/>
      <c r="F185" s="103"/>
      <c r="G185" s="103"/>
      <c r="H185" s="103"/>
      <c r="I185" s="103"/>
      <c r="J185" s="103"/>
      <c r="K185" s="103"/>
      <c r="L185" s="103"/>
      <c r="M185" s="103"/>
    </row>
    <row r="186" spans="2:13" x14ac:dyDescent="0.3">
      <c r="B186" s="94" t="s">
        <v>149</v>
      </c>
      <c r="C186" s="47">
        <f>SUMIF('Chipset units'!$A$9:$A$203,"C-DSP",'Chipset units'!F$9:F$203)</f>
        <v>472500</v>
      </c>
      <c r="D186" s="47">
        <f>SUMIF('Chipset units'!$A$9:$A$203,"C-DSP",'Chipset units'!G$9:G$203)</f>
        <v>572000</v>
      </c>
      <c r="E186" s="47">
        <f>SUMIF('Chipset units'!$A$9:$A$203,"C-DSP",'Chipset units'!H$9:H$203)</f>
        <v>0</v>
      </c>
      <c r="F186" s="47">
        <f>SUMIF('Chipset units'!$A$9:$A$203,"C-DSP",'Chipset units'!I$9:I$203)</f>
        <v>0</v>
      </c>
      <c r="G186" s="47">
        <f>SUMIF('Chipset units'!$A$9:$A$203,"C-DSP",'Chipset units'!J$9:J$203)</f>
        <v>0</v>
      </c>
      <c r="H186" s="47">
        <f>SUMIF('Chipset units'!$A$9:$A$203,"C-DSP",'Chipset units'!K$9:K$203)</f>
        <v>0</v>
      </c>
      <c r="I186" s="47">
        <f>SUMIF('Chipset units'!$A$9:$A$203,"C-DSP",'Chipset units'!L$9:L$203)</f>
        <v>0</v>
      </c>
      <c r="J186" s="47">
        <f>SUMIF('Chipset units'!$A$9:$A$203,"C-DSP",'Chipset units'!M$9:M$203)</f>
        <v>0</v>
      </c>
      <c r="K186" s="47">
        <f>SUMIF('Chipset units'!$A$9:$A$203,"C-DSP",'Chipset units'!N$9:N$203)</f>
        <v>0</v>
      </c>
      <c r="L186" s="47">
        <f>SUMIF('Chipset units'!$A$9:$A$203,"C-DSP",'Chipset units'!O$9:O$203)</f>
        <v>0</v>
      </c>
      <c r="M186" s="47">
        <f>SUMIF('Chipset units'!$A$9:$A$203,"C-DSP",'Chipset units'!P$9:P$203)</f>
        <v>0</v>
      </c>
    </row>
    <row r="187" spans="2:13" x14ac:dyDescent="0.3">
      <c r="B187" s="95" t="s">
        <v>4</v>
      </c>
      <c r="C187" s="27">
        <f t="shared" ref="C187:I187" si="20">SUM(C185:C186)</f>
        <v>712830</v>
      </c>
      <c r="D187" s="27">
        <f t="shared" si="20"/>
        <v>1533967.5741186813</v>
      </c>
      <c r="E187" s="27">
        <f t="shared" si="20"/>
        <v>0</v>
      </c>
      <c r="F187" s="27">
        <f t="shared" si="20"/>
        <v>0</v>
      </c>
      <c r="G187" s="27">
        <f t="shared" si="20"/>
        <v>0</v>
      </c>
      <c r="H187" s="27">
        <f t="shared" si="20"/>
        <v>0</v>
      </c>
      <c r="I187" s="27">
        <f t="shared" si="20"/>
        <v>0</v>
      </c>
      <c r="J187" s="27">
        <f>SUM(J185:J186)</f>
        <v>0</v>
      </c>
      <c r="K187" s="27">
        <f>SUM(K185:K186)</f>
        <v>0</v>
      </c>
      <c r="L187" s="27">
        <f t="shared" ref="L187:M187" si="21">SUM(L185:L186)</f>
        <v>0</v>
      </c>
      <c r="M187" s="27">
        <f t="shared" si="21"/>
        <v>0</v>
      </c>
    </row>
    <row r="190" spans="2:13" x14ac:dyDescent="0.3">
      <c r="B190" s="100" t="s">
        <v>147</v>
      </c>
      <c r="C190" s="13">
        <v>2018</v>
      </c>
      <c r="D190" s="13">
        <v>2019</v>
      </c>
      <c r="E190" s="13">
        <v>2020</v>
      </c>
      <c r="F190" s="13">
        <v>2021</v>
      </c>
      <c r="G190" s="13">
        <v>2022</v>
      </c>
      <c r="H190" s="13">
        <v>2023</v>
      </c>
      <c r="I190" s="13">
        <v>2024</v>
      </c>
      <c r="J190" s="13">
        <v>2025</v>
      </c>
      <c r="K190" s="13">
        <v>2026</v>
      </c>
      <c r="L190" s="13">
        <v>2027</v>
      </c>
      <c r="M190" s="13">
        <v>2028</v>
      </c>
    </row>
    <row r="191" spans="2:13" x14ac:dyDescent="0.3">
      <c r="B191" s="62" t="s">
        <v>148</v>
      </c>
      <c r="C191" s="49">
        <f t="shared" ref="C191:J191" si="22">C195*10^6/C185</f>
        <v>135.45974097590133</v>
      </c>
      <c r="D191" s="97">
        <f t="shared" si="22"/>
        <v>94.876680094564861</v>
      </c>
      <c r="E191" s="97"/>
      <c r="F191" s="49"/>
      <c r="G191" s="49"/>
      <c r="H191" s="49"/>
      <c r="I191" s="49"/>
      <c r="J191" s="49"/>
      <c r="K191" s="49"/>
      <c r="L191" s="49"/>
      <c r="M191" s="49"/>
    </row>
    <row r="192" spans="2:13" x14ac:dyDescent="0.3">
      <c r="B192" s="101" t="s">
        <v>149</v>
      </c>
      <c r="C192" s="98">
        <f t="shared" ref="C192:J192" si="23">C196*10^6/C186</f>
        <v>1511.49697979798</v>
      </c>
      <c r="D192" s="128">
        <f t="shared" si="23"/>
        <v>1294.3388700254293</v>
      </c>
      <c r="E192" s="128"/>
      <c r="F192" s="98"/>
      <c r="G192" s="98"/>
      <c r="H192" s="98"/>
      <c r="I192" s="98"/>
      <c r="J192" s="98"/>
      <c r="K192" s="98"/>
      <c r="L192" s="98"/>
      <c r="M192" s="98"/>
    </row>
    <row r="194" spans="2:13" x14ac:dyDescent="0.3">
      <c r="B194" s="100" t="s">
        <v>185</v>
      </c>
      <c r="C194" s="38">
        <v>2018</v>
      </c>
      <c r="D194" s="38">
        <v>2019</v>
      </c>
      <c r="E194" s="38">
        <v>2020</v>
      </c>
      <c r="F194" s="38">
        <v>2021</v>
      </c>
      <c r="G194" s="38">
        <v>2022</v>
      </c>
      <c r="H194" s="38">
        <v>2023</v>
      </c>
      <c r="I194" s="38">
        <v>2024</v>
      </c>
      <c r="J194" s="38">
        <v>2025</v>
      </c>
      <c r="K194" s="38">
        <v>2026</v>
      </c>
      <c r="L194" s="38">
        <v>2027</v>
      </c>
      <c r="M194" s="38">
        <v>2028</v>
      </c>
    </row>
    <row r="195" spans="2:13" x14ac:dyDescent="0.3">
      <c r="B195" s="62" t="s">
        <v>148</v>
      </c>
      <c r="C195" s="103">
        <f>'Chipset revenues'!F226</f>
        <v>32.555039548738364</v>
      </c>
      <c r="D195" s="103">
        <f>'Chipset revenues'!G226</f>
        <v>91.268289791002758</v>
      </c>
      <c r="E195" s="103">
        <f>'Chipset revenues'!H226</f>
        <v>0</v>
      </c>
      <c r="F195" s="103">
        <f>'Chipset revenues'!I226</f>
        <v>0</v>
      </c>
      <c r="G195" s="103">
        <f>'Chipset revenues'!J226</f>
        <v>0</v>
      </c>
      <c r="H195" s="103">
        <f>'Chipset revenues'!K226</f>
        <v>0</v>
      </c>
      <c r="I195" s="103">
        <f>'Chipset revenues'!L226</f>
        <v>0</v>
      </c>
      <c r="J195" s="103">
        <f>'Chipset revenues'!M226</f>
        <v>0</v>
      </c>
      <c r="K195" s="103">
        <f>'Chipset revenues'!N226</f>
        <v>0</v>
      </c>
      <c r="L195" s="103">
        <f>'Chipset revenues'!O226</f>
        <v>0</v>
      </c>
      <c r="M195" s="103">
        <f>'Chipset revenues'!P226</f>
        <v>0</v>
      </c>
    </row>
    <row r="196" spans="2:13" x14ac:dyDescent="0.3">
      <c r="B196" s="94" t="s">
        <v>149</v>
      </c>
      <c r="C196" s="47">
        <f>SUMIF('Chipset units'!$A$9:$A$203,"C-DSP",'Chipset revenues'!F9:F203)</f>
        <v>714.1823229545455</v>
      </c>
      <c r="D196" s="47">
        <f>SUMIF('Chipset units'!$A$9:$A$203,"C-DSP",'Chipset revenues'!G9:G203)</f>
        <v>740.36183365454553</v>
      </c>
      <c r="E196" s="47">
        <f>SUMIF('Chipset units'!$A$9:$A$203,"C-DSP",'Chipset revenues'!H9:H203)</f>
        <v>0</v>
      </c>
      <c r="F196" s="47">
        <f>SUMIF('Chipset units'!$A$9:$A$203,"C-DSP",'Chipset revenues'!I9:I203)</f>
        <v>0</v>
      </c>
      <c r="G196" s="47">
        <f>SUMIF('Chipset units'!$A$9:$A$203,"C-DSP",'Chipset revenues'!J9:J203)</f>
        <v>0</v>
      </c>
      <c r="H196" s="47">
        <f>SUMIF('Chipset units'!$A$9:$A$203,"C-DSP",'Chipset revenues'!K9:K203)</f>
        <v>0</v>
      </c>
      <c r="I196" s="47">
        <f>SUMIF('Chipset units'!$A$9:$A$203,"C-DSP",'Chipset revenues'!L9:L203)</f>
        <v>0</v>
      </c>
      <c r="J196" s="47">
        <f>SUMIF('Chipset units'!$A$9:$A$203,"C-DSP",'Chipset revenues'!M9:M203)</f>
        <v>0</v>
      </c>
      <c r="K196" s="47">
        <f>SUMIF('Chipset units'!$A$9:$A$203,"C-DSP",'Chipset revenues'!N9:N203)</f>
        <v>0</v>
      </c>
      <c r="L196" s="47">
        <f>SUMIF('Chipset units'!$A$9:$A$203,"C-DSP",'Chipset revenues'!O9:O203)</f>
        <v>0</v>
      </c>
      <c r="M196" s="47">
        <f>SUMIF('Chipset units'!$A$9:$A$203,"C-DSP",'Chipset revenues'!P9:P203)</f>
        <v>0</v>
      </c>
    </row>
    <row r="197" spans="2:13" x14ac:dyDescent="0.3">
      <c r="B197" s="95" t="s">
        <v>4</v>
      </c>
      <c r="C197" s="61">
        <f t="shared" ref="C197:I197" si="24">SUM(C195:C196)</f>
        <v>746.73736250328386</v>
      </c>
      <c r="D197" s="61">
        <f t="shared" si="24"/>
        <v>831.63012344554829</v>
      </c>
      <c r="E197" s="61">
        <f t="shared" si="24"/>
        <v>0</v>
      </c>
      <c r="F197" s="61">
        <f t="shared" si="24"/>
        <v>0</v>
      </c>
      <c r="G197" s="61">
        <f t="shared" si="24"/>
        <v>0</v>
      </c>
      <c r="H197" s="61">
        <f t="shared" si="24"/>
        <v>0</v>
      </c>
      <c r="I197" s="61">
        <f t="shared" si="24"/>
        <v>0</v>
      </c>
      <c r="J197" s="61">
        <f>SUM(J195:J196)</f>
        <v>0</v>
      </c>
      <c r="K197" s="61">
        <f>SUM(K195:K196)</f>
        <v>0</v>
      </c>
      <c r="L197" s="61">
        <f t="shared" ref="L197:M197" si="25">SUM(L195:L196)</f>
        <v>0</v>
      </c>
      <c r="M197" s="61">
        <f t="shared" si="25"/>
        <v>0</v>
      </c>
    </row>
    <row r="199" spans="2:13" ht="15.5" x14ac:dyDescent="0.35">
      <c r="B199" s="1" t="s">
        <v>186</v>
      </c>
    </row>
    <row r="200" spans="2:13" ht="15.5" x14ac:dyDescent="0.35">
      <c r="B200" s="1"/>
    </row>
    <row r="201" spans="2:13" ht="15.5" x14ac:dyDescent="0.35">
      <c r="B201" s="1"/>
    </row>
    <row r="202" spans="2:13" ht="15.5" x14ac:dyDescent="0.35">
      <c r="B202" s="1"/>
    </row>
    <row r="203" spans="2:13" ht="15.5" x14ac:dyDescent="0.35">
      <c r="B203" s="1"/>
    </row>
    <row r="204" spans="2:13" ht="15.5" x14ac:dyDescent="0.35">
      <c r="B204" s="1"/>
    </row>
    <row r="205" spans="2:13" ht="15.5" x14ac:dyDescent="0.35">
      <c r="B205" s="1"/>
    </row>
    <row r="206" spans="2:13" ht="15.5" x14ac:dyDescent="0.35">
      <c r="B206" s="1"/>
    </row>
    <row r="207" spans="2:13" ht="15.5" x14ac:dyDescent="0.35">
      <c r="B207" s="1"/>
    </row>
    <row r="208" spans="2:13" ht="15.5" x14ac:dyDescent="0.35">
      <c r="B208" s="1"/>
    </row>
    <row r="209" spans="2:13" ht="15.5" x14ac:dyDescent="0.35">
      <c r="B209" s="1"/>
    </row>
    <row r="210" spans="2:13" ht="15.5" x14ac:dyDescent="0.35">
      <c r="B210" s="1"/>
    </row>
    <row r="211" spans="2:13" ht="15.5" x14ac:dyDescent="0.35">
      <c r="B211" s="1"/>
    </row>
    <row r="212" spans="2:13" ht="15.5" x14ac:dyDescent="0.35">
      <c r="B212" s="1"/>
    </row>
    <row r="213" spans="2:13" ht="15.5" x14ac:dyDescent="0.35">
      <c r="B213" s="1"/>
    </row>
    <row r="215" spans="2:13" x14ac:dyDescent="0.3">
      <c r="B215" s="14" t="s">
        <v>127</v>
      </c>
      <c r="C215" s="13">
        <v>2018</v>
      </c>
      <c r="D215" s="13">
        <v>2019</v>
      </c>
      <c r="E215" s="13">
        <v>2020</v>
      </c>
      <c r="F215" s="13">
        <v>2021</v>
      </c>
      <c r="G215" s="13">
        <v>2022</v>
      </c>
      <c r="H215" s="13">
        <v>2023</v>
      </c>
      <c r="I215" s="13">
        <v>2024</v>
      </c>
      <c r="J215" s="13">
        <v>2025</v>
      </c>
      <c r="K215" s="13">
        <v>2026</v>
      </c>
      <c r="L215" s="13">
        <v>2027</v>
      </c>
      <c r="M215" s="13">
        <v>2028</v>
      </c>
    </row>
    <row r="216" spans="2:13" x14ac:dyDescent="0.3">
      <c r="B216" s="127" t="s">
        <v>182</v>
      </c>
      <c r="C216" s="143">
        <f>SUM('Chipset units'!F15:F16)+SUM('Chipset units'!F78:F82)+'Chipset units'!F30+SUM('Chipset units'!F181:F183)</f>
        <v>300</v>
      </c>
      <c r="D216" s="143">
        <f>SUM('Chipset units'!G15:G16)+SUM('Chipset units'!G78:G82)+'Chipset units'!G30+SUM('Chipset units'!G181:G183)</f>
        <v>114194</v>
      </c>
      <c r="E216" s="143"/>
      <c r="F216" s="143"/>
      <c r="G216" s="143"/>
      <c r="H216" s="143"/>
      <c r="I216" s="143"/>
      <c r="J216" s="143"/>
      <c r="K216" s="143"/>
      <c r="L216" s="143"/>
      <c r="M216" s="143"/>
    </row>
    <row r="217" spans="2:13" x14ac:dyDescent="0.3">
      <c r="B217" s="126" t="s">
        <v>197</v>
      </c>
      <c r="C217" s="143">
        <f>'Chipset units'!F142</f>
        <v>27000</v>
      </c>
      <c r="D217" s="143">
        <f>'Chipset units'!G142</f>
        <v>38000</v>
      </c>
      <c r="E217" s="143"/>
      <c r="F217" s="143"/>
      <c r="G217" s="143"/>
      <c r="H217" s="143"/>
      <c r="I217" s="143"/>
      <c r="J217" s="143"/>
      <c r="K217" s="143"/>
      <c r="L217" s="143"/>
      <c r="M217" s="143"/>
    </row>
    <row r="218" spans="2:13" x14ac:dyDescent="0.3">
      <c r="B218" s="126" t="s">
        <v>188</v>
      </c>
      <c r="C218" s="143">
        <f>+'Chipset units'!F31+'Chipset units'!F47+'Chipset units'!F102+'Chipset units'!F104+SUM('Chipset units'!G186:G187)+'Chipset units'!F165+'Chipset units'!F166</f>
        <v>1530</v>
      </c>
      <c r="D218" s="143">
        <f>+'Chipset units'!G31+'Chipset units'!G47+'Chipset units'!G102+'Chipset units'!G104+SUM('Chipset units'!G186:G187)+'Chipset units'!G165+'Chipset units'!G166</f>
        <v>313860.08880000003</v>
      </c>
      <c r="E218" s="143"/>
      <c r="F218" s="143"/>
      <c r="G218" s="143"/>
      <c r="H218" s="143"/>
      <c r="I218" s="143"/>
      <c r="J218" s="143"/>
      <c r="K218" s="143"/>
      <c r="L218" s="143"/>
      <c r="M218" s="143"/>
    </row>
    <row r="219" spans="2:13" x14ac:dyDescent="0.3">
      <c r="B219" s="126" t="s">
        <v>189</v>
      </c>
      <c r="C219" s="143">
        <f>'Chipset units'!F107+'Chipset units'!F110+'Chipset units'!F108+SUM('Chipset units'!F32:F33)+'Chipset units'!F48</f>
        <v>52500</v>
      </c>
      <c r="D219" s="143">
        <f>'Chipset units'!G107+'Chipset units'!G110+'Chipset units'!G108+SUM('Chipset units'!G32:G33)+'Chipset units'!G48</f>
        <v>220347.04575824176</v>
      </c>
      <c r="E219" s="143"/>
      <c r="F219" s="143"/>
      <c r="G219" s="143"/>
      <c r="H219" s="143"/>
      <c r="I219" s="143"/>
      <c r="J219" s="143"/>
      <c r="K219" s="143"/>
      <c r="L219" s="143"/>
      <c r="M219" s="143"/>
    </row>
    <row r="220" spans="2:13" x14ac:dyDescent="0.3">
      <c r="B220" s="126" t="s">
        <v>183</v>
      </c>
      <c r="C220" s="143">
        <f>'Chipset units'!F93+'Chipset units'!F90+'Chipset units'!F87</f>
        <v>153000</v>
      </c>
      <c r="D220" s="143">
        <f>'Chipset units'!G93+'Chipset units'!G90+'Chipset units'!G87</f>
        <v>225083</v>
      </c>
      <c r="E220" s="143"/>
      <c r="F220" s="143"/>
      <c r="G220" s="143"/>
      <c r="H220" s="143"/>
      <c r="I220" s="143"/>
      <c r="J220" s="143"/>
      <c r="K220" s="143"/>
      <c r="L220" s="143"/>
      <c r="M220" s="143"/>
    </row>
    <row r="221" spans="2:13" x14ac:dyDescent="0.3">
      <c r="B221" s="126" t="s">
        <v>190</v>
      </c>
      <c r="C221" s="143">
        <f>'Chipset units'!F109+'Chipset units'!F111+'Chipset units'!F112</f>
        <v>6000</v>
      </c>
      <c r="D221" s="143">
        <f>'Chipset units'!G109+'Chipset units'!G111+'Chipset units'!G112</f>
        <v>50483.439560439561</v>
      </c>
      <c r="E221" s="143"/>
      <c r="F221" s="143"/>
      <c r="G221" s="143"/>
      <c r="H221" s="143"/>
      <c r="I221" s="143"/>
      <c r="J221" s="143"/>
      <c r="K221" s="143"/>
      <c r="L221" s="143"/>
      <c r="M221" s="143"/>
    </row>
    <row r="222" spans="2:13" x14ac:dyDescent="0.3">
      <c r="B222" s="126" t="s">
        <v>191</v>
      </c>
      <c r="C222" s="143">
        <f>+'Chipset units'!F34+'Chipset units'!F49+SUM('Chipset units'!F114:F117)+'Chipset units'!F119</f>
        <v>0</v>
      </c>
      <c r="D222" s="143">
        <f>+'Chipset units'!G34+'Chipset units'!G49+SUM('Chipset units'!G114:G117)+'Chipset units'!G119</f>
        <v>0</v>
      </c>
      <c r="E222" s="143"/>
      <c r="F222" s="143"/>
      <c r="G222" s="143"/>
      <c r="H222" s="143"/>
      <c r="I222" s="143"/>
      <c r="J222" s="143"/>
      <c r="K222" s="143"/>
      <c r="L222" s="143"/>
      <c r="M222" s="143"/>
    </row>
    <row r="223" spans="2:13" x14ac:dyDescent="0.3">
      <c r="B223" s="126" t="s">
        <v>278</v>
      </c>
      <c r="C223" s="143">
        <f>'Chipset units'!F35+SUM('Chipset units'!F120:F124)-Summary!C224</f>
        <v>0</v>
      </c>
      <c r="D223" s="143">
        <f>'Chipset units'!G35+SUM('Chipset units'!G120:G124)-Summary!D224</f>
        <v>0</v>
      </c>
      <c r="E223" s="143"/>
      <c r="F223" s="143"/>
      <c r="G223" s="143"/>
      <c r="H223" s="143"/>
      <c r="I223" s="143"/>
      <c r="J223" s="143"/>
      <c r="K223" s="143"/>
      <c r="L223" s="143"/>
      <c r="M223" s="143"/>
    </row>
    <row r="224" spans="2:13" x14ac:dyDescent="0.3">
      <c r="B224" s="126" t="s">
        <v>279</v>
      </c>
      <c r="C224" s="143">
        <v>0</v>
      </c>
      <c r="D224" s="143">
        <v>0</v>
      </c>
      <c r="E224" s="143"/>
      <c r="F224" s="143"/>
      <c r="G224" s="143"/>
      <c r="H224" s="143"/>
      <c r="I224" s="143"/>
      <c r="J224" s="143"/>
      <c r="K224" s="143"/>
      <c r="L224" s="143"/>
      <c r="M224" s="143"/>
    </row>
    <row r="225" spans="2:13" x14ac:dyDescent="0.3">
      <c r="B225" s="126" t="s">
        <v>280</v>
      </c>
      <c r="C225" s="143"/>
      <c r="D225" s="143"/>
      <c r="E225" s="143"/>
      <c r="F225" s="143"/>
      <c r="G225" s="143"/>
      <c r="H225" s="143"/>
      <c r="I225" s="143"/>
      <c r="J225" s="143"/>
      <c r="K225" s="143"/>
      <c r="L225" s="143"/>
      <c r="M225" s="143"/>
    </row>
    <row r="226" spans="2:13" x14ac:dyDescent="0.3">
      <c r="B226" s="133" t="s">
        <v>180</v>
      </c>
      <c r="C226" s="125">
        <f t="shared" ref="C226:M226" si="26">SUM(C216:C225)</f>
        <v>240330</v>
      </c>
      <c r="D226" s="125">
        <f>SUM(D216:D225)</f>
        <v>961967.57411868137</v>
      </c>
      <c r="E226" s="125">
        <f t="shared" si="26"/>
        <v>0</v>
      </c>
      <c r="F226" s="125">
        <f t="shared" si="26"/>
        <v>0</v>
      </c>
      <c r="G226" s="125">
        <f t="shared" si="26"/>
        <v>0</v>
      </c>
      <c r="H226" s="125">
        <f t="shared" si="26"/>
        <v>0</v>
      </c>
      <c r="I226" s="125">
        <f t="shared" si="26"/>
        <v>0</v>
      </c>
      <c r="J226" s="125">
        <f t="shared" si="26"/>
        <v>0</v>
      </c>
      <c r="K226" s="125">
        <f t="shared" si="26"/>
        <v>0</v>
      </c>
      <c r="L226" s="125">
        <f t="shared" si="26"/>
        <v>0</v>
      </c>
      <c r="M226" s="125">
        <f t="shared" si="26"/>
        <v>0</v>
      </c>
    </row>
    <row r="227" spans="2:13" x14ac:dyDescent="0.3">
      <c r="B227" s="126" t="s">
        <v>184</v>
      </c>
      <c r="C227" s="113">
        <f>'Chipset units'!F141+'Chipset units'!F143+'Chipset units'!F144+'Chipset units'!F145</f>
        <v>330000</v>
      </c>
      <c r="D227" s="113">
        <f>'Chipset units'!G141+'Chipset units'!G143+'Chipset units'!G144+'Chipset units'!G145</f>
        <v>307000.00000000006</v>
      </c>
      <c r="E227" s="113">
        <f>'Chipset units'!H141+'Chipset units'!H143+'Chipset units'!H144+'Chipset units'!H145</f>
        <v>0</v>
      </c>
      <c r="F227" s="113">
        <f>'Chipset units'!I141+'Chipset units'!I143+'Chipset units'!I144+'Chipset units'!I145</f>
        <v>0</v>
      </c>
      <c r="G227" s="113">
        <f>'Chipset units'!J141+'Chipset units'!J143+'Chipset units'!J144+'Chipset units'!J145</f>
        <v>0</v>
      </c>
      <c r="H227" s="113">
        <f>'Chipset units'!K141+'Chipset units'!K143+'Chipset units'!K144+'Chipset units'!K145</f>
        <v>0</v>
      </c>
      <c r="I227" s="113">
        <f>'Chipset units'!L141+'Chipset units'!L143+'Chipset units'!L144+'Chipset units'!L145</f>
        <v>0</v>
      </c>
      <c r="J227" s="113">
        <f>'Chipset units'!M141+'Chipset units'!M143+'Chipset units'!M144+'Chipset units'!M145</f>
        <v>0</v>
      </c>
      <c r="K227" s="113">
        <f>'Chipset units'!N141+'Chipset units'!N143+'Chipset units'!N144+'Chipset units'!N145</f>
        <v>0</v>
      </c>
      <c r="L227" s="113">
        <f>'Chipset units'!O141+'Chipset units'!O143+'Chipset units'!O144+'Chipset units'!O145</f>
        <v>0</v>
      </c>
      <c r="M227" s="113">
        <f>'Chipset units'!P141+'Chipset units'!P143+'Chipset units'!P144+'Chipset units'!P145</f>
        <v>0</v>
      </c>
    </row>
    <row r="228" spans="2:13" x14ac:dyDescent="0.3">
      <c r="B228" s="126" t="s">
        <v>192</v>
      </c>
      <c r="C228" s="113">
        <f>SUM('Chipset units'!F146:F148)</f>
        <v>122000</v>
      </c>
      <c r="D228" s="113">
        <f>SUM('Chipset units'!G146:G148)</f>
        <v>217000</v>
      </c>
      <c r="E228" s="113">
        <f>SUM('Chipset units'!H146:H148)</f>
        <v>0</v>
      </c>
      <c r="F228" s="113">
        <f>SUM('Chipset units'!I146:I148)</f>
        <v>0</v>
      </c>
      <c r="G228" s="113">
        <f>SUM('Chipset units'!J146:J148)</f>
        <v>0</v>
      </c>
      <c r="H228" s="113">
        <f>SUM('Chipset units'!K146:K148)</f>
        <v>0</v>
      </c>
      <c r="I228" s="113">
        <f>SUM('Chipset units'!L146:L148)</f>
        <v>0</v>
      </c>
      <c r="J228" s="113">
        <f>SUM('Chipset units'!M146:M148)</f>
        <v>0</v>
      </c>
      <c r="K228" s="113">
        <f>SUM('Chipset units'!N146:N148)</f>
        <v>0</v>
      </c>
      <c r="L228" s="113">
        <f>SUM('Chipset units'!O146:O148)</f>
        <v>0</v>
      </c>
      <c r="M228" s="113">
        <f>SUM('Chipset units'!P146:P148)</f>
        <v>0</v>
      </c>
    </row>
    <row r="229" spans="2:13" x14ac:dyDescent="0.3">
      <c r="B229" s="126" t="s">
        <v>193</v>
      </c>
      <c r="C229" s="113">
        <f>SUM('Chipset units'!F149:F152)</f>
        <v>17500</v>
      </c>
      <c r="D229" s="113">
        <f>SUM('Chipset units'!G149:G152)</f>
        <v>39000</v>
      </c>
      <c r="E229" s="113">
        <f>SUM('Chipset units'!H149:H152)</f>
        <v>0</v>
      </c>
      <c r="F229" s="113">
        <f>SUM('Chipset units'!I149:I152)</f>
        <v>0</v>
      </c>
      <c r="G229" s="113">
        <f>SUM('Chipset units'!J149:J152)</f>
        <v>0</v>
      </c>
      <c r="H229" s="113">
        <f>SUM('Chipset units'!K149:K152)</f>
        <v>0</v>
      </c>
      <c r="I229" s="113">
        <f>SUM('Chipset units'!L149:L152)</f>
        <v>0</v>
      </c>
      <c r="J229" s="113">
        <f>SUM('Chipset units'!M149:M152)</f>
        <v>0</v>
      </c>
      <c r="K229" s="113">
        <f>SUM('Chipset units'!N149:N152)</f>
        <v>0</v>
      </c>
      <c r="L229" s="113">
        <f>SUM('Chipset units'!O149:O152)</f>
        <v>0</v>
      </c>
      <c r="M229" s="113">
        <f>SUM('Chipset units'!P149:P152)</f>
        <v>0</v>
      </c>
    </row>
    <row r="230" spans="2:13" x14ac:dyDescent="0.3">
      <c r="B230" s="126" t="s">
        <v>277</v>
      </c>
      <c r="C230" s="113">
        <f>SUM('Chipset units'!F153:F154)+'Chipset units'!F118</f>
        <v>3000</v>
      </c>
      <c r="D230" s="113">
        <f>SUM('Chipset units'!G153:G154)+'Chipset units'!G118</f>
        <v>9000</v>
      </c>
      <c r="E230" s="113">
        <f>SUM('Chipset units'!H153:H154)+'Chipset units'!H118</f>
        <v>0</v>
      </c>
      <c r="F230" s="113">
        <f>SUM('Chipset units'!I153:I154)+'Chipset units'!I118</f>
        <v>0</v>
      </c>
      <c r="G230" s="113">
        <f>SUM('Chipset units'!J153:J154)+'Chipset units'!J118</f>
        <v>0</v>
      </c>
      <c r="H230" s="113">
        <f>SUM('Chipset units'!K153:K154)+'Chipset units'!K118</f>
        <v>0</v>
      </c>
      <c r="I230" s="113">
        <f>SUM('Chipset units'!L153:L154)+'Chipset units'!L118</f>
        <v>0</v>
      </c>
      <c r="J230" s="113">
        <f>SUM('Chipset units'!M153:M154)+'Chipset units'!M118</f>
        <v>0</v>
      </c>
      <c r="K230" s="113">
        <f>SUM('Chipset units'!N153:N154)+'Chipset units'!N118</f>
        <v>0</v>
      </c>
      <c r="L230" s="113">
        <f>SUM('Chipset units'!O153:O154)+'Chipset units'!O118</f>
        <v>0</v>
      </c>
      <c r="M230" s="113">
        <f>SUM('Chipset units'!P153:P154)+'Chipset units'!P118</f>
        <v>0</v>
      </c>
    </row>
    <row r="231" spans="2:13" x14ac:dyDescent="0.3">
      <c r="B231" s="95" t="s">
        <v>181</v>
      </c>
      <c r="C231" s="27">
        <f t="shared" ref="C231:J231" si="27">SUM(C227:C230)</f>
        <v>472500</v>
      </c>
      <c r="D231" s="27">
        <f t="shared" si="27"/>
        <v>572000</v>
      </c>
      <c r="E231" s="27">
        <f t="shared" si="27"/>
        <v>0</v>
      </c>
      <c r="F231" s="27">
        <f t="shared" si="27"/>
        <v>0</v>
      </c>
      <c r="G231" s="27">
        <f>SUM(G227:G230)</f>
        <v>0</v>
      </c>
      <c r="H231" s="27">
        <f t="shared" si="27"/>
        <v>0</v>
      </c>
      <c r="I231" s="27">
        <f t="shared" si="27"/>
        <v>0</v>
      </c>
      <c r="J231" s="27">
        <f t="shared" si="27"/>
        <v>0</v>
      </c>
      <c r="K231" s="27">
        <f t="shared" ref="K231:M231" si="28">SUM(K227:K230)</f>
        <v>0</v>
      </c>
      <c r="L231" s="27">
        <f t="shared" si="28"/>
        <v>0</v>
      </c>
      <c r="M231" s="27">
        <f t="shared" si="28"/>
        <v>0</v>
      </c>
    </row>
    <row r="232" spans="2:13" x14ac:dyDescent="0.3">
      <c r="B232" s="154"/>
      <c r="C232" s="92"/>
      <c r="D232" s="92"/>
      <c r="E232" s="92"/>
      <c r="F232" s="92"/>
      <c r="G232" s="92"/>
      <c r="H232" s="92"/>
      <c r="I232" s="92"/>
      <c r="J232" s="92"/>
      <c r="K232" s="92"/>
      <c r="L232" s="92"/>
      <c r="M232" s="92"/>
    </row>
    <row r="233" spans="2:13" x14ac:dyDescent="0.3">
      <c r="B233" s="154"/>
      <c r="C233" s="92"/>
      <c r="D233" s="92"/>
      <c r="E233" s="92"/>
      <c r="F233" s="92"/>
      <c r="G233" s="92"/>
      <c r="H233" s="92"/>
      <c r="I233" s="92"/>
      <c r="J233" s="92"/>
      <c r="K233" s="92"/>
      <c r="L233" s="92"/>
      <c r="M233" s="92"/>
    </row>
    <row r="234" spans="2:13" x14ac:dyDescent="0.3">
      <c r="B234" s="100" t="s">
        <v>194</v>
      </c>
      <c r="C234" s="13">
        <v>2018</v>
      </c>
      <c r="D234" s="13">
        <v>2019</v>
      </c>
      <c r="E234" s="13">
        <v>2020</v>
      </c>
      <c r="F234" s="13">
        <v>2021</v>
      </c>
      <c r="G234" s="13">
        <v>2022</v>
      </c>
      <c r="H234" s="13">
        <v>2023</v>
      </c>
      <c r="I234" s="13">
        <v>2024</v>
      </c>
      <c r="J234" s="13">
        <v>2025</v>
      </c>
      <c r="K234" s="13">
        <v>2026</v>
      </c>
      <c r="L234" s="13">
        <v>2027</v>
      </c>
      <c r="M234" s="13">
        <v>2028</v>
      </c>
    </row>
    <row r="235" spans="2:13" x14ac:dyDescent="0.3">
      <c r="B235" s="127" t="str">
        <f t="shared" ref="B235:B244" si="29">B216</f>
        <v>1-lane 50G PAM4 DSPs</v>
      </c>
      <c r="C235" s="129">
        <f t="shared" ref="C235:M235" si="30">IF(C216=0,0,10^6*C271/C216)</f>
        <v>33.60474579453021</v>
      </c>
      <c r="D235" s="129">
        <f t="shared" si="30"/>
        <v>60.240049553866065</v>
      </c>
      <c r="E235" s="129">
        <f t="shared" si="30"/>
        <v>0</v>
      </c>
      <c r="F235" s="129">
        <f t="shared" si="30"/>
        <v>0</v>
      </c>
      <c r="G235" s="129">
        <f t="shared" si="30"/>
        <v>0</v>
      </c>
      <c r="H235" s="129">
        <f t="shared" si="30"/>
        <v>0</v>
      </c>
      <c r="I235" s="129">
        <f t="shared" si="30"/>
        <v>0</v>
      </c>
      <c r="J235" s="129">
        <f t="shared" si="30"/>
        <v>0</v>
      </c>
      <c r="K235" s="129">
        <f t="shared" si="30"/>
        <v>0</v>
      </c>
      <c r="L235" s="129">
        <f t="shared" si="30"/>
        <v>0</v>
      </c>
      <c r="M235" s="129">
        <f t="shared" si="30"/>
        <v>0</v>
      </c>
    </row>
    <row r="236" spans="2:13" x14ac:dyDescent="0.3">
      <c r="B236" s="126" t="str">
        <f t="shared" si="29"/>
        <v>2-lane 50G  PAM4 DSPs (ColorZ)</v>
      </c>
      <c r="C236" s="129">
        <f t="shared" ref="C236:M236" si="31">IF(C217=0,0,10^6*C272/C217)</f>
        <v>429.32499999999999</v>
      </c>
      <c r="D236" s="129">
        <f t="shared" si="31"/>
        <v>399.47916666666669</v>
      </c>
      <c r="E236" s="129">
        <f t="shared" si="31"/>
        <v>0</v>
      </c>
      <c r="F236" s="129">
        <f t="shared" si="31"/>
        <v>0</v>
      </c>
      <c r="G236" s="129">
        <f t="shared" si="31"/>
        <v>0</v>
      </c>
      <c r="H236" s="129">
        <f t="shared" si="31"/>
        <v>0</v>
      </c>
      <c r="I236" s="129">
        <f t="shared" si="31"/>
        <v>0</v>
      </c>
      <c r="J236" s="129">
        <f t="shared" si="31"/>
        <v>0</v>
      </c>
      <c r="K236" s="129">
        <f t="shared" si="31"/>
        <v>0</v>
      </c>
      <c r="L236" s="129">
        <f t="shared" si="31"/>
        <v>0</v>
      </c>
      <c r="M236" s="129">
        <f t="shared" si="31"/>
        <v>0</v>
      </c>
    </row>
    <row r="237" spans="2:13" x14ac:dyDescent="0.3">
      <c r="B237" s="126" t="str">
        <f t="shared" si="29"/>
        <v>4-lane 50G  PAM4 DSPs</v>
      </c>
      <c r="C237" s="129">
        <f t="shared" ref="C237:M237" si="32">IF(C218=0,0,10^6*C273/C218)</f>
        <v>109.59191176470588</v>
      </c>
      <c r="D237" s="129">
        <f t="shared" si="32"/>
        <v>60.335438395249689</v>
      </c>
      <c r="E237" s="129">
        <f t="shared" si="32"/>
        <v>0</v>
      </c>
      <c r="F237" s="129">
        <f t="shared" si="32"/>
        <v>0</v>
      </c>
      <c r="G237" s="129">
        <f t="shared" si="32"/>
        <v>0</v>
      </c>
      <c r="H237" s="129">
        <f t="shared" si="32"/>
        <v>0</v>
      </c>
      <c r="I237" s="129">
        <f t="shared" si="32"/>
        <v>0</v>
      </c>
      <c r="J237" s="129">
        <f t="shared" si="32"/>
        <v>0</v>
      </c>
      <c r="K237" s="129">
        <f t="shared" si="32"/>
        <v>0</v>
      </c>
      <c r="L237" s="129">
        <f t="shared" si="32"/>
        <v>0</v>
      </c>
      <c r="M237" s="129">
        <f t="shared" si="32"/>
        <v>0</v>
      </c>
    </row>
    <row r="238" spans="2:13" x14ac:dyDescent="0.3">
      <c r="B238" s="126" t="str">
        <f t="shared" si="29"/>
        <v>8-lane 50G  PAM4 DSPs</v>
      </c>
      <c r="C238" s="129">
        <f t="shared" ref="C238:M238" si="33">IF(C219=0,0,10^6*C274/C219)</f>
        <v>199.34942857142858</v>
      </c>
      <c r="D238" s="129">
        <f t="shared" si="33"/>
        <v>134.24711645853128</v>
      </c>
      <c r="E238" s="129">
        <f t="shared" si="33"/>
        <v>0</v>
      </c>
      <c r="F238" s="129">
        <f t="shared" si="33"/>
        <v>0</v>
      </c>
      <c r="G238" s="129">
        <f t="shared" si="33"/>
        <v>0</v>
      </c>
      <c r="H238" s="129">
        <f t="shared" si="33"/>
        <v>0</v>
      </c>
      <c r="I238" s="129">
        <f t="shared" si="33"/>
        <v>0</v>
      </c>
      <c r="J238" s="129">
        <f t="shared" si="33"/>
        <v>0</v>
      </c>
      <c r="K238" s="129">
        <f t="shared" si="33"/>
        <v>0</v>
      </c>
      <c r="L238" s="129">
        <f t="shared" si="33"/>
        <v>0</v>
      </c>
      <c r="M238" s="129">
        <f t="shared" si="33"/>
        <v>0</v>
      </c>
    </row>
    <row r="239" spans="2:13" x14ac:dyDescent="0.3">
      <c r="B239" s="126" t="str">
        <f t="shared" si="29"/>
        <v xml:space="preserve">1-lane 100G  PAM4 DSPs </v>
      </c>
      <c r="C239" s="129">
        <f t="shared" ref="C239:M239" si="34">IF(C220=0,0,10^6*C275/C220)</f>
        <v>54.941176470588232</v>
      </c>
      <c r="D239" s="129">
        <f t="shared" si="34"/>
        <v>47.412388940968441</v>
      </c>
      <c r="E239" s="129">
        <f t="shared" si="34"/>
        <v>0</v>
      </c>
      <c r="F239" s="129">
        <f t="shared" si="34"/>
        <v>0</v>
      </c>
      <c r="G239" s="129">
        <f t="shared" si="34"/>
        <v>0</v>
      </c>
      <c r="H239" s="129">
        <f t="shared" si="34"/>
        <v>0</v>
      </c>
      <c r="I239" s="129">
        <f t="shared" si="34"/>
        <v>0</v>
      </c>
      <c r="J239" s="129">
        <f t="shared" si="34"/>
        <v>0</v>
      </c>
      <c r="K239" s="129">
        <f t="shared" si="34"/>
        <v>0</v>
      </c>
      <c r="L239" s="129">
        <f t="shared" si="34"/>
        <v>0</v>
      </c>
      <c r="M239" s="129">
        <f t="shared" si="34"/>
        <v>0</v>
      </c>
    </row>
    <row r="240" spans="2:13" x14ac:dyDescent="0.3">
      <c r="B240" s="126" t="str">
        <f t="shared" si="29"/>
        <v>4-lane 100G  PAM4 DSPs</v>
      </c>
      <c r="C240" s="129">
        <f t="shared" ref="C240:M240" si="35">IF(C221=0,0,10^6*C276/C221)</f>
        <v>318.94375000000002</v>
      </c>
      <c r="D240" s="129">
        <f t="shared" si="35"/>
        <v>198.47033047737932</v>
      </c>
      <c r="E240" s="129">
        <f t="shared" si="35"/>
        <v>0</v>
      </c>
      <c r="F240" s="129">
        <f t="shared" si="35"/>
        <v>0</v>
      </c>
      <c r="G240" s="129">
        <f t="shared" si="35"/>
        <v>0</v>
      </c>
      <c r="H240" s="129">
        <f t="shared" si="35"/>
        <v>0</v>
      </c>
      <c r="I240" s="129">
        <f t="shared" si="35"/>
        <v>0</v>
      </c>
      <c r="J240" s="129">
        <f t="shared" si="35"/>
        <v>0</v>
      </c>
      <c r="K240" s="129">
        <f t="shared" si="35"/>
        <v>0</v>
      </c>
      <c r="L240" s="129">
        <f t="shared" si="35"/>
        <v>0</v>
      </c>
      <c r="M240" s="129">
        <f t="shared" si="35"/>
        <v>0</v>
      </c>
    </row>
    <row r="241" spans="2:13" x14ac:dyDescent="0.3">
      <c r="B241" s="126" t="str">
        <f t="shared" si="29"/>
        <v>8-lane 100G  PAM4 DSPs</v>
      </c>
      <c r="C241" s="129">
        <f t="shared" ref="C241:M241" si="36">IF(C222=0,0,10^6*C277/C222)</f>
        <v>0</v>
      </c>
      <c r="D241" s="129">
        <f t="shared" si="36"/>
        <v>0</v>
      </c>
      <c r="E241" s="129">
        <f t="shared" si="36"/>
        <v>0</v>
      </c>
      <c r="F241" s="129">
        <f t="shared" si="36"/>
        <v>0</v>
      </c>
      <c r="G241" s="129">
        <f t="shared" si="36"/>
        <v>0</v>
      </c>
      <c r="H241" s="129">
        <f t="shared" si="36"/>
        <v>0</v>
      </c>
      <c r="I241" s="129">
        <f t="shared" si="36"/>
        <v>0</v>
      </c>
      <c r="J241" s="129">
        <f t="shared" si="36"/>
        <v>0</v>
      </c>
      <c r="K241" s="129">
        <f t="shared" si="36"/>
        <v>0</v>
      </c>
      <c r="L241" s="129">
        <f t="shared" si="36"/>
        <v>0</v>
      </c>
      <c r="M241" s="129">
        <f t="shared" si="36"/>
        <v>0</v>
      </c>
    </row>
    <row r="242" spans="2:13" x14ac:dyDescent="0.3">
      <c r="B242" s="126" t="str">
        <f t="shared" si="29"/>
        <v>16-lane 100G  PAM4 DSPs</v>
      </c>
      <c r="C242" s="129">
        <f t="shared" ref="C242:M242" si="37">IF(C223=0,0,10^6*C278/C223)</f>
        <v>0</v>
      </c>
      <c r="D242" s="129">
        <f t="shared" si="37"/>
        <v>0</v>
      </c>
      <c r="E242" s="129">
        <f t="shared" si="37"/>
        <v>0</v>
      </c>
      <c r="F242" s="129">
        <f t="shared" si="37"/>
        <v>0</v>
      </c>
      <c r="G242" s="129">
        <f t="shared" si="37"/>
        <v>0</v>
      </c>
      <c r="H242" s="129">
        <f t="shared" si="37"/>
        <v>0</v>
      </c>
      <c r="I242" s="129">
        <f t="shared" si="37"/>
        <v>0</v>
      </c>
      <c r="J242" s="129">
        <f t="shared" si="37"/>
        <v>0</v>
      </c>
      <c r="K242" s="129">
        <f t="shared" si="37"/>
        <v>0</v>
      </c>
      <c r="L242" s="129">
        <f t="shared" si="37"/>
        <v>0</v>
      </c>
      <c r="M242" s="129">
        <f t="shared" si="37"/>
        <v>0</v>
      </c>
    </row>
    <row r="243" spans="2:13" x14ac:dyDescent="0.3">
      <c r="B243" s="126" t="str">
        <f t="shared" si="29"/>
        <v>8-lane 200G  PAM4 DSPs</v>
      </c>
      <c r="C243" s="129">
        <f t="shared" ref="C243:M243" si="38">IF(C224=0,0,10^6*C279/C224)</f>
        <v>0</v>
      </c>
      <c r="D243" s="129">
        <f t="shared" si="38"/>
        <v>0</v>
      </c>
      <c r="E243" s="129">
        <f t="shared" si="38"/>
        <v>0</v>
      </c>
      <c r="F243" s="129">
        <f t="shared" si="38"/>
        <v>0</v>
      </c>
      <c r="G243" s="129">
        <f t="shared" si="38"/>
        <v>0</v>
      </c>
      <c r="H243" s="129">
        <f t="shared" si="38"/>
        <v>0</v>
      </c>
      <c r="I243" s="129">
        <f t="shared" si="38"/>
        <v>0</v>
      </c>
      <c r="J243" s="129">
        <f t="shared" si="38"/>
        <v>0</v>
      </c>
      <c r="K243" s="129">
        <f t="shared" si="38"/>
        <v>0</v>
      </c>
      <c r="L243" s="129">
        <f t="shared" si="38"/>
        <v>0</v>
      </c>
      <c r="M243" s="129">
        <f t="shared" si="38"/>
        <v>0</v>
      </c>
    </row>
    <row r="244" spans="2:13" x14ac:dyDescent="0.3">
      <c r="B244" s="126" t="str">
        <f t="shared" si="29"/>
        <v>16-lane 200G  PAM4 DSPs</v>
      </c>
      <c r="C244" s="129">
        <f t="shared" ref="C244:M244" si="39">IF(C225=0,0,10^6*C280/C225)</f>
        <v>0</v>
      </c>
      <c r="D244" s="129">
        <f t="shared" si="39"/>
        <v>0</v>
      </c>
      <c r="E244" s="129">
        <f t="shared" si="39"/>
        <v>0</v>
      </c>
      <c r="F244" s="129">
        <f t="shared" si="39"/>
        <v>0</v>
      </c>
      <c r="G244" s="129">
        <f t="shared" si="39"/>
        <v>0</v>
      </c>
      <c r="H244" s="129">
        <f t="shared" si="39"/>
        <v>0</v>
      </c>
      <c r="I244" s="129">
        <f t="shared" si="39"/>
        <v>0</v>
      </c>
      <c r="J244" s="129">
        <f t="shared" si="39"/>
        <v>0</v>
      </c>
      <c r="K244" s="129">
        <f t="shared" si="39"/>
        <v>0</v>
      </c>
      <c r="L244" s="129">
        <f t="shared" si="39"/>
        <v>0</v>
      </c>
      <c r="M244" s="129">
        <f t="shared" si="39"/>
        <v>0</v>
      </c>
    </row>
    <row r="245" spans="2:13" x14ac:dyDescent="0.3">
      <c r="B245" s="95" t="s">
        <v>195</v>
      </c>
      <c r="C245" s="131">
        <f t="shared" ref="C245:J245" si="40">IF(C226=0,0,10^6*C281/C226)</f>
        <v>135.4597409759013</v>
      </c>
      <c r="D245" s="131">
        <f t="shared" si="40"/>
        <v>94.876680094564861</v>
      </c>
      <c r="E245" s="131">
        <f t="shared" si="40"/>
        <v>0</v>
      </c>
      <c r="F245" s="131">
        <f t="shared" si="40"/>
        <v>0</v>
      </c>
      <c r="G245" s="131">
        <f t="shared" si="40"/>
        <v>0</v>
      </c>
      <c r="H245" s="131">
        <f t="shared" si="40"/>
        <v>0</v>
      </c>
      <c r="I245" s="131">
        <f t="shared" si="40"/>
        <v>0</v>
      </c>
      <c r="J245" s="131">
        <f t="shared" si="40"/>
        <v>0</v>
      </c>
      <c r="K245" s="131">
        <f t="shared" ref="K245" si="41">IF(K226=0,0,10^6*K281/K226)</f>
        <v>0</v>
      </c>
      <c r="L245" s="131">
        <f t="shared" ref="L245:M245" si="42">IF(L226=0,0,10^6*L281/L226)</f>
        <v>0</v>
      </c>
      <c r="M245" s="131">
        <f t="shared" si="42"/>
        <v>0</v>
      </c>
    </row>
    <row r="246" spans="2:13" x14ac:dyDescent="0.3">
      <c r="B246" s="126" t="str">
        <f>B227</f>
        <v>100G Coherent DSPs</v>
      </c>
      <c r="C246" s="129">
        <f t="shared" ref="C246:J246" si="43">IF(C227=0,0,10^6*C282/C227)</f>
        <v>1489.1117500000003</v>
      </c>
      <c r="D246" s="129">
        <f t="shared" si="43"/>
        <v>1167.1546130293159</v>
      </c>
      <c r="E246" s="129">
        <f t="shared" si="43"/>
        <v>0</v>
      </c>
      <c r="F246" s="129">
        <f t="shared" si="43"/>
        <v>0</v>
      </c>
      <c r="G246" s="129">
        <f t="shared" si="43"/>
        <v>0</v>
      </c>
      <c r="H246" s="129">
        <f t="shared" si="43"/>
        <v>0</v>
      </c>
      <c r="I246" s="129">
        <f t="shared" si="43"/>
        <v>0</v>
      </c>
      <c r="J246" s="129">
        <f t="shared" si="43"/>
        <v>0</v>
      </c>
      <c r="K246" s="129">
        <f t="shared" ref="K246" si="44">IF(K227=0,0,10^6*K282/K227)</f>
        <v>0</v>
      </c>
      <c r="L246" s="129">
        <f t="shared" ref="L246:M246" si="45">IF(L227=0,0,10^6*L282/L227)</f>
        <v>0</v>
      </c>
      <c r="M246" s="129">
        <f t="shared" si="45"/>
        <v>0</v>
      </c>
    </row>
    <row r="247" spans="2:13" x14ac:dyDescent="0.3">
      <c r="B247" s="126" t="str">
        <f>B228</f>
        <v>200G Coherent DSPs</v>
      </c>
      <c r="C247" s="129">
        <f t="shared" ref="C247:J247" si="46">IF(C228=0,0,10^6*C283/C228)</f>
        <v>1736.5200447093891</v>
      </c>
      <c r="D247" s="129">
        <f t="shared" si="46"/>
        <v>1309.6913665689151</v>
      </c>
      <c r="E247" s="129">
        <f t="shared" si="46"/>
        <v>0</v>
      </c>
      <c r="F247" s="129">
        <f t="shared" si="46"/>
        <v>0</v>
      </c>
      <c r="G247" s="129">
        <f t="shared" si="46"/>
        <v>0</v>
      </c>
      <c r="H247" s="129">
        <f t="shared" si="46"/>
        <v>0</v>
      </c>
      <c r="I247" s="129">
        <f t="shared" si="46"/>
        <v>0</v>
      </c>
      <c r="J247" s="129">
        <f t="shared" si="46"/>
        <v>0</v>
      </c>
      <c r="K247" s="129">
        <f t="shared" ref="K247" si="47">IF(K228=0,0,10^6*K283/K228)</f>
        <v>0</v>
      </c>
      <c r="L247" s="129">
        <f t="shared" ref="L247:M247" si="48">IF(L228=0,0,10^6*L283/L228)</f>
        <v>0</v>
      </c>
      <c r="M247" s="129">
        <f t="shared" si="48"/>
        <v>0</v>
      </c>
    </row>
    <row r="248" spans="2:13" x14ac:dyDescent="0.3">
      <c r="B248" s="126" t="str">
        <f>B229</f>
        <v>400G Coherent DSPs</v>
      </c>
      <c r="C248" s="129">
        <f t="shared" ref="C248:J249" si="49">IF(C229=0,0,10^6*C284/C229)</f>
        <v>0</v>
      </c>
      <c r="D248" s="129">
        <f t="shared" si="49"/>
        <v>1983.7779720279721</v>
      </c>
      <c r="E248" s="129">
        <f t="shared" si="49"/>
        <v>0</v>
      </c>
      <c r="F248" s="129">
        <f t="shared" si="49"/>
        <v>0</v>
      </c>
      <c r="G248" s="129">
        <f t="shared" si="49"/>
        <v>0</v>
      </c>
      <c r="H248" s="129">
        <f t="shared" si="49"/>
        <v>0</v>
      </c>
      <c r="I248" s="129">
        <f t="shared" si="49"/>
        <v>0</v>
      </c>
      <c r="J248" s="129">
        <f t="shared" si="49"/>
        <v>0</v>
      </c>
      <c r="K248" s="129">
        <f t="shared" ref="K248" si="50">IF(K229=0,0,10^6*K284/K229)</f>
        <v>0</v>
      </c>
      <c r="L248" s="129">
        <f t="shared" ref="L248:M248" si="51">IF(L229=0,0,10^6*L284/L229)</f>
        <v>0</v>
      </c>
      <c r="M248" s="129">
        <f t="shared" si="51"/>
        <v>0</v>
      </c>
    </row>
    <row r="249" spans="2:13" x14ac:dyDescent="0.3">
      <c r="B249" s="126" t="str">
        <f>B230</f>
        <v>≥600G Coherent DSPs</v>
      </c>
      <c r="C249" s="144">
        <f t="shared" si="49"/>
        <v>3640</v>
      </c>
      <c r="D249" s="144">
        <f t="shared" si="49"/>
        <v>2275</v>
      </c>
      <c r="E249" s="144">
        <f t="shared" si="49"/>
        <v>0</v>
      </c>
      <c r="F249" s="144">
        <f t="shared" si="49"/>
        <v>0</v>
      </c>
      <c r="G249" s="144">
        <f t="shared" si="49"/>
        <v>0</v>
      </c>
      <c r="H249" s="144">
        <f t="shared" si="49"/>
        <v>0</v>
      </c>
      <c r="I249" s="144">
        <f t="shared" si="49"/>
        <v>0</v>
      </c>
      <c r="J249" s="144">
        <f t="shared" si="49"/>
        <v>0</v>
      </c>
      <c r="K249" s="144">
        <f t="shared" ref="K249" si="52">IF(K230=0,0,10^6*K285/K230)</f>
        <v>0</v>
      </c>
      <c r="L249" s="144">
        <f t="shared" ref="L249:M249" si="53">IF(L230=0,0,10^6*L285/L230)</f>
        <v>0</v>
      </c>
      <c r="M249" s="144">
        <f t="shared" si="53"/>
        <v>0</v>
      </c>
    </row>
    <row r="250" spans="2:13" x14ac:dyDescent="0.3">
      <c r="B250" s="95" t="s">
        <v>196</v>
      </c>
      <c r="C250" s="131">
        <f t="shared" ref="C250:J250" si="54">IF(C231=0,0,10^6*C286/C231)</f>
        <v>1511.49697979798</v>
      </c>
      <c r="D250" s="131">
        <f t="shared" si="54"/>
        <v>1294.3388700254293</v>
      </c>
      <c r="E250" s="131">
        <f t="shared" si="54"/>
        <v>0</v>
      </c>
      <c r="F250" s="131">
        <f t="shared" si="54"/>
        <v>0</v>
      </c>
      <c r="G250" s="131">
        <f t="shared" si="54"/>
        <v>0</v>
      </c>
      <c r="H250" s="131">
        <f t="shared" si="54"/>
        <v>0</v>
      </c>
      <c r="I250" s="131">
        <f t="shared" si="54"/>
        <v>0</v>
      </c>
      <c r="J250" s="131">
        <f t="shared" si="54"/>
        <v>0</v>
      </c>
      <c r="K250" s="131">
        <f t="shared" ref="K250:M250" si="55">IF(K231=0,0,10^6*K286/K231)</f>
        <v>0</v>
      </c>
      <c r="L250" s="131">
        <f t="shared" si="55"/>
        <v>0</v>
      </c>
      <c r="M250" s="131">
        <f t="shared" si="55"/>
        <v>0</v>
      </c>
    </row>
    <row r="251" spans="2:13" x14ac:dyDescent="0.3">
      <c r="B251" s="2"/>
      <c r="C251" s="59"/>
      <c r="D251" s="59"/>
      <c r="E251" s="59"/>
      <c r="F251" s="59"/>
      <c r="G251" s="59"/>
      <c r="H251" s="59"/>
      <c r="I251" s="59"/>
      <c r="J251" s="59"/>
      <c r="K251" s="59"/>
      <c r="L251" s="59"/>
      <c r="M251" s="59"/>
    </row>
    <row r="252" spans="2:13" x14ac:dyDescent="0.3">
      <c r="B252" s="2"/>
      <c r="C252" s="59"/>
      <c r="D252" s="59"/>
      <c r="E252" s="59"/>
      <c r="F252" s="59"/>
      <c r="G252" s="59"/>
      <c r="H252" s="59"/>
      <c r="I252" s="59"/>
      <c r="J252" s="59"/>
      <c r="K252" s="59"/>
      <c r="L252" s="59"/>
      <c r="M252" s="59"/>
    </row>
    <row r="253" spans="2:13" x14ac:dyDescent="0.3">
      <c r="B253" s="2"/>
      <c r="C253" s="59"/>
      <c r="D253" s="59"/>
      <c r="E253" s="59"/>
      <c r="F253" s="59"/>
      <c r="G253" s="59"/>
      <c r="H253" s="59"/>
      <c r="I253" s="59"/>
      <c r="J253" s="59"/>
      <c r="K253" s="59"/>
      <c r="L253" s="59"/>
      <c r="M253" s="59"/>
    </row>
    <row r="254" spans="2:13" x14ac:dyDescent="0.3">
      <c r="B254" s="2"/>
      <c r="C254" s="59"/>
      <c r="D254" s="59"/>
      <c r="E254" s="59"/>
      <c r="F254" s="59"/>
      <c r="G254" s="59"/>
      <c r="H254" s="59"/>
      <c r="I254" s="59"/>
      <c r="J254" s="59"/>
      <c r="K254" s="59"/>
      <c r="L254" s="59"/>
      <c r="M254" s="59"/>
    </row>
    <row r="255" spans="2:13" x14ac:dyDescent="0.3">
      <c r="B255" s="2"/>
      <c r="C255" s="59"/>
      <c r="D255" s="59"/>
      <c r="E255" s="59"/>
      <c r="F255" s="59"/>
      <c r="G255" s="59"/>
      <c r="H255" s="59"/>
      <c r="I255" s="59"/>
      <c r="J255" s="59"/>
      <c r="K255" s="59"/>
      <c r="L255" s="59"/>
      <c r="M255" s="59"/>
    </row>
    <row r="256" spans="2:13" x14ac:dyDescent="0.3">
      <c r="B256" s="2"/>
      <c r="C256" s="59"/>
      <c r="D256" s="59"/>
      <c r="E256" s="59"/>
      <c r="F256" s="59"/>
      <c r="G256" s="59"/>
      <c r="H256" s="59"/>
      <c r="I256" s="59"/>
      <c r="J256" s="59"/>
      <c r="K256" s="59"/>
      <c r="L256" s="59"/>
      <c r="M256" s="59"/>
    </row>
    <row r="257" spans="2:13" x14ac:dyDescent="0.3">
      <c r="B257" s="2"/>
      <c r="C257" s="59"/>
      <c r="D257" s="59"/>
      <c r="E257" s="59"/>
      <c r="F257" s="59"/>
      <c r="G257" s="59"/>
      <c r="H257" s="59"/>
      <c r="I257" s="59"/>
      <c r="J257" s="59"/>
      <c r="K257" s="59"/>
      <c r="L257" s="59"/>
      <c r="M257" s="59"/>
    </row>
    <row r="258" spans="2:13" x14ac:dyDescent="0.3">
      <c r="B258" s="2"/>
      <c r="C258" s="59"/>
      <c r="D258" s="59"/>
      <c r="E258" s="59"/>
      <c r="F258" s="59"/>
      <c r="G258" s="59"/>
      <c r="H258" s="59"/>
      <c r="I258" s="59"/>
      <c r="J258" s="59"/>
      <c r="K258" s="59"/>
      <c r="L258" s="59"/>
      <c r="M258" s="59"/>
    </row>
    <row r="259" spans="2:13" x14ac:dyDescent="0.3">
      <c r="B259" s="2"/>
      <c r="C259" s="59"/>
      <c r="D259" s="59"/>
      <c r="E259" s="59"/>
      <c r="F259" s="59"/>
      <c r="G259" s="59"/>
      <c r="H259" s="59"/>
      <c r="I259" s="59"/>
      <c r="J259" s="59"/>
      <c r="K259" s="59"/>
      <c r="L259" s="59"/>
      <c r="M259" s="59"/>
    </row>
    <row r="260" spans="2:13" x14ac:dyDescent="0.3">
      <c r="B260" s="2"/>
      <c r="C260" s="59"/>
      <c r="D260" s="59"/>
      <c r="E260" s="59"/>
      <c r="F260" s="59"/>
      <c r="G260" s="59"/>
      <c r="H260" s="59"/>
      <c r="I260" s="59"/>
      <c r="J260" s="59"/>
      <c r="K260" s="59"/>
      <c r="L260" s="59"/>
      <c r="M260" s="59"/>
    </row>
    <row r="261" spans="2:13" x14ac:dyDescent="0.3">
      <c r="B261" s="2"/>
      <c r="C261" s="59"/>
      <c r="D261" s="59"/>
      <c r="E261" s="59"/>
      <c r="F261" s="59"/>
      <c r="G261" s="59"/>
      <c r="H261" s="59"/>
      <c r="I261" s="59"/>
      <c r="J261" s="59"/>
      <c r="K261" s="59"/>
      <c r="L261" s="59"/>
      <c r="M261" s="59"/>
    </row>
    <row r="262" spans="2:13" x14ac:dyDescent="0.3">
      <c r="B262" s="2"/>
      <c r="C262" s="59"/>
      <c r="D262" s="59"/>
      <c r="E262" s="59"/>
      <c r="F262" s="59"/>
      <c r="G262" s="59"/>
      <c r="H262" s="59"/>
      <c r="I262" s="59"/>
      <c r="J262" s="59"/>
      <c r="K262" s="59"/>
      <c r="L262" s="59"/>
      <c r="M262" s="59"/>
    </row>
    <row r="263" spans="2:13" x14ac:dyDescent="0.3">
      <c r="B263" s="2"/>
      <c r="C263" s="59"/>
      <c r="D263" s="59"/>
      <c r="E263" s="59"/>
      <c r="F263" s="59"/>
      <c r="G263" s="59"/>
      <c r="H263" s="59"/>
      <c r="I263" s="59"/>
      <c r="J263" s="59"/>
      <c r="K263" s="59"/>
      <c r="L263" s="59"/>
      <c r="M263" s="59"/>
    </row>
    <row r="264" spans="2:13" x14ac:dyDescent="0.3">
      <c r="B264" s="2"/>
      <c r="C264" s="59"/>
      <c r="D264" s="59"/>
      <c r="E264" s="59"/>
      <c r="F264" s="59"/>
      <c r="G264" s="59"/>
      <c r="H264" s="59"/>
      <c r="I264" s="59"/>
      <c r="J264" s="59"/>
      <c r="K264" s="59"/>
      <c r="L264" s="59"/>
      <c r="M264" s="59"/>
    </row>
    <row r="265" spans="2:13" x14ac:dyDescent="0.3">
      <c r="B265" s="2"/>
      <c r="C265" s="59"/>
      <c r="D265" s="59"/>
      <c r="E265" s="59"/>
      <c r="F265" s="59"/>
      <c r="G265" s="59"/>
      <c r="H265" s="59"/>
      <c r="I265" s="59"/>
      <c r="J265" s="59"/>
      <c r="K265" s="59"/>
      <c r="L265" s="59"/>
      <c r="M265" s="59"/>
    </row>
    <row r="266" spans="2:13" x14ac:dyDescent="0.3">
      <c r="B266" s="2"/>
      <c r="C266" s="59"/>
      <c r="D266" s="59"/>
      <c r="E266" s="59"/>
      <c r="F266" s="59"/>
      <c r="G266" s="59"/>
      <c r="H266" s="59"/>
      <c r="I266" s="59"/>
      <c r="J266" s="59"/>
      <c r="K266" s="59"/>
      <c r="L266" s="59"/>
      <c r="M266" s="59"/>
    </row>
    <row r="267" spans="2:13" x14ac:dyDescent="0.3">
      <c r="B267" s="2"/>
      <c r="C267" s="59"/>
      <c r="D267" s="59"/>
      <c r="E267" s="59"/>
      <c r="F267" s="59"/>
      <c r="G267" s="59"/>
      <c r="H267" s="59"/>
      <c r="I267" s="59"/>
      <c r="J267" s="59"/>
      <c r="K267" s="59"/>
      <c r="L267" s="59"/>
      <c r="M267" s="59"/>
    </row>
    <row r="268" spans="2:13" x14ac:dyDescent="0.3">
      <c r="B268" s="2"/>
      <c r="C268" s="59"/>
      <c r="D268" s="59"/>
      <c r="E268" s="59"/>
      <c r="F268" s="59"/>
      <c r="G268" s="59"/>
      <c r="H268" s="59"/>
      <c r="I268" s="59"/>
      <c r="J268" s="59"/>
      <c r="K268" s="59"/>
      <c r="L268" s="59"/>
      <c r="M268" s="59"/>
    </row>
    <row r="269" spans="2:13" x14ac:dyDescent="0.3">
      <c r="B269" s="2"/>
      <c r="C269" s="59"/>
      <c r="D269" s="59"/>
      <c r="E269" s="59"/>
      <c r="F269" s="59"/>
      <c r="G269" s="59"/>
      <c r="H269" s="59"/>
      <c r="I269" s="59"/>
      <c r="J269" s="59"/>
      <c r="K269" s="59"/>
      <c r="L269" s="59"/>
      <c r="M269" s="59"/>
    </row>
    <row r="270" spans="2:13" x14ac:dyDescent="0.3">
      <c r="B270" s="100" t="s">
        <v>185</v>
      </c>
      <c r="C270" s="13">
        <v>2018</v>
      </c>
      <c r="D270" s="13">
        <v>2019</v>
      </c>
      <c r="E270" s="13">
        <v>2020</v>
      </c>
      <c r="F270" s="13">
        <v>2021</v>
      </c>
      <c r="G270" s="13">
        <v>2022</v>
      </c>
      <c r="H270" s="13">
        <v>2023</v>
      </c>
      <c r="I270" s="13">
        <v>2024</v>
      </c>
      <c r="J270" s="13">
        <v>2025</v>
      </c>
      <c r="K270" s="13">
        <v>2026</v>
      </c>
      <c r="L270" s="13">
        <v>2027</v>
      </c>
      <c r="M270" s="13">
        <v>2028</v>
      </c>
    </row>
    <row r="271" spans="2:13" x14ac:dyDescent="0.3">
      <c r="B271" s="127" t="str">
        <f t="shared" ref="B271:B280" si="56">B235</f>
        <v>1-lane 50G PAM4 DSPs</v>
      </c>
      <c r="C271" s="144">
        <f>SUM('Chipset revenues'!F15:F16)+SUM('Chipset revenues'!F78:F82)+'Chipset revenues'!F30+SUM('Chipset revenues'!F181:F183)</f>
        <v>1.0081423738359062E-2</v>
      </c>
      <c r="D271" s="144">
        <f>SUM('Chipset revenues'!G15:G16)+SUM('Chipset revenues'!G78:G82)+'Chipset revenues'!G30+SUM('Chipset revenues'!G181:G183)</f>
        <v>6.8790522187541816</v>
      </c>
      <c r="E271" s="144"/>
      <c r="F271" s="144"/>
      <c r="G271" s="144"/>
      <c r="H271" s="144"/>
      <c r="I271" s="144"/>
      <c r="J271" s="144"/>
      <c r="K271" s="144"/>
      <c r="L271" s="144"/>
      <c r="M271" s="144"/>
    </row>
    <row r="272" spans="2:13" x14ac:dyDescent="0.3">
      <c r="B272" s="126" t="str">
        <f t="shared" si="56"/>
        <v>2-lane 50G  PAM4 DSPs (ColorZ)</v>
      </c>
      <c r="C272" s="144">
        <f>'Chipset revenues'!F142</f>
        <v>11.591775</v>
      </c>
      <c r="D272" s="144">
        <f>'Chipset revenues'!G142</f>
        <v>15.180208333333335</v>
      </c>
      <c r="E272" s="144"/>
      <c r="F272" s="144"/>
      <c r="G272" s="144"/>
      <c r="H272" s="144"/>
      <c r="I272" s="144"/>
      <c r="J272" s="144"/>
      <c r="K272" s="144"/>
      <c r="L272" s="144"/>
      <c r="M272" s="144"/>
    </row>
    <row r="273" spans="2:13" x14ac:dyDescent="0.3">
      <c r="B273" s="126" t="str">
        <f t="shared" si="56"/>
        <v>4-lane 50G  PAM4 DSPs</v>
      </c>
      <c r="C273" s="144">
        <f>'Chipset revenues'!F102+'Chipset revenues'!F104+'Chipset revenues'!F31+'Chipset revenues'!F47+SUM('Chipset revenues'!F186:F187)+'Chipset revenues'!F165+'Chipset revenues'!F166</f>
        <v>0.16767562499999999</v>
      </c>
      <c r="D273" s="144">
        <f>'Chipset revenues'!G102+'Chipset revenues'!G104+'Chipset revenues'!G31+'Chipset revenues'!G47+SUM('Chipset revenues'!G186:G187)+'Chipset revenues'!G165+'Chipset revenues'!G166</f>
        <v>18.936886052519998</v>
      </c>
      <c r="E273" s="144"/>
      <c r="F273" s="144"/>
      <c r="G273" s="144"/>
      <c r="H273" s="144"/>
      <c r="I273" s="144"/>
      <c r="J273" s="144"/>
      <c r="K273" s="144"/>
      <c r="L273" s="144"/>
      <c r="M273" s="144"/>
    </row>
    <row r="274" spans="2:13" x14ac:dyDescent="0.3">
      <c r="B274" s="126" t="str">
        <f t="shared" si="56"/>
        <v>8-lane 50G  PAM4 DSPs</v>
      </c>
      <c r="C274" s="144">
        <f>'Chipset revenues'!F107+'Chipset revenues'!F110+'Chipset revenues'!F108+'Chipset revenues'!F32+'Chipset revenues'!F48</f>
        <v>10.465845</v>
      </c>
      <c r="D274" s="144">
        <f>'Chipset revenues'!G107+'Chipset revenues'!G110+'Chipset revenues'!G108+'Chipset revenues'!G32+'Chipset revenues'!G48</f>
        <v>29.580955513199999</v>
      </c>
      <c r="E274" s="144"/>
      <c r="F274" s="144"/>
      <c r="G274" s="144"/>
      <c r="H274" s="144"/>
      <c r="I274" s="144"/>
      <c r="J274" s="144"/>
      <c r="K274" s="144"/>
      <c r="L274" s="144"/>
      <c r="M274" s="144"/>
    </row>
    <row r="275" spans="2:13" x14ac:dyDescent="0.3">
      <c r="B275" s="126" t="str">
        <f t="shared" si="56"/>
        <v xml:space="preserve">1-lane 100G  PAM4 DSPs </v>
      </c>
      <c r="C275" s="144">
        <f>'Chipset revenues'!F93+'Chipset revenues'!F90+'Chipset revenues'!F33+'Chipset revenues'!F87</f>
        <v>8.4060000000000006</v>
      </c>
      <c r="D275" s="144">
        <f>'Chipset revenues'!G93+'Chipset revenues'!G90+'Chipset revenues'!G33+'Chipset revenues'!G87</f>
        <v>10.67172274</v>
      </c>
      <c r="E275" s="144"/>
      <c r="F275" s="144"/>
      <c r="G275" s="144"/>
      <c r="H275" s="144"/>
      <c r="I275" s="144"/>
      <c r="J275" s="144"/>
      <c r="K275" s="144"/>
      <c r="L275" s="144"/>
      <c r="M275" s="144"/>
    </row>
    <row r="276" spans="2:13" x14ac:dyDescent="0.3">
      <c r="B276" s="126" t="str">
        <f t="shared" si="56"/>
        <v>4-lane 100G  PAM4 DSPs</v>
      </c>
      <c r="C276" s="144">
        <f>'Chipset revenues'!F109+'Chipset revenues'!F111+'Chipset revenues'!F112</f>
        <v>1.9136625</v>
      </c>
      <c r="D276" s="144">
        <f>'Chipset revenues'!G109+'Chipset revenues'!G111+'Chipset revenues'!G112</f>
        <v>10.019464933195245</v>
      </c>
      <c r="E276" s="144"/>
      <c r="F276" s="144"/>
      <c r="G276" s="144"/>
      <c r="H276" s="144"/>
      <c r="I276" s="144"/>
      <c r="J276" s="144"/>
      <c r="K276" s="144"/>
      <c r="L276" s="144"/>
      <c r="M276" s="144"/>
    </row>
    <row r="277" spans="2:13" x14ac:dyDescent="0.3">
      <c r="B277" s="126" t="str">
        <f t="shared" si="56"/>
        <v>8-lane 100G  PAM4 DSPs</v>
      </c>
      <c r="C277" s="144">
        <f>+'Chipset revenues'!F34+'Chipset revenues'!F49+SUM('Chipset revenues'!F114:F117)+'Chipset revenues'!F119</f>
        <v>0</v>
      </c>
      <c r="D277" s="144">
        <f>+'Chipset revenues'!G34+'Chipset revenues'!G49+SUM('Chipset revenues'!G114:G117)+'Chipset revenues'!G119</f>
        <v>0</v>
      </c>
      <c r="E277" s="144"/>
      <c r="F277" s="144"/>
      <c r="G277" s="144"/>
      <c r="H277" s="144"/>
      <c r="I277" s="144"/>
      <c r="J277" s="144"/>
      <c r="K277" s="144"/>
      <c r="L277" s="144"/>
      <c r="M277" s="144"/>
    </row>
    <row r="278" spans="2:13" x14ac:dyDescent="0.3">
      <c r="B278" s="126" t="str">
        <f t="shared" si="56"/>
        <v>16-lane 100G  PAM4 DSPs</v>
      </c>
      <c r="C278" s="144">
        <f>'Chipset revenues'!F35+'Chipset revenues'!F50+SUM('Chipset revenues'!F120:F124)-Summary!C279</f>
        <v>0</v>
      </c>
      <c r="D278" s="144">
        <f>'Chipset revenues'!G35+'Chipset revenues'!G50+SUM('Chipset revenues'!G120:G124)-Summary!D279</f>
        <v>0</v>
      </c>
      <c r="E278" s="144"/>
      <c r="F278" s="144"/>
      <c r="G278" s="144"/>
      <c r="H278" s="144"/>
      <c r="I278" s="144"/>
      <c r="J278" s="144"/>
      <c r="K278" s="144"/>
      <c r="L278" s="144"/>
      <c r="M278" s="144"/>
    </row>
    <row r="279" spans="2:13" x14ac:dyDescent="0.3">
      <c r="B279" s="126" t="str">
        <f t="shared" si="56"/>
        <v>8-lane 200G  PAM4 DSPs</v>
      </c>
      <c r="C279" s="144">
        <v>0</v>
      </c>
      <c r="D279" s="144">
        <v>0</v>
      </c>
      <c r="E279" s="143"/>
      <c r="F279" s="143"/>
      <c r="G279" s="143"/>
      <c r="H279" s="143"/>
      <c r="I279" s="143"/>
      <c r="J279" s="143"/>
      <c r="K279" s="143"/>
      <c r="L279" s="143"/>
      <c r="M279" s="143"/>
    </row>
    <row r="280" spans="2:13" x14ac:dyDescent="0.3">
      <c r="B280" s="126" t="str">
        <f t="shared" si="56"/>
        <v>16-lane 200G  PAM4 DSPs</v>
      </c>
      <c r="C280" s="144"/>
      <c r="D280" s="144"/>
      <c r="E280" s="144"/>
      <c r="F280" s="144"/>
      <c r="G280" s="144"/>
      <c r="H280" s="144"/>
      <c r="I280" s="144"/>
      <c r="J280" s="144"/>
      <c r="K280" s="144"/>
      <c r="L280" s="144"/>
      <c r="M280" s="144"/>
    </row>
    <row r="281" spans="2:13" x14ac:dyDescent="0.3">
      <c r="B281" s="95" t="str">
        <f t="shared" ref="B281:B286" si="57">B226</f>
        <v>PAM4 DSPs Total</v>
      </c>
      <c r="C281" s="130">
        <f t="shared" ref="C281:E281" si="58">SUM(C271:C280)</f>
        <v>32.555039548738357</v>
      </c>
      <c r="D281" s="130">
        <f t="shared" si="58"/>
        <v>91.268289791002758</v>
      </c>
      <c r="E281" s="130">
        <f t="shared" si="58"/>
        <v>0</v>
      </c>
      <c r="F281" s="130">
        <f t="shared" ref="F281" si="59">SUM(F271:F280)</f>
        <v>0</v>
      </c>
      <c r="G281" s="130">
        <f>SUM(G271:G280)</f>
        <v>0</v>
      </c>
      <c r="H281" s="130">
        <f>SUM(H271:H280)</f>
        <v>0</v>
      </c>
      <c r="I281" s="130">
        <f t="shared" ref="I281" si="60">SUM(I271:I280)</f>
        <v>0</v>
      </c>
      <c r="J281" s="130">
        <f t="shared" ref="J281" si="61">SUM(J271:J280)</f>
        <v>0</v>
      </c>
      <c r="K281" s="130">
        <f t="shared" ref="K281" si="62">SUM(K271:K280)</f>
        <v>0</v>
      </c>
      <c r="L281" s="130">
        <f t="shared" ref="L281" si="63">SUM(L271:L280)</f>
        <v>0</v>
      </c>
      <c r="M281" s="130">
        <f t="shared" ref="M281" si="64">SUM(M271:M280)</f>
        <v>0</v>
      </c>
    </row>
    <row r="282" spans="2:13" x14ac:dyDescent="0.3">
      <c r="B282" s="126" t="str">
        <f t="shared" si="57"/>
        <v>100G Coherent DSPs</v>
      </c>
      <c r="C282" s="97">
        <f>'Chipset revenues'!F141+'Chipset revenues'!F143+'Chipset revenues'!F144+'Chipset revenues'!F145</f>
        <v>491.40687750000006</v>
      </c>
      <c r="D282" s="97">
        <f>'Chipset revenues'!G141+'Chipset revenues'!G143+'Chipset revenues'!G144+'Chipset revenues'!G145</f>
        <v>358.31646620000004</v>
      </c>
      <c r="E282" s="97">
        <f>'Chipset revenues'!H141+'Chipset revenues'!H143+'Chipset revenues'!H144+'Chipset revenues'!H145</f>
        <v>0</v>
      </c>
      <c r="F282" s="97">
        <f>'Chipset revenues'!I141+'Chipset revenues'!I143+'Chipset revenues'!I144+'Chipset revenues'!I145</f>
        <v>0</v>
      </c>
      <c r="G282" s="97">
        <f>'Chipset revenues'!J141+'Chipset revenues'!J143+'Chipset revenues'!J144+'Chipset revenues'!J145</f>
        <v>0</v>
      </c>
      <c r="H282" s="97">
        <f>'Chipset revenues'!K141+'Chipset revenues'!K143+'Chipset revenues'!K144+'Chipset revenues'!K145</f>
        <v>0</v>
      </c>
      <c r="I282" s="97">
        <f>'Chipset revenues'!L141+'Chipset revenues'!L143+'Chipset revenues'!L144+'Chipset revenues'!L145</f>
        <v>0</v>
      </c>
      <c r="J282" s="97">
        <f>'Chipset revenues'!M141+'Chipset revenues'!M143+'Chipset revenues'!M144+'Chipset revenues'!M145</f>
        <v>0</v>
      </c>
      <c r="K282" s="97">
        <f>'Chipset revenues'!N141+'Chipset revenues'!N143+'Chipset revenues'!N144+'Chipset revenues'!N145</f>
        <v>0</v>
      </c>
      <c r="L282" s="97">
        <f>'Chipset revenues'!O141+'Chipset revenues'!O143+'Chipset revenues'!O144+'Chipset revenues'!O145</f>
        <v>0</v>
      </c>
      <c r="M282" s="97">
        <f>'Chipset revenues'!P141+'Chipset revenues'!P143+'Chipset revenues'!P144+'Chipset revenues'!P145</f>
        <v>0</v>
      </c>
    </row>
    <row r="283" spans="2:13" x14ac:dyDescent="0.3">
      <c r="B283" s="126" t="str">
        <f t="shared" si="57"/>
        <v>200G Coherent DSPs</v>
      </c>
      <c r="C283" s="97">
        <f>SUM('Chipset revenues'!F146:F148)</f>
        <v>211.85544545454547</v>
      </c>
      <c r="D283" s="97">
        <f>SUM('Chipset revenues'!G146:G148)</f>
        <v>284.20302654545458</v>
      </c>
      <c r="E283" s="97">
        <f>SUM('Chipset revenues'!H146:H148)</f>
        <v>0</v>
      </c>
      <c r="F283" s="97">
        <f>SUM('Chipset revenues'!I146:I148)</f>
        <v>0</v>
      </c>
      <c r="G283" s="97">
        <f>SUM('Chipset revenues'!J146:J148)</f>
        <v>0</v>
      </c>
      <c r="H283" s="97">
        <f>SUM('Chipset revenues'!K146:K148)</f>
        <v>0</v>
      </c>
      <c r="I283" s="97">
        <f>SUM('Chipset revenues'!L146:L148)</f>
        <v>0</v>
      </c>
      <c r="J283" s="97">
        <f>SUM('Chipset revenues'!M146:M148)</f>
        <v>0</v>
      </c>
      <c r="K283" s="97">
        <f>SUM('Chipset revenues'!N146:N148)</f>
        <v>0</v>
      </c>
      <c r="L283" s="97">
        <f>SUM('Chipset revenues'!O146:O148)</f>
        <v>0</v>
      </c>
      <c r="M283" s="97">
        <f>SUM('Chipset revenues'!P146:P148)</f>
        <v>0</v>
      </c>
    </row>
    <row r="284" spans="2:13" x14ac:dyDescent="0.3">
      <c r="B284" s="126" t="str">
        <f t="shared" si="57"/>
        <v>400G Coherent DSPs</v>
      </c>
      <c r="C284" s="97">
        <f>SUM('Chipset revenues'!F149:F152)</f>
        <v>0</v>
      </c>
      <c r="D284" s="97">
        <f>SUM('Chipset revenues'!G149:G152)</f>
        <v>77.367340909090899</v>
      </c>
      <c r="E284" s="97">
        <f>SUM('Chipset revenues'!H149:H152)</f>
        <v>0</v>
      </c>
      <c r="F284" s="97">
        <f>SUM('Chipset revenues'!I149:I152)</f>
        <v>0</v>
      </c>
      <c r="G284" s="97">
        <f>SUM('Chipset revenues'!J149:J152)</f>
        <v>0</v>
      </c>
      <c r="H284" s="97">
        <f>SUM('Chipset revenues'!K149:K152)</f>
        <v>0</v>
      </c>
      <c r="I284" s="97">
        <f>SUM('Chipset revenues'!L149:L152)</f>
        <v>0</v>
      </c>
      <c r="J284" s="97">
        <f>SUM('Chipset revenues'!M149:M152)</f>
        <v>0</v>
      </c>
      <c r="K284" s="97">
        <f>SUM('Chipset revenues'!N149:N152)</f>
        <v>0</v>
      </c>
      <c r="L284" s="97">
        <f>SUM('Chipset revenues'!O149:O152)</f>
        <v>0</v>
      </c>
      <c r="M284" s="97">
        <f>SUM('Chipset revenues'!P149:P152)</f>
        <v>0</v>
      </c>
    </row>
    <row r="285" spans="2:13" x14ac:dyDescent="0.3">
      <c r="B285" s="126" t="str">
        <f t="shared" si="57"/>
        <v>≥600G Coherent DSPs</v>
      </c>
      <c r="C285" s="97">
        <f>SUM('Chipset revenues'!F153:F154)+'Chipset revenues'!F118</f>
        <v>10.92</v>
      </c>
      <c r="D285" s="97">
        <f>SUM('Chipset revenues'!G153:G154)+'Chipset revenues'!G118</f>
        <v>20.475000000000001</v>
      </c>
      <c r="E285" s="97">
        <f>SUM('Chipset revenues'!H153:H154)+'Chipset revenues'!H118</f>
        <v>0</v>
      </c>
      <c r="F285" s="97">
        <f>SUM('Chipset revenues'!I153:I154)+'Chipset revenues'!I118</f>
        <v>0</v>
      </c>
      <c r="G285" s="97">
        <f>SUM('Chipset revenues'!J153:J154)+'Chipset revenues'!J118</f>
        <v>0</v>
      </c>
      <c r="H285" s="97">
        <f>SUM('Chipset revenues'!K153:K154)+'Chipset revenues'!K118</f>
        <v>0</v>
      </c>
      <c r="I285" s="97">
        <f>SUM('Chipset revenues'!L153:L154)+'Chipset revenues'!L118</f>
        <v>0</v>
      </c>
      <c r="J285" s="97">
        <f>SUM('Chipset revenues'!M153:M154)+'Chipset revenues'!M118</f>
        <v>0</v>
      </c>
      <c r="K285" s="97">
        <f>SUM('Chipset revenues'!N153:N154)+'Chipset revenues'!N118</f>
        <v>0</v>
      </c>
      <c r="L285" s="97">
        <f>SUM('Chipset revenues'!O153:O154)+'Chipset revenues'!O118</f>
        <v>0</v>
      </c>
      <c r="M285" s="97">
        <f>SUM('Chipset revenues'!P153:P154)+'Chipset revenues'!P118</f>
        <v>0</v>
      </c>
    </row>
    <row r="286" spans="2:13" x14ac:dyDescent="0.3">
      <c r="B286" s="95" t="str">
        <f t="shared" si="57"/>
        <v>Total Coherent DSPs</v>
      </c>
      <c r="C286" s="61">
        <f t="shared" ref="C286:J286" si="65">SUM(C282:C285)</f>
        <v>714.1823229545455</v>
      </c>
      <c r="D286" s="61">
        <f t="shared" si="65"/>
        <v>740.36183365454553</v>
      </c>
      <c r="E286" s="61">
        <f t="shared" si="65"/>
        <v>0</v>
      </c>
      <c r="F286" s="61">
        <f t="shared" si="65"/>
        <v>0</v>
      </c>
      <c r="G286" s="61">
        <f t="shared" si="65"/>
        <v>0</v>
      </c>
      <c r="H286" s="61">
        <f t="shared" si="65"/>
        <v>0</v>
      </c>
      <c r="I286" s="61">
        <f t="shared" si="65"/>
        <v>0</v>
      </c>
      <c r="J286" s="61">
        <f t="shared" si="65"/>
        <v>0</v>
      </c>
      <c r="K286" s="61">
        <f t="shared" ref="K286:M286" si="66">SUM(K282:K285)</f>
        <v>0</v>
      </c>
      <c r="L286" s="61">
        <f t="shared" si="66"/>
        <v>0</v>
      </c>
      <c r="M286" s="61">
        <f t="shared" si="66"/>
        <v>0</v>
      </c>
    </row>
  </sheetData>
  <conditionalFormatting sqref="C84:I84">
    <cfRule type="expression" dxfId="9" priority="18">
      <formula>C84&lt;&gt;0</formula>
    </cfRule>
  </conditionalFormatting>
  <conditionalFormatting sqref="J84:K84">
    <cfRule type="expression" dxfId="8" priority="16">
      <formula>J84&lt;&gt;0</formula>
    </cfRule>
  </conditionalFormatting>
  <conditionalFormatting sqref="L84:M84">
    <cfRule type="expression" dxfId="3" priority="7">
      <formula>L84&lt;&gt;0</formula>
    </cfRule>
  </conditionalFormatting>
  <conditionalFormatting sqref="C145:M148 C153:M156">
    <cfRule type="expression" dxfId="2" priority="5">
      <formula>C145&lt;0</formula>
    </cfRule>
  </conditionalFormatting>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V227"/>
  <sheetViews>
    <sheetView showGridLines="0" zoomScale="80" zoomScaleNormal="80" workbookViewId="0">
      <pane xSplit="5" ySplit="8" topLeftCell="F9" activePane="bottomRight" state="frozen"/>
      <selection activeCell="Z48" sqref="Y48:Z48"/>
      <selection pane="topRight" activeCell="Z48" sqref="Y48:Z48"/>
      <selection pane="bottomLeft" activeCell="Z48" sqref="Y48:Z48"/>
      <selection pane="bottomRight" activeCell="H9" sqref="H9"/>
    </sheetView>
  </sheetViews>
  <sheetFormatPr defaultColWidth="9" defaultRowHeight="13" x14ac:dyDescent="0.3"/>
  <cols>
    <col min="1" max="1" width="7" style="80" customWidth="1"/>
    <col min="2" max="2" width="21" customWidth="1"/>
    <col min="3" max="3" width="21.3984375" customWidth="1"/>
    <col min="4" max="4" width="11" customWidth="1"/>
    <col min="5" max="5" width="15.3984375" customWidth="1"/>
    <col min="6" max="16" width="13" customWidth="1"/>
    <col min="17" max="17" width="16" customWidth="1"/>
    <col min="18" max="18" width="11" bestFit="1" customWidth="1"/>
    <col min="19" max="20" width="11" customWidth="1"/>
    <col min="21" max="22" width="10.59765625" customWidth="1"/>
    <col min="23" max="23" width="54.3984375" bestFit="1" customWidth="1"/>
  </cols>
  <sheetData>
    <row r="1" spans="1:16" ht="13" customHeight="1" x14ac:dyDescent="0.3"/>
    <row r="2" spans="1:16" ht="18.5" x14ac:dyDescent="0.45">
      <c r="B2" s="67" t="str">
        <f>Introduction!B2</f>
        <v>LightCounting Market Research</v>
      </c>
    </row>
    <row r="3" spans="1:16" ht="15.75" customHeight="1" x14ac:dyDescent="0.35">
      <c r="B3" s="35" t="str">
        <f>Introduction!B3</f>
        <v>February 2023 - sample template</v>
      </c>
    </row>
    <row r="4" spans="1:16" ht="15.5" x14ac:dyDescent="0.35">
      <c r="B4" s="68" t="str">
        <f>Introduction!B4</f>
        <v>Forecast: IC Chipsets for Optical Transceivers</v>
      </c>
    </row>
    <row r="7" spans="1:16" ht="18" customHeight="1" x14ac:dyDescent="0.45">
      <c r="B7" s="77" t="s">
        <v>116</v>
      </c>
    </row>
    <row r="8" spans="1:16" x14ac:dyDescent="0.3">
      <c r="B8" s="41" t="s">
        <v>8</v>
      </c>
      <c r="C8" s="41" t="s">
        <v>7</v>
      </c>
      <c r="D8" s="62" t="s">
        <v>6</v>
      </c>
      <c r="E8" s="41" t="s">
        <v>5</v>
      </c>
      <c r="F8" s="13">
        <v>2018</v>
      </c>
      <c r="G8" s="13">
        <v>2019</v>
      </c>
      <c r="H8" s="13">
        <v>2020</v>
      </c>
      <c r="I8" s="13">
        <v>2021</v>
      </c>
      <c r="J8" s="13">
        <v>2022</v>
      </c>
      <c r="K8" s="13">
        <v>2023</v>
      </c>
      <c r="L8" s="13">
        <v>2024</v>
      </c>
      <c r="M8" s="13">
        <v>2025</v>
      </c>
      <c r="N8" s="13">
        <v>2026</v>
      </c>
      <c r="O8" s="13">
        <v>2027</v>
      </c>
      <c r="P8" s="13">
        <v>2028</v>
      </c>
    </row>
    <row r="9" spans="1:16" x14ac:dyDescent="0.3">
      <c r="B9" s="25" t="s">
        <v>42</v>
      </c>
      <c r="C9" s="24" t="s">
        <v>45</v>
      </c>
      <c r="D9" s="11" t="s">
        <v>14</v>
      </c>
      <c r="E9" s="21" t="s">
        <v>25</v>
      </c>
      <c r="F9" s="33">
        <v>1265392</v>
      </c>
      <c r="G9" s="33">
        <v>461468.5</v>
      </c>
      <c r="H9" s="33"/>
      <c r="I9" s="33"/>
      <c r="J9" s="33"/>
      <c r="K9" s="33"/>
      <c r="L9" s="33"/>
      <c r="M9" s="33"/>
      <c r="N9" s="33"/>
      <c r="O9" s="33"/>
      <c r="P9" s="33"/>
    </row>
    <row r="10" spans="1:16" x14ac:dyDescent="0.3">
      <c r="B10" s="18" t="s">
        <v>42</v>
      </c>
      <c r="C10" t="s">
        <v>45</v>
      </c>
      <c r="D10" s="2" t="s">
        <v>96</v>
      </c>
      <c r="E10" s="20" t="s">
        <v>25</v>
      </c>
      <c r="F10" s="33">
        <v>41230</v>
      </c>
      <c r="G10" s="33">
        <v>26193.5</v>
      </c>
      <c r="H10" s="33"/>
      <c r="I10" s="33"/>
      <c r="J10" s="33"/>
      <c r="K10" s="33"/>
      <c r="L10" s="33"/>
      <c r="M10" s="33"/>
      <c r="N10" s="33"/>
      <c r="O10" s="33"/>
      <c r="P10" s="33"/>
    </row>
    <row r="11" spans="1:16" x14ac:dyDescent="0.3">
      <c r="B11" s="18" t="s">
        <v>42</v>
      </c>
      <c r="C11" t="s">
        <v>44</v>
      </c>
      <c r="D11" s="2" t="s">
        <v>14</v>
      </c>
      <c r="E11" s="20" t="s">
        <v>25</v>
      </c>
      <c r="F11" s="33">
        <v>5445119</v>
      </c>
      <c r="G11" s="33">
        <v>4816060</v>
      </c>
      <c r="H11" s="33"/>
      <c r="I11" s="33"/>
      <c r="J11" s="33"/>
      <c r="K11" s="33"/>
      <c r="L11" s="33"/>
      <c r="M11" s="33"/>
      <c r="N11" s="33"/>
      <c r="O11" s="33"/>
      <c r="P11" s="33"/>
    </row>
    <row r="12" spans="1:16" x14ac:dyDescent="0.3">
      <c r="B12" s="18" t="s">
        <v>42</v>
      </c>
      <c r="C12" t="s">
        <v>44</v>
      </c>
      <c r="D12" s="2" t="s">
        <v>96</v>
      </c>
      <c r="E12" s="20" t="s">
        <v>25</v>
      </c>
      <c r="F12" s="33">
        <v>232131</v>
      </c>
      <c r="G12" s="33">
        <v>183579.1</v>
      </c>
      <c r="H12" s="33"/>
      <c r="I12" s="33"/>
      <c r="J12" s="33"/>
      <c r="K12" s="33"/>
      <c r="L12" s="33"/>
      <c r="M12" s="33"/>
      <c r="N12" s="33"/>
      <c r="O12" s="33"/>
      <c r="P12" s="33"/>
    </row>
    <row r="13" spans="1:16" x14ac:dyDescent="0.3">
      <c r="B13" s="18" t="s">
        <v>42</v>
      </c>
      <c r="C13" t="s">
        <v>43</v>
      </c>
      <c r="D13" s="2" t="s">
        <v>14</v>
      </c>
      <c r="E13" s="20" t="s">
        <v>11</v>
      </c>
      <c r="F13" s="59">
        <v>823199</v>
      </c>
      <c r="G13" s="59">
        <v>2100753.95526841</v>
      </c>
      <c r="H13" s="59"/>
      <c r="I13" s="59"/>
      <c r="J13" s="59"/>
      <c r="K13" s="59"/>
      <c r="L13" s="59"/>
      <c r="M13" s="59"/>
      <c r="N13" s="59"/>
      <c r="O13" s="59"/>
      <c r="P13" s="59"/>
    </row>
    <row r="14" spans="1:16" x14ac:dyDescent="0.3">
      <c r="B14" s="18" t="s">
        <v>42</v>
      </c>
      <c r="C14" t="s">
        <v>43</v>
      </c>
      <c r="D14" s="2" t="s">
        <v>96</v>
      </c>
      <c r="E14" s="20" t="s">
        <v>11</v>
      </c>
      <c r="F14" s="59">
        <v>31799</v>
      </c>
      <c r="G14" s="59">
        <v>96379.502625868743</v>
      </c>
      <c r="H14" s="59"/>
      <c r="I14" s="59"/>
      <c r="J14" s="59"/>
      <c r="K14" s="59"/>
      <c r="L14" s="59"/>
      <c r="M14" s="59"/>
      <c r="N14" s="59"/>
      <c r="O14" s="59"/>
      <c r="P14" s="59"/>
    </row>
    <row r="15" spans="1:16" x14ac:dyDescent="0.3">
      <c r="A15" s="109" t="s">
        <v>164</v>
      </c>
      <c r="B15" s="18" t="s">
        <v>42</v>
      </c>
      <c r="C15" t="s">
        <v>41</v>
      </c>
      <c r="D15" s="2" t="s">
        <v>14</v>
      </c>
      <c r="E15" s="20" t="s">
        <v>11</v>
      </c>
      <c r="F15" s="59">
        <v>300</v>
      </c>
      <c r="G15" s="59">
        <v>3000</v>
      </c>
      <c r="H15" s="59"/>
      <c r="I15" s="59"/>
      <c r="J15" s="59"/>
      <c r="K15" s="59"/>
      <c r="L15" s="59"/>
      <c r="M15" s="59"/>
      <c r="N15" s="59"/>
      <c r="O15" s="59"/>
      <c r="P15" s="59"/>
    </row>
    <row r="16" spans="1:16" x14ac:dyDescent="0.3">
      <c r="A16" s="109" t="s">
        <v>164</v>
      </c>
      <c r="B16" s="15" t="s">
        <v>42</v>
      </c>
      <c r="C16" s="5" t="s">
        <v>41</v>
      </c>
      <c r="D16" s="10" t="s">
        <v>96</v>
      </c>
      <c r="E16" s="22" t="s">
        <v>11</v>
      </c>
      <c r="F16" s="59">
        <v>0</v>
      </c>
      <c r="G16" s="59">
        <v>300</v>
      </c>
      <c r="H16" s="59"/>
      <c r="I16" s="59"/>
      <c r="J16" s="59"/>
      <c r="K16" s="59"/>
      <c r="L16" s="59"/>
      <c r="M16" s="59"/>
      <c r="N16" s="59"/>
      <c r="O16" s="59"/>
      <c r="P16" s="59"/>
    </row>
    <row r="17" spans="1:16" x14ac:dyDescent="0.3">
      <c r="A17" s="107"/>
      <c r="B17" s="18" t="s">
        <v>29</v>
      </c>
      <c r="C17" t="s">
        <v>40</v>
      </c>
      <c r="D17" s="32">
        <v>1</v>
      </c>
      <c r="E17" s="20" t="s">
        <v>25</v>
      </c>
      <c r="F17" s="64">
        <v>8699070</v>
      </c>
      <c r="G17" s="64">
        <v>5397880</v>
      </c>
      <c r="H17" s="64"/>
      <c r="I17" s="64"/>
      <c r="J17" s="64"/>
      <c r="K17" s="64"/>
      <c r="L17" s="64"/>
      <c r="M17" s="64"/>
      <c r="N17" s="64"/>
      <c r="O17" s="64"/>
      <c r="P17" s="64"/>
    </row>
    <row r="18" spans="1:16" x14ac:dyDescent="0.3">
      <c r="A18" s="108"/>
      <c r="B18" s="18" t="s">
        <v>29</v>
      </c>
      <c r="C18" t="s">
        <v>40</v>
      </c>
      <c r="D18" s="32">
        <v>4</v>
      </c>
      <c r="E18" s="20" t="s">
        <v>23</v>
      </c>
      <c r="F18" s="34">
        <v>593138</v>
      </c>
      <c r="G18" s="34">
        <v>459526</v>
      </c>
      <c r="H18" s="34"/>
      <c r="I18" s="34"/>
      <c r="J18" s="34"/>
      <c r="K18" s="34"/>
      <c r="L18" s="34"/>
      <c r="M18" s="34"/>
      <c r="N18" s="34"/>
      <c r="O18" s="34"/>
      <c r="P18" s="34"/>
    </row>
    <row r="19" spans="1:16" x14ac:dyDescent="0.3">
      <c r="A19" s="108"/>
      <c r="B19" s="18" t="s">
        <v>29</v>
      </c>
      <c r="C19" t="s">
        <v>40</v>
      </c>
      <c r="D19" s="32" t="s">
        <v>9</v>
      </c>
      <c r="E19" s="20" t="s">
        <v>39</v>
      </c>
      <c r="F19" s="34">
        <v>46592</v>
      </c>
      <c r="G19" s="34">
        <v>48966</v>
      </c>
      <c r="H19" s="34"/>
      <c r="I19" s="34"/>
      <c r="J19" s="34"/>
      <c r="K19" s="34"/>
      <c r="L19" s="34"/>
      <c r="M19" s="34"/>
      <c r="N19" s="34"/>
      <c r="O19" s="34"/>
      <c r="P19" s="34"/>
    </row>
    <row r="20" spans="1:16" x14ac:dyDescent="0.3">
      <c r="A20" s="108"/>
      <c r="B20" s="18" t="s">
        <v>29</v>
      </c>
      <c r="C20" t="s">
        <v>38</v>
      </c>
      <c r="D20" s="32">
        <v>12</v>
      </c>
      <c r="E20" s="20" t="s">
        <v>37</v>
      </c>
      <c r="F20" s="34">
        <v>110246</v>
      </c>
      <c r="G20" s="34">
        <v>116688</v>
      </c>
      <c r="H20" s="34"/>
      <c r="I20" s="34"/>
      <c r="J20" s="34"/>
      <c r="K20" s="34"/>
      <c r="L20" s="34"/>
      <c r="M20" s="34"/>
      <c r="N20" s="34"/>
      <c r="O20" s="34"/>
      <c r="P20" s="34"/>
    </row>
    <row r="21" spans="1:16" x14ac:dyDescent="0.3">
      <c r="A21" s="108"/>
      <c r="B21" s="18" t="s">
        <v>33</v>
      </c>
      <c r="C21" t="s">
        <v>38</v>
      </c>
      <c r="D21" s="32">
        <v>12</v>
      </c>
      <c r="E21" s="20" t="s">
        <v>37</v>
      </c>
      <c r="F21" s="28">
        <v>14319</v>
      </c>
      <c r="G21" s="28">
        <v>15652</v>
      </c>
      <c r="H21" s="28"/>
      <c r="I21" s="28"/>
      <c r="J21" s="28"/>
      <c r="K21" s="28"/>
      <c r="L21" s="28"/>
      <c r="M21" s="28"/>
      <c r="N21" s="28"/>
      <c r="O21" s="28"/>
      <c r="P21" s="28"/>
    </row>
    <row r="22" spans="1:16" x14ac:dyDescent="0.3">
      <c r="A22" s="108"/>
      <c r="B22" s="18" t="s">
        <v>29</v>
      </c>
      <c r="C22" t="s">
        <v>36</v>
      </c>
      <c r="D22" s="32">
        <v>4</v>
      </c>
      <c r="E22" s="20" t="s">
        <v>23</v>
      </c>
      <c r="F22" s="28">
        <v>158416</v>
      </c>
      <c r="G22" s="28">
        <v>70554</v>
      </c>
      <c r="H22" s="28"/>
      <c r="I22" s="28"/>
      <c r="J22" s="28"/>
      <c r="K22" s="28"/>
      <c r="L22" s="28"/>
      <c r="M22" s="28"/>
      <c r="N22" s="28"/>
      <c r="O22" s="28"/>
      <c r="P22" s="28"/>
    </row>
    <row r="23" spans="1:16" x14ac:dyDescent="0.3">
      <c r="A23" s="108"/>
      <c r="B23" s="18" t="s">
        <v>29</v>
      </c>
      <c r="C23" t="s">
        <v>36</v>
      </c>
      <c r="D23" s="32">
        <v>4</v>
      </c>
      <c r="E23" s="20" t="s">
        <v>34</v>
      </c>
      <c r="F23" s="28">
        <v>96000</v>
      </c>
      <c r="G23" s="28">
        <v>74400</v>
      </c>
      <c r="H23" s="28"/>
      <c r="I23" s="28"/>
      <c r="J23" s="28"/>
      <c r="K23" s="28"/>
      <c r="L23" s="28"/>
      <c r="M23" s="28"/>
      <c r="N23" s="28"/>
      <c r="O23" s="28"/>
      <c r="P23" s="28"/>
    </row>
    <row r="24" spans="1:16" x14ac:dyDescent="0.3">
      <c r="A24" s="108"/>
      <c r="B24" s="18" t="s">
        <v>29</v>
      </c>
      <c r="C24" t="s">
        <v>32</v>
      </c>
      <c r="D24" s="32">
        <v>1</v>
      </c>
      <c r="E24" s="20" t="s">
        <v>24</v>
      </c>
      <c r="F24" s="28">
        <v>2061604</v>
      </c>
      <c r="G24" s="28">
        <v>2531606</v>
      </c>
      <c r="H24" s="28"/>
      <c r="I24" s="28"/>
      <c r="J24" s="28"/>
      <c r="K24" s="28"/>
      <c r="L24" s="28"/>
      <c r="M24" s="28"/>
      <c r="N24" s="28"/>
      <c r="O24" s="28"/>
      <c r="P24" s="28"/>
    </row>
    <row r="25" spans="1:16" x14ac:dyDescent="0.3">
      <c r="A25" s="108"/>
      <c r="B25" s="18" t="s">
        <v>29</v>
      </c>
      <c r="C25" t="s">
        <v>32</v>
      </c>
      <c r="D25" s="32">
        <v>4</v>
      </c>
      <c r="E25" s="20" t="s">
        <v>18</v>
      </c>
      <c r="F25" s="28">
        <v>542020</v>
      </c>
      <c r="G25" s="28">
        <v>906184</v>
      </c>
      <c r="H25" s="28"/>
      <c r="I25" s="28"/>
      <c r="J25" s="28"/>
      <c r="K25" s="28"/>
      <c r="L25" s="28"/>
      <c r="M25" s="28"/>
      <c r="N25" s="28"/>
      <c r="O25" s="28"/>
      <c r="P25" s="28"/>
    </row>
    <row r="26" spans="1:16" x14ac:dyDescent="0.3">
      <c r="A26" s="108"/>
      <c r="B26" s="18" t="s">
        <v>29</v>
      </c>
      <c r="C26" t="s">
        <v>32</v>
      </c>
      <c r="D26" s="32" t="s">
        <v>9</v>
      </c>
      <c r="E26" s="20" t="s">
        <v>35</v>
      </c>
      <c r="F26" s="28">
        <v>2701</v>
      </c>
      <c r="G26" s="28">
        <v>5887</v>
      </c>
      <c r="H26" s="28"/>
      <c r="I26" s="28"/>
      <c r="J26" s="28"/>
      <c r="K26" s="28"/>
      <c r="L26" s="28"/>
      <c r="M26" s="28"/>
      <c r="N26" s="28"/>
      <c r="O26" s="28"/>
      <c r="P26" s="28"/>
    </row>
    <row r="27" spans="1:16" x14ac:dyDescent="0.3">
      <c r="A27" s="108"/>
      <c r="B27" s="18" t="s">
        <v>29</v>
      </c>
      <c r="C27" t="s">
        <v>32</v>
      </c>
      <c r="D27" s="32">
        <v>4</v>
      </c>
      <c r="E27" s="20" t="s">
        <v>34</v>
      </c>
      <c r="F27" s="28">
        <v>0</v>
      </c>
      <c r="G27" s="28">
        <v>1000</v>
      </c>
      <c r="H27" s="28"/>
      <c r="I27" s="28"/>
      <c r="J27" s="28"/>
      <c r="K27" s="28"/>
      <c r="L27" s="28"/>
      <c r="M27" s="28"/>
      <c r="N27" s="28"/>
      <c r="O27" s="28"/>
      <c r="P27" s="28"/>
    </row>
    <row r="28" spans="1:16" x14ac:dyDescent="0.3">
      <c r="A28" s="108"/>
      <c r="B28" s="18" t="s">
        <v>29</v>
      </c>
      <c r="C28" t="s">
        <v>32</v>
      </c>
      <c r="D28" s="32">
        <v>12</v>
      </c>
      <c r="E28" s="20" t="s">
        <v>31</v>
      </c>
      <c r="F28" s="28">
        <v>0</v>
      </c>
      <c r="G28" s="28">
        <v>177122</v>
      </c>
      <c r="H28" s="28"/>
      <c r="I28" s="28"/>
      <c r="J28" s="28"/>
      <c r="K28" s="28"/>
      <c r="L28" s="28"/>
      <c r="M28" s="28"/>
      <c r="N28" s="28"/>
      <c r="O28" s="28"/>
      <c r="P28" s="28"/>
    </row>
    <row r="29" spans="1:16" x14ac:dyDescent="0.3">
      <c r="A29" s="108"/>
      <c r="B29" s="18" t="s">
        <v>33</v>
      </c>
      <c r="C29" t="s">
        <v>32</v>
      </c>
      <c r="D29" s="32">
        <v>12</v>
      </c>
      <c r="E29" s="20" t="s">
        <v>31</v>
      </c>
      <c r="F29" s="28">
        <v>1500</v>
      </c>
      <c r="G29" s="28">
        <v>3000</v>
      </c>
      <c r="H29" s="28"/>
      <c r="I29" s="28"/>
      <c r="J29" s="28"/>
      <c r="K29" s="28"/>
      <c r="L29" s="28"/>
      <c r="M29" s="28"/>
      <c r="N29" s="28"/>
      <c r="O29" s="28"/>
      <c r="P29" s="28"/>
    </row>
    <row r="30" spans="1:16" x14ac:dyDescent="0.3">
      <c r="A30" s="109" t="s">
        <v>164</v>
      </c>
      <c r="B30" s="18" t="s">
        <v>29</v>
      </c>
      <c r="C30" t="s">
        <v>28</v>
      </c>
      <c r="D30" s="32">
        <v>1</v>
      </c>
      <c r="E30" s="20" t="s">
        <v>30</v>
      </c>
      <c r="F30" s="28">
        <v>0</v>
      </c>
      <c r="G30" s="28">
        <v>0</v>
      </c>
      <c r="H30" s="28"/>
      <c r="I30" s="28"/>
      <c r="J30" s="28"/>
      <c r="K30" s="28"/>
      <c r="L30" s="28"/>
      <c r="M30" s="28"/>
      <c r="N30" s="28"/>
      <c r="O30" s="28"/>
      <c r="P30" s="28"/>
    </row>
    <row r="31" spans="1:16" x14ac:dyDescent="0.3">
      <c r="A31" s="109" t="s">
        <v>164</v>
      </c>
      <c r="B31" s="18" t="s">
        <v>29</v>
      </c>
      <c r="C31" t="s">
        <v>28</v>
      </c>
      <c r="D31" s="32">
        <v>4</v>
      </c>
      <c r="E31" s="20" t="s">
        <v>16</v>
      </c>
      <c r="F31" s="28">
        <v>0</v>
      </c>
      <c r="G31" s="28">
        <v>289872</v>
      </c>
      <c r="H31" s="28"/>
      <c r="I31" s="28"/>
      <c r="J31" s="28"/>
      <c r="K31" s="28"/>
      <c r="L31" s="28"/>
      <c r="M31" s="28"/>
      <c r="N31" s="28"/>
      <c r="O31" s="28"/>
      <c r="P31" s="28"/>
    </row>
    <row r="32" spans="1:16" x14ac:dyDescent="0.3">
      <c r="A32" s="109" t="s">
        <v>164</v>
      </c>
      <c r="B32" s="18" t="s">
        <v>29</v>
      </c>
      <c r="C32" t="s">
        <v>28</v>
      </c>
      <c r="D32" s="32" t="s">
        <v>215</v>
      </c>
      <c r="E32" s="20" t="s">
        <v>108</v>
      </c>
      <c r="F32" s="28"/>
      <c r="G32" s="28">
        <v>46491</v>
      </c>
      <c r="H32" s="28"/>
      <c r="I32" s="28"/>
      <c r="J32" s="28"/>
      <c r="K32" s="28"/>
      <c r="L32" s="28"/>
      <c r="M32" s="28"/>
      <c r="N32" s="28"/>
      <c r="O32" s="28"/>
      <c r="P32" s="28"/>
    </row>
    <row r="33" spans="1:48" x14ac:dyDescent="0.3">
      <c r="A33" s="109" t="s">
        <v>164</v>
      </c>
      <c r="B33" s="18" t="s">
        <v>29</v>
      </c>
      <c r="C33" t="s">
        <v>28</v>
      </c>
      <c r="D33" s="32" t="s">
        <v>216</v>
      </c>
      <c r="E33" s="20" t="s">
        <v>18</v>
      </c>
      <c r="F33" s="28"/>
      <c r="G33" s="28"/>
      <c r="H33" s="28"/>
      <c r="I33" s="28"/>
      <c r="J33" s="28"/>
      <c r="K33" s="28"/>
      <c r="L33" s="28"/>
      <c r="M33" s="28"/>
      <c r="N33" s="28"/>
      <c r="O33" s="28"/>
      <c r="P33" s="28"/>
    </row>
    <row r="34" spans="1:48" x14ac:dyDescent="0.3">
      <c r="A34" s="109" t="s">
        <v>164</v>
      </c>
      <c r="B34" s="18" t="s">
        <v>29</v>
      </c>
      <c r="C34" t="s">
        <v>167</v>
      </c>
      <c r="D34" s="32" t="s">
        <v>168</v>
      </c>
      <c r="E34" s="20" t="s">
        <v>108</v>
      </c>
      <c r="F34" s="34"/>
      <c r="G34" s="34">
        <v>0</v>
      </c>
      <c r="H34" s="34"/>
      <c r="I34" s="34"/>
      <c r="J34" s="34"/>
      <c r="K34" s="34"/>
      <c r="L34" s="34"/>
      <c r="M34" s="34"/>
      <c r="N34" s="34"/>
      <c r="O34" s="34"/>
      <c r="P34" s="34"/>
    </row>
    <row r="35" spans="1:48" x14ac:dyDescent="0.3">
      <c r="A35" s="109" t="s">
        <v>164</v>
      </c>
      <c r="B35" s="15" t="s">
        <v>29</v>
      </c>
      <c r="C35" s="5" t="s">
        <v>167</v>
      </c>
      <c r="D35" s="137">
        <v>16</v>
      </c>
      <c r="E35" s="22" t="s">
        <v>274</v>
      </c>
      <c r="F35" s="140"/>
      <c r="G35" s="140">
        <v>0</v>
      </c>
      <c r="H35" s="140"/>
      <c r="I35" s="140"/>
      <c r="J35" s="140"/>
      <c r="K35" s="140"/>
      <c r="L35" s="140"/>
      <c r="M35" s="140"/>
      <c r="N35" s="140"/>
      <c r="O35" s="140"/>
      <c r="P35" s="140"/>
    </row>
    <row r="36" spans="1:48" x14ac:dyDescent="0.3">
      <c r="A36" s="109"/>
      <c r="B36" s="25" t="s">
        <v>207</v>
      </c>
      <c r="C36" s="24" t="s">
        <v>210</v>
      </c>
      <c r="D36" s="136" t="s">
        <v>208</v>
      </c>
      <c r="E36" s="21" t="s">
        <v>27</v>
      </c>
      <c r="F36" s="141">
        <v>0</v>
      </c>
      <c r="G36" s="141">
        <v>0</v>
      </c>
      <c r="H36" s="141"/>
      <c r="I36" s="141"/>
      <c r="J36" s="141"/>
      <c r="K36" s="141"/>
      <c r="L36" s="141"/>
      <c r="M36" s="141"/>
      <c r="N36" s="141"/>
      <c r="O36" s="141"/>
      <c r="P36" s="141"/>
      <c r="Q36" s="79"/>
      <c r="R36" s="79"/>
      <c r="S36" s="79"/>
      <c r="T36" s="79"/>
      <c r="U36" s="79"/>
      <c r="V36" s="79"/>
      <c r="W36" s="79"/>
      <c r="X36" s="79"/>
      <c r="Y36" s="79"/>
      <c r="Z36" s="79"/>
      <c r="AA36" s="79"/>
      <c r="AV36">
        <v>7661422.4999953415</v>
      </c>
    </row>
    <row r="37" spans="1:48" x14ac:dyDescent="0.3">
      <c r="A37" s="109"/>
      <c r="B37" s="18" t="s">
        <v>207</v>
      </c>
      <c r="C37" t="s">
        <v>210</v>
      </c>
      <c r="D37" s="32" t="s">
        <v>275</v>
      </c>
      <c r="E37" s="20" t="s">
        <v>27</v>
      </c>
      <c r="F37" s="82">
        <v>0</v>
      </c>
      <c r="G37" s="82">
        <v>0</v>
      </c>
      <c r="H37" s="82"/>
      <c r="I37" s="82"/>
      <c r="J37" s="82"/>
      <c r="K37" s="82"/>
      <c r="L37" s="82"/>
      <c r="M37" s="82"/>
      <c r="N37" s="82"/>
      <c r="O37" s="82"/>
      <c r="P37" s="82"/>
      <c r="AV37">
        <v>1600649.4696192006</v>
      </c>
    </row>
    <row r="38" spans="1:48" x14ac:dyDescent="0.3">
      <c r="A38" s="109"/>
      <c r="B38" s="18" t="s">
        <v>207</v>
      </c>
      <c r="C38" t="s">
        <v>210</v>
      </c>
      <c r="D38" s="32" t="s">
        <v>209</v>
      </c>
      <c r="E38" s="20" t="s">
        <v>27</v>
      </c>
      <c r="F38" s="82">
        <v>0</v>
      </c>
      <c r="G38" s="82">
        <v>0</v>
      </c>
      <c r="H38" s="82"/>
      <c r="I38" s="82"/>
      <c r="J38" s="82"/>
      <c r="K38" s="82"/>
      <c r="L38" s="82"/>
      <c r="M38" s="82"/>
      <c r="N38" s="82"/>
      <c r="O38" s="82"/>
      <c r="P38" s="82"/>
      <c r="AV38">
        <v>961081.76324160083</v>
      </c>
    </row>
    <row r="39" spans="1:48" x14ac:dyDescent="0.3">
      <c r="A39" s="109"/>
      <c r="B39" s="18" t="s">
        <v>207</v>
      </c>
      <c r="C39" t="s">
        <v>210</v>
      </c>
      <c r="D39" s="32" t="s">
        <v>104</v>
      </c>
      <c r="E39" s="20" t="s">
        <v>27</v>
      </c>
      <c r="F39" s="82">
        <v>0</v>
      </c>
      <c r="G39" s="82">
        <v>0</v>
      </c>
      <c r="H39" s="82"/>
      <c r="I39" s="82"/>
      <c r="J39" s="82"/>
      <c r="K39" s="82"/>
      <c r="L39" s="82"/>
      <c r="M39" s="82"/>
      <c r="N39" s="82"/>
      <c r="O39" s="82"/>
      <c r="P39" s="82"/>
    </row>
    <row r="40" spans="1:48" x14ac:dyDescent="0.3">
      <c r="A40" s="109"/>
      <c r="B40" s="18" t="s">
        <v>207</v>
      </c>
      <c r="C40" t="s">
        <v>210</v>
      </c>
      <c r="D40" s="32" t="s">
        <v>96</v>
      </c>
      <c r="E40" s="20" t="s">
        <v>27</v>
      </c>
      <c r="F40" s="82">
        <v>0</v>
      </c>
      <c r="G40" s="82">
        <v>0</v>
      </c>
      <c r="H40" s="82"/>
      <c r="I40" s="82"/>
      <c r="J40" s="82"/>
      <c r="K40" s="82"/>
      <c r="L40" s="82"/>
      <c r="M40" s="82"/>
      <c r="N40" s="82"/>
      <c r="O40" s="82"/>
      <c r="P40" s="82"/>
    </row>
    <row r="41" spans="1:48" x14ac:dyDescent="0.3">
      <c r="A41" s="109"/>
      <c r="B41" s="18" t="s">
        <v>207</v>
      </c>
      <c r="C41" t="s">
        <v>211</v>
      </c>
      <c r="D41" s="32" t="s">
        <v>208</v>
      </c>
      <c r="E41" s="20" t="s">
        <v>27</v>
      </c>
      <c r="F41" s="82">
        <v>0</v>
      </c>
      <c r="G41" s="82">
        <v>0</v>
      </c>
      <c r="H41" s="82"/>
      <c r="I41" s="82"/>
      <c r="J41" s="82"/>
      <c r="K41" s="82"/>
      <c r="L41" s="82"/>
      <c r="M41" s="82"/>
      <c r="N41" s="82"/>
      <c r="O41" s="82"/>
      <c r="P41" s="82"/>
    </row>
    <row r="42" spans="1:48" x14ac:dyDescent="0.3">
      <c r="A42" s="109"/>
      <c r="B42" s="18" t="s">
        <v>207</v>
      </c>
      <c r="C42" t="s">
        <v>211</v>
      </c>
      <c r="D42" s="32" t="s">
        <v>275</v>
      </c>
      <c r="E42" s="20" t="s">
        <v>27</v>
      </c>
      <c r="F42" s="82">
        <v>0</v>
      </c>
      <c r="G42" s="82">
        <v>0</v>
      </c>
      <c r="H42" s="82"/>
      <c r="I42" s="82"/>
      <c r="J42" s="82"/>
      <c r="K42" s="82"/>
      <c r="L42" s="82"/>
      <c r="M42" s="82"/>
      <c r="N42" s="82"/>
      <c r="O42" s="82"/>
      <c r="P42" s="82"/>
    </row>
    <row r="43" spans="1:48" x14ac:dyDescent="0.3">
      <c r="A43" s="109"/>
      <c r="B43" s="18" t="s">
        <v>207</v>
      </c>
      <c r="C43" t="s">
        <v>211</v>
      </c>
      <c r="D43" s="32" t="s">
        <v>209</v>
      </c>
      <c r="E43" s="20" t="s">
        <v>27</v>
      </c>
      <c r="F43" s="82">
        <v>0</v>
      </c>
      <c r="G43" s="82">
        <v>0</v>
      </c>
      <c r="H43" s="82"/>
      <c r="I43" s="82"/>
      <c r="J43" s="82"/>
      <c r="K43" s="82"/>
      <c r="L43" s="82"/>
      <c r="M43" s="82"/>
      <c r="N43" s="82"/>
      <c r="O43" s="82"/>
      <c r="P43" s="82"/>
      <c r="AV43">
        <v>725214.40992000047</v>
      </c>
    </row>
    <row r="44" spans="1:48" x14ac:dyDescent="0.3">
      <c r="A44" s="109"/>
      <c r="B44" s="18" t="s">
        <v>207</v>
      </c>
      <c r="C44" t="s">
        <v>211</v>
      </c>
      <c r="D44" s="32" t="s">
        <v>104</v>
      </c>
      <c r="E44" s="20" t="s">
        <v>27</v>
      </c>
      <c r="F44" s="82">
        <v>0</v>
      </c>
      <c r="G44" s="82">
        <v>0</v>
      </c>
      <c r="H44" s="82"/>
      <c r="I44" s="82"/>
      <c r="J44" s="82"/>
      <c r="K44" s="82"/>
      <c r="L44" s="82"/>
      <c r="M44" s="82"/>
      <c r="N44" s="82"/>
      <c r="O44" s="82"/>
      <c r="P44" s="82"/>
    </row>
    <row r="45" spans="1:48" x14ac:dyDescent="0.3">
      <c r="A45" s="109"/>
      <c r="B45" s="15" t="s">
        <v>207</v>
      </c>
      <c r="C45" s="5" t="s">
        <v>211</v>
      </c>
      <c r="D45" s="137" t="s">
        <v>96</v>
      </c>
      <c r="E45" s="22" t="s">
        <v>27</v>
      </c>
      <c r="F45" s="176">
        <v>0</v>
      </c>
      <c r="G45" s="138">
        <v>0</v>
      </c>
      <c r="H45" s="138"/>
      <c r="I45" s="138"/>
      <c r="J45" s="138"/>
      <c r="K45" s="138"/>
      <c r="L45" s="138"/>
      <c r="M45" s="138"/>
      <c r="N45" s="138"/>
      <c r="O45" s="138"/>
      <c r="P45" s="138"/>
    </row>
    <row r="46" spans="1:48" x14ac:dyDescent="0.3">
      <c r="A46" s="109"/>
      <c r="B46" s="18" t="s">
        <v>217</v>
      </c>
      <c r="C46" t="s">
        <v>167</v>
      </c>
      <c r="D46" s="32"/>
      <c r="E46" s="20" t="s">
        <v>282</v>
      </c>
      <c r="F46" s="122">
        <v>128131.45734668408</v>
      </c>
      <c r="G46" s="122">
        <v>172232.82581199994</v>
      </c>
      <c r="H46" s="122"/>
      <c r="I46" s="122"/>
      <c r="J46" s="122"/>
      <c r="K46" s="122"/>
      <c r="L46" s="122"/>
      <c r="M46" s="122"/>
      <c r="N46" s="122"/>
      <c r="O46" s="122"/>
      <c r="P46" s="122"/>
    </row>
    <row r="47" spans="1:48" x14ac:dyDescent="0.3">
      <c r="A47" s="109" t="s">
        <v>164</v>
      </c>
      <c r="B47" s="18" t="s">
        <v>217</v>
      </c>
      <c r="C47" t="s">
        <v>212</v>
      </c>
      <c r="D47" s="32"/>
      <c r="E47" s="20" t="s">
        <v>16</v>
      </c>
      <c r="F47" s="28">
        <v>30</v>
      </c>
      <c r="G47" s="28">
        <v>7380.0887999999977</v>
      </c>
      <c r="H47" s="28"/>
      <c r="I47" s="28"/>
      <c r="J47" s="28"/>
      <c r="K47" s="28"/>
      <c r="L47" s="28"/>
      <c r="M47" s="28"/>
      <c r="N47" s="28"/>
      <c r="O47" s="28"/>
      <c r="P47" s="28"/>
    </row>
    <row r="48" spans="1:48" x14ac:dyDescent="0.3">
      <c r="A48" s="109" t="s">
        <v>164</v>
      </c>
      <c r="B48" s="18" t="s">
        <v>217</v>
      </c>
      <c r="C48" t="s">
        <v>213</v>
      </c>
      <c r="D48" s="32"/>
      <c r="E48" s="20" t="s">
        <v>27</v>
      </c>
      <c r="F48" s="28"/>
      <c r="G48" s="28">
        <v>4356.0457582417584</v>
      </c>
      <c r="H48" s="28"/>
      <c r="I48" s="28"/>
      <c r="J48" s="28"/>
      <c r="K48" s="28"/>
      <c r="L48" s="28"/>
      <c r="M48" s="28"/>
      <c r="N48" s="28"/>
      <c r="O48" s="28"/>
      <c r="P48" s="28"/>
    </row>
    <row r="49" spans="1:22" x14ac:dyDescent="0.3">
      <c r="A49" s="109" t="s">
        <v>164</v>
      </c>
      <c r="B49" s="18" t="s">
        <v>217</v>
      </c>
      <c r="C49" t="s">
        <v>214</v>
      </c>
      <c r="D49" s="32"/>
      <c r="E49" s="20" t="s">
        <v>27</v>
      </c>
      <c r="F49" s="28"/>
      <c r="G49" s="28">
        <v>0</v>
      </c>
      <c r="H49" s="28"/>
      <c r="I49" s="28"/>
      <c r="J49" s="28"/>
      <c r="K49" s="28"/>
      <c r="L49" s="28"/>
      <c r="M49" s="28"/>
      <c r="N49" s="28"/>
      <c r="O49" s="28"/>
      <c r="P49" s="28"/>
    </row>
    <row r="50" spans="1:22" x14ac:dyDescent="0.3">
      <c r="A50" s="109" t="s">
        <v>164</v>
      </c>
      <c r="B50" s="18" t="s">
        <v>217</v>
      </c>
      <c r="C50" t="s">
        <v>211</v>
      </c>
      <c r="D50" s="32"/>
      <c r="E50" s="20" t="s">
        <v>27</v>
      </c>
      <c r="F50" s="28"/>
      <c r="G50" s="28">
        <v>0</v>
      </c>
      <c r="H50" s="28"/>
      <c r="I50" s="28"/>
      <c r="J50" s="28"/>
      <c r="K50" s="28"/>
      <c r="L50" s="28"/>
      <c r="M50" s="28"/>
      <c r="N50" s="28"/>
      <c r="O50" s="28"/>
      <c r="P50" s="28"/>
    </row>
    <row r="51" spans="1:22" x14ac:dyDescent="0.3">
      <c r="B51" s="25" t="s">
        <v>15</v>
      </c>
      <c r="C51" s="114" t="s">
        <v>225</v>
      </c>
      <c r="D51" s="115" t="s">
        <v>99</v>
      </c>
      <c r="E51" s="116" t="s">
        <v>100</v>
      </c>
      <c r="F51" s="64">
        <v>4962296</v>
      </c>
      <c r="G51" s="64">
        <v>3594917</v>
      </c>
      <c r="H51" s="64"/>
      <c r="I51" s="64"/>
      <c r="J51" s="64"/>
      <c r="K51" s="64"/>
      <c r="L51" s="64"/>
      <c r="M51" s="64"/>
      <c r="N51" s="64"/>
      <c r="O51" s="64"/>
      <c r="P51" s="64"/>
    </row>
    <row r="52" spans="1:22" x14ac:dyDescent="0.3">
      <c r="B52" s="18" t="s">
        <v>15</v>
      </c>
      <c r="C52" s="31" t="s">
        <v>225</v>
      </c>
      <c r="D52" s="30" t="s">
        <v>96</v>
      </c>
      <c r="E52" s="29" t="s">
        <v>100</v>
      </c>
      <c r="F52" s="28">
        <v>7845061</v>
      </c>
      <c r="G52" s="28">
        <v>7456788</v>
      </c>
      <c r="H52" s="28"/>
      <c r="I52" s="28"/>
      <c r="J52" s="28"/>
      <c r="K52" s="28"/>
      <c r="L52" s="28"/>
      <c r="M52" s="28"/>
      <c r="N52" s="28"/>
      <c r="O52" s="28"/>
      <c r="P52" s="28"/>
    </row>
    <row r="53" spans="1:22" x14ac:dyDescent="0.3">
      <c r="B53" s="18" t="s">
        <v>15</v>
      </c>
      <c r="C53" s="31" t="s">
        <v>225</v>
      </c>
      <c r="D53" s="30" t="s">
        <v>62</v>
      </c>
      <c r="E53" s="29" t="s">
        <v>100</v>
      </c>
      <c r="F53" s="28">
        <v>1016133</v>
      </c>
      <c r="G53" s="28">
        <v>852243</v>
      </c>
      <c r="H53" s="28"/>
      <c r="I53" s="28"/>
      <c r="J53" s="28"/>
      <c r="K53" s="28"/>
      <c r="L53" s="28"/>
      <c r="M53" s="28"/>
      <c r="N53" s="28"/>
      <c r="O53" s="28"/>
      <c r="P53" s="28"/>
    </row>
    <row r="54" spans="1:22" x14ac:dyDescent="0.3">
      <c r="B54" s="18" t="s">
        <v>15</v>
      </c>
      <c r="C54" s="31" t="s">
        <v>225</v>
      </c>
      <c r="D54" s="30" t="s">
        <v>64</v>
      </c>
      <c r="E54" s="29" t="s">
        <v>100</v>
      </c>
      <c r="F54" s="28">
        <v>515486</v>
      </c>
      <c r="G54" s="28">
        <v>200286</v>
      </c>
      <c r="H54" s="28"/>
      <c r="I54" s="28"/>
      <c r="J54" s="28"/>
      <c r="K54" s="28"/>
      <c r="L54" s="28"/>
      <c r="M54" s="28"/>
      <c r="N54" s="28"/>
      <c r="O54" s="28"/>
      <c r="P54" s="28"/>
    </row>
    <row r="55" spans="1:22" x14ac:dyDescent="0.3">
      <c r="B55" s="18" t="s">
        <v>15</v>
      </c>
      <c r="C55" s="31" t="s">
        <v>226</v>
      </c>
      <c r="D55" s="30" t="s">
        <v>101</v>
      </c>
      <c r="E55" s="29" t="s">
        <v>102</v>
      </c>
      <c r="F55" s="28">
        <v>0</v>
      </c>
      <c r="G55" s="28">
        <v>0</v>
      </c>
      <c r="H55" s="28"/>
      <c r="I55" s="28"/>
      <c r="J55" s="28"/>
      <c r="K55" s="28"/>
      <c r="L55" s="28"/>
      <c r="M55" s="28"/>
      <c r="N55" s="28"/>
      <c r="O55" s="28"/>
      <c r="P55" s="28"/>
    </row>
    <row r="56" spans="1:22" x14ac:dyDescent="0.3">
      <c r="B56" s="18" t="s">
        <v>15</v>
      </c>
      <c r="C56" s="31" t="s">
        <v>119</v>
      </c>
      <c r="D56" s="30" t="s">
        <v>19</v>
      </c>
      <c r="E56" s="29" t="s">
        <v>26</v>
      </c>
      <c r="F56" s="28">
        <v>55887</v>
      </c>
      <c r="G56" s="28">
        <v>25923</v>
      </c>
      <c r="H56" s="28"/>
      <c r="I56" s="28"/>
      <c r="J56" s="28"/>
      <c r="K56" s="28"/>
      <c r="L56" s="28"/>
      <c r="M56" s="28"/>
      <c r="N56" s="28"/>
      <c r="O56" s="28"/>
      <c r="P56" s="28"/>
    </row>
    <row r="57" spans="1:22" x14ac:dyDescent="0.3">
      <c r="B57" s="18" t="s">
        <v>15</v>
      </c>
      <c r="C57" s="31" t="s">
        <v>119</v>
      </c>
      <c r="D57" s="30" t="s">
        <v>19</v>
      </c>
      <c r="E57" s="29" t="s">
        <v>25</v>
      </c>
      <c r="F57" s="28">
        <v>13931207</v>
      </c>
      <c r="G57" s="28">
        <v>12549964</v>
      </c>
      <c r="H57" s="28"/>
      <c r="I57" s="28"/>
      <c r="J57" s="28"/>
      <c r="K57" s="28"/>
      <c r="L57" s="28"/>
      <c r="M57" s="28"/>
      <c r="N57" s="28"/>
      <c r="O57" s="28"/>
      <c r="P57" s="28"/>
    </row>
    <row r="58" spans="1:22" x14ac:dyDescent="0.3">
      <c r="B58" s="18" t="s">
        <v>15</v>
      </c>
      <c r="C58" s="31" t="s">
        <v>227</v>
      </c>
      <c r="D58" s="30" t="s">
        <v>103</v>
      </c>
      <c r="E58" s="29" t="s">
        <v>25</v>
      </c>
      <c r="F58" s="28">
        <v>97170</v>
      </c>
      <c r="G58" s="28">
        <v>51018</v>
      </c>
      <c r="H58" s="28"/>
      <c r="I58" s="28"/>
      <c r="J58" s="28"/>
      <c r="K58" s="28"/>
      <c r="L58" s="28"/>
      <c r="M58" s="28"/>
      <c r="N58" s="28"/>
      <c r="O58" s="28"/>
      <c r="P58" s="28"/>
    </row>
    <row r="59" spans="1:22" x14ac:dyDescent="0.3">
      <c r="B59" s="18" t="s">
        <v>15</v>
      </c>
      <c r="C59" s="31" t="s">
        <v>119</v>
      </c>
      <c r="D59" s="30" t="s">
        <v>96</v>
      </c>
      <c r="E59" s="29" t="s">
        <v>26</v>
      </c>
      <c r="F59" s="28">
        <v>198404</v>
      </c>
      <c r="G59" s="28">
        <v>190735</v>
      </c>
      <c r="H59" s="28"/>
      <c r="I59" s="28"/>
      <c r="J59" s="28"/>
      <c r="K59" s="28"/>
      <c r="L59" s="28"/>
      <c r="M59" s="28"/>
      <c r="N59" s="28"/>
      <c r="O59" s="28"/>
      <c r="P59" s="28"/>
      <c r="S59" s="119"/>
      <c r="T59" s="119"/>
      <c r="U59" s="119"/>
      <c r="V59" s="119"/>
    </row>
    <row r="60" spans="1:22" x14ac:dyDescent="0.3">
      <c r="B60" s="18" t="s">
        <v>15</v>
      </c>
      <c r="C60" s="31" t="s">
        <v>119</v>
      </c>
      <c r="D60" s="30" t="s">
        <v>96</v>
      </c>
      <c r="E60" s="29" t="s">
        <v>25</v>
      </c>
      <c r="F60" s="28">
        <v>6888855</v>
      </c>
      <c r="G60" s="28">
        <v>5290672</v>
      </c>
      <c r="H60" s="28"/>
      <c r="I60" s="28"/>
      <c r="J60" s="28"/>
      <c r="K60" s="28"/>
      <c r="L60" s="28"/>
      <c r="M60" s="28"/>
      <c r="N60" s="28"/>
      <c r="O60" s="28"/>
      <c r="P60" s="28"/>
    </row>
    <row r="61" spans="1:22" x14ac:dyDescent="0.3">
      <c r="B61" s="18" t="s">
        <v>15</v>
      </c>
      <c r="C61" s="31" t="s">
        <v>119</v>
      </c>
      <c r="D61" s="30" t="s">
        <v>62</v>
      </c>
      <c r="E61" s="29" t="s">
        <v>26</v>
      </c>
      <c r="F61" s="28">
        <v>156269</v>
      </c>
      <c r="G61" s="28">
        <v>65850</v>
      </c>
      <c r="H61" s="28"/>
      <c r="I61" s="28"/>
      <c r="J61" s="28"/>
      <c r="K61" s="28"/>
      <c r="L61" s="28"/>
      <c r="M61" s="28"/>
      <c r="N61" s="28"/>
      <c r="O61" s="28"/>
      <c r="P61" s="28"/>
    </row>
    <row r="62" spans="1:22" x14ac:dyDescent="0.3">
      <c r="B62" s="18" t="s">
        <v>15</v>
      </c>
      <c r="C62" s="31" t="s">
        <v>119</v>
      </c>
      <c r="D62" s="30" t="s">
        <v>62</v>
      </c>
      <c r="E62" s="29" t="s">
        <v>25</v>
      </c>
      <c r="F62" s="34">
        <v>541851.6</v>
      </c>
      <c r="G62" s="34">
        <v>323668</v>
      </c>
      <c r="H62" s="34"/>
      <c r="I62" s="34"/>
      <c r="J62" s="34"/>
      <c r="K62" s="34"/>
      <c r="L62" s="34"/>
      <c r="M62" s="34"/>
      <c r="N62" s="34"/>
      <c r="O62" s="34"/>
      <c r="P62" s="34"/>
    </row>
    <row r="63" spans="1:22" x14ac:dyDescent="0.3">
      <c r="B63" s="18" t="s">
        <v>15</v>
      </c>
      <c r="C63" s="31" t="s">
        <v>119</v>
      </c>
      <c r="D63" s="30" t="s">
        <v>64</v>
      </c>
      <c r="E63" s="29" t="s">
        <v>26</v>
      </c>
      <c r="F63" s="34">
        <v>9982</v>
      </c>
      <c r="G63" s="34">
        <v>2890</v>
      </c>
      <c r="H63" s="34"/>
      <c r="I63" s="34"/>
      <c r="J63" s="34"/>
      <c r="K63" s="34"/>
      <c r="L63" s="34"/>
      <c r="M63" s="34"/>
      <c r="N63" s="34"/>
      <c r="O63" s="34"/>
      <c r="P63" s="34"/>
    </row>
    <row r="64" spans="1:22" x14ac:dyDescent="0.3">
      <c r="B64" s="18" t="s">
        <v>15</v>
      </c>
      <c r="C64" s="31" t="s">
        <v>119</v>
      </c>
      <c r="D64" s="30" t="s">
        <v>64</v>
      </c>
      <c r="E64" s="29" t="s">
        <v>25</v>
      </c>
      <c r="F64" s="34">
        <v>137379.5</v>
      </c>
      <c r="G64" s="34">
        <v>114319</v>
      </c>
      <c r="H64" s="34"/>
      <c r="I64" s="34"/>
      <c r="J64" s="34"/>
      <c r="K64" s="34"/>
      <c r="L64" s="34"/>
      <c r="M64" s="34"/>
      <c r="N64" s="34"/>
      <c r="O64" s="34"/>
      <c r="P64" s="34"/>
    </row>
    <row r="65" spans="1:17" x14ac:dyDescent="0.3">
      <c r="B65" s="18" t="s">
        <v>15</v>
      </c>
      <c r="C65" s="31" t="s">
        <v>119</v>
      </c>
      <c r="D65" s="30" t="s">
        <v>101</v>
      </c>
      <c r="E65" s="29" t="s">
        <v>102</v>
      </c>
      <c r="F65" s="34">
        <v>3500</v>
      </c>
      <c r="G65" s="34">
        <v>5000</v>
      </c>
      <c r="H65" s="34"/>
      <c r="I65" s="34"/>
      <c r="J65" s="34"/>
      <c r="K65" s="34"/>
      <c r="L65" s="34"/>
      <c r="M65" s="34"/>
      <c r="N65" s="34"/>
      <c r="O65" s="34"/>
      <c r="P65" s="34"/>
    </row>
    <row r="66" spans="1:17" x14ac:dyDescent="0.3">
      <c r="B66" s="18" t="s">
        <v>15</v>
      </c>
      <c r="C66" s="31" t="s">
        <v>228</v>
      </c>
      <c r="D66" s="30" t="s">
        <v>20</v>
      </c>
      <c r="E66" s="29" t="s">
        <v>24</v>
      </c>
      <c r="F66" s="34">
        <v>318978</v>
      </c>
      <c r="G66" s="34">
        <v>662127</v>
      </c>
      <c r="H66" s="34"/>
      <c r="I66" s="34"/>
      <c r="J66" s="34"/>
      <c r="K66" s="34"/>
      <c r="L66" s="34"/>
      <c r="M66" s="34"/>
      <c r="N66" s="34"/>
      <c r="O66" s="34"/>
      <c r="P66" s="34"/>
    </row>
    <row r="67" spans="1:17" x14ac:dyDescent="0.3">
      <c r="B67" s="18" t="s">
        <v>15</v>
      </c>
      <c r="C67" s="31" t="s">
        <v>229</v>
      </c>
      <c r="D67" s="30" t="s">
        <v>96</v>
      </c>
      <c r="E67" s="29" t="s">
        <v>24</v>
      </c>
      <c r="F67" s="34">
        <v>56709</v>
      </c>
      <c r="G67" s="34">
        <v>66057</v>
      </c>
      <c r="H67" s="34"/>
      <c r="I67" s="34"/>
      <c r="J67" s="34"/>
      <c r="K67" s="34"/>
      <c r="L67" s="34"/>
      <c r="M67" s="34"/>
      <c r="N67" s="34"/>
      <c r="O67" s="34"/>
      <c r="P67" s="34"/>
    </row>
    <row r="68" spans="1:17" x14ac:dyDescent="0.3">
      <c r="B68" s="18" t="s">
        <v>15</v>
      </c>
      <c r="C68" s="31" t="s">
        <v>230</v>
      </c>
      <c r="D68" s="30" t="s">
        <v>62</v>
      </c>
      <c r="E68" s="29" t="s">
        <v>24</v>
      </c>
      <c r="F68" s="34">
        <v>0</v>
      </c>
      <c r="G68" s="34">
        <v>0</v>
      </c>
      <c r="H68" s="34"/>
      <c r="I68" s="34"/>
      <c r="J68" s="34"/>
      <c r="K68" s="34"/>
      <c r="L68" s="34"/>
      <c r="M68" s="34"/>
      <c r="N68" s="34"/>
      <c r="O68" s="34"/>
      <c r="P68" s="34"/>
    </row>
    <row r="69" spans="1:17" x14ac:dyDescent="0.3">
      <c r="B69" s="18" t="s">
        <v>15</v>
      </c>
      <c r="C69" s="31" t="s">
        <v>231</v>
      </c>
      <c r="D69" s="30" t="s">
        <v>14</v>
      </c>
      <c r="E69" s="29" t="s">
        <v>23</v>
      </c>
      <c r="F69" s="34">
        <v>960639.5</v>
      </c>
      <c r="G69" s="34">
        <v>658733</v>
      </c>
      <c r="H69" s="34"/>
      <c r="I69" s="34"/>
      <c r="J69" s="34"/>
      <c r="K69" s="34"/>
      <c r="L69" s="34"/>
      <c r="M69" s="34"/>
      <c r="N69" s="34"/>
      <c r="O69" s="34"/>
      <c r="P69" s="34"/>
    </row>
    <row r="70" spans="1:17" x14ac:dyDescent="0.3">
      <c r="B70" s="18" t="s">
        <v>15</v>
      </c>
      <c r="C70" s="31" t="s">
        <v>232</v>
      </c>
      <c r="D70" s="30" t="s">
        <v>14</v>
      </c>
      <c r="E70" s="29" t="s">
        <v>23</v>
      </c>
      <c r="F70" s="34">
        <v>594327</v>
      </c>
      <c r="G70" s="34">
        <v>460602</v>
      </c>
      <c r="H70" s="34"/>
      <c r="I70" s="34"/>
      <c r="J70" s="34"/>
      <c r="K70" s="34"/>
      <c r="L70" s="34"/>
      <c r="M70" s="34"/>
      <c r="N70" s="34"/>
      <c r="O70" s="34"/>
      <c r="P70" s="34"/>
    </row>
    <row r="71" spans="1:17" x14ac:dyDescent="0.3">
      <c r="B71" s="18" t="s">
        <v>15</v>
      </c>
      <c r="C71" s="31" t="s">
        <v>233</v>
      </c>
      <c r="D71" s="30" t="s">
        <v>19</v>
      </c>
      <c r="E71" s="29" t="s">
        <v>23</v>
      </c>
      <c r="F71" s="34">
        <v>491067</v>
      </c>
      <c r="G71" s="34">
        <v>293614</v>
      </c>
      <c r="H71" s="34"/>
      <c r="I71" s="34"/>
      <c r="J71" s="34"/>
      <c r="K71" s="34"/>
      <c r="L71" s="34"/>
      <c r="M71" s="34"/>
      <c r="N71" s="34"/>
      <c r="O71" s="34"/>
      <c r="P71" s="34"/>
    </row>
    <row r="72" spans="1:17" x14ac:dyDescent="0.3">
      <c r="B72" s="18" t="s">
        <v>15</v>
      </c>
      <c r="C72" s="31" t="s">
        <v>234</v>
      </c>
      <c r="D72" s="30" t="s">
        <v>99</v>
      </c>
      <c r="E72" s="29" t="s">
        <v>23</v>
      </c>
      <c r="F72" s="34">
        <v>502708</v>
      </c>
      <c r="G72" s="34">
        <v>496500</v>
      </c>
      <c r="H72" s="34"/>
      <c r="I72" s="34"/>
      <c r="J72" s="34"/>
      <c r="K72" s="34"/>
      <c r="L72" s="34"/>
      <c r="M72" s="34"/>
      <c r="N72" s="34"/>
      <c r="O72" s="34"/>
      <c r="P72" s="34"/>
    </row>
    <row r="73" spans="1:17" x14ac:dyDescent="0.3">
      <c r="B73" s="18" t="s">
        <v>15</v>
      </c>
      <c r="C73" s="31" t="s">
        <v>235</v>
      </c>
      <c r="D73" s="30" t="s">
        <v>104</v>
      </c>
      <c r="E73" s="29" t="s">
        <v>22</v>
      </c>
      <c r="F73" s="34">
        <v>0</v>
      </c>
      <c r="G73" s="34">
        <v>0</v>
      </c>
      <c r="H73" s="34"/>
      <c r="I73" s="34"/>
      <c r="J73" s="34"/>
      <c r="K73" s="34"/>
      <c r="L73" s="34"/>
      <c r="M73" s="34"/>
      <c r="N73" s="34"/>
      <c r="O73" s="34"/>
      <c r="P73" s="34"/>
    </row>
    <row r="74" spans="1:17" x14ac:dyDescent="0.3">
      <c r="B74" s="18" t="s">
        <v>15</v>
      </c>
      <c r="C74" s="31" t="s">
        <v>236</v>
      </c>
      <c r="D74" s="30" t="s">
        <v>104</v>
      </c>
      <c r="E74" s="29" t="s">
        <v>23</v>
      </c>
      <c r="F74" s="34">
        <v>271821</v>
      </c>
      <c r="G74" s="34">
        <v>430790</v>
      </c>
      <c r="H74" s="34"/>
      <c r="I74" s="34"/>
      <c r="J74" s="34"/>
      <c r="K74" s="34"/>
      <c r="L74" s="34"/>
      <c r="M74" s="34"/>
      <c r="N74" s="34"/>
      <c r="O74" s="34"/>
      <c r="P74" s="34"/>
    </row>
    <row r="75" spans="1:17" x14ac:dyDescent="0.3">
      <c r="B75" s="18" t="s">
        <v>15</v>
      </c>
      <c r="C75" s="31" t="s">
        <v>237</v>
      </c>
      <c r="D75" s="30" t="s">
        <v>96</v>
      </c>
      <c r="E75" s="29" t="s">
        <v>22</v>
      </c>
      <c r="F75" s="34">
        <v>0</v>
      </c>
      <c r="G75" s="34">
        <v>0</v>
      </c>
      <c r="H75" s="34"/>
      <c r="I75" s="34"/>
      <c r="J75" s="34"/>
      <c r="K75" s="34"/>
      <c r="L75" s="34"/>
      <c r="M75" s="34"/>
      <c r="N75" s="34"/>
      <c r="O75" s="34"/>
      <c r="P75" s="34"/>
    </row>
    <row r="76" spans="1:17" x14ac:dyDescent="0.3">
      <c r="B76" s="18" t="s">
        <v>15</v>
      </c>
      <c r="C76" s="31" t="s">
        <v>237</v>
      </c>
      <c r="D76" s="30" t="s">
        <v>96</v>
      </c>
      <c r="E76" s="29" t="s">
        <v>23</v>
      </c>
      <c r="F76" s="34">
        <v>269337</v>
      </c>
      <c r="G76" s="34">
        <v>345066</v>
      </c>
      <c r="H76" s="34"/>
      <c r="I76" s="34"/>
      <c r="J76" s="34"/>
      <c r="K76" s="34"/>
      <c r="L76" s="34"/>
      <c r="M76" s="34"/>
      <c r="N76" s="34"/>
      <c r="O76" s="34"/>
      <c r="P76" s="34"/>
    </row>
    <row r="77" spans="1:17" x14ac:dyDescent="0.3">
      <c r="B77" s="18" t="s">
        <v>15</v>
      </c>
      <c r="C77" s="31" t="s">
        <v>237</v>
      </c>
      <c r="D77" s="30" t="s">
        <v>62</v>
      </c>
      <c r="E77" s="29" t="s">
        <v>11</v>
      </c>
      <c r="F77" s="34">
        <v>8224</v>
      </c>
      <c r="G77" s="34">
        <v>4475</v>
      </c>
      <c r="H77" s="34"/>
      <c r="I77" s="34"/>
      <c r="J77" s="34"/>
      <c r="K77" s="34"/>
      <c r="L77" s="34"/>
      <c r="M77" s="34"/>
      <c r="N77" s="34"/>
      <c r="O77" s="34"/>
      <c r="P77" s="34"/>
      <c r="Q77" s="118">
        <f>SUM('Chipset units'!G30:G34)+SUM('Chipset units'!G78:G82)+'Chipset units'!G90+'Chipset units'!G93+SUM('Chipset units'!G102:G114)+'Chipset units'!G142</f>
        <v>636037.43956043955</v>
      </c>
    </row>
    <row r="78" spans="1:17" x14ac:dyDescent="0.3">
      <c r="A78" s="109" t="s">
        <v>164</v>
      </c>
      <c r="B78" s="18" t="s">
        <v>15</v>
      </c>
      <c r="C78" s="31" t="s">
        <v>238</v>
      </c>
      <c r="D78" s="30" t="s">
        <v>14</v>
      </c>
      <c r="E78" s="29" t="s">
        <v>11</v>
      </c>
      <c r="F78" s="34">
        <v>0</v>
      </c>
      <c r="G78" s="34">
        <v>0</v>
      </c>
      <c r="H78" s="34"/>
      <c r="I78" s="34"/>
      <c r="J78" s="34"/>
      <c r="K78" s="34"/>
      <c r="L78" s="34"/>
      <c r="M78" s="34"/>
      <c r="N78" s="34"/>
      <c r="O78" s="34"/>
      <c r="P78" s="34"/>
      <c r="Q78" s="118" t="e">
        <f>Q77-#REF!</f>
        <v>#REF!</v>
      </c>
    </row>
    <row r="79" spans="1:17" x14ac:dyDescent="0.3">
      <c r="A79" s="109" t="s">
        <v>164</v>
      </c>
      <c r="B79" s="18" t="s">
        <v>15</v>
      </c>
      <c r="C79" s="31" t="s">
        <v>238</v>
      </c>
      <c r="D79" s="30" t="s">
        <v>104</v>
      </c>
      <c r="E79" s="29" t="s">
        <v>11</v>
      </c>
      <c r="F79" s="34">
        <v>0</v>
      </c>
      <c r="G79" s="34">
        <v>0</v>
      </c>
      <c r="H79" s="34"/>
      <c r="I79" s="34"/>
      <c r="J79" s="34"/>
      <c r="K79" s="34"/>
      <c r="L79" s="34"/>
      <c r="M79" s="34"/>
      <c r="N79" s="34"/>
      <c r="O79" s="34"/>
      <c r="P79" s="34"/>
    </row>
    <row r="80" spans="1:17" x14ac:dyDescent="0.3">
      <c r="A80" s="109" t="s">
        <v>164</v>
      </c>
      <c r="B80" s="18" t="s">
        <v>15</v>
      </c>
      <c r="C80" s="31" t="s">
        <v>238</v>
      </c>
      <c r="D80" s="30" t="s">
        <v>96</v>
      </c>
      <c r="E80" s="29" t="s">
        <v>11</v>
      </c>
      <c r="F80" s="82">
        <v>0</v>
      </c>
      <c r="G80" s="82">
        <v>0</v>
      </c>
      <c r="H80" s="82"/>
      <c r="I80" s="82"/>
      <c r="J80" s="82"/>
      <c r="K80" s="82"/>
      <c r="L80" s="82"/>
      <c r="M80" s="82"/>
      <c r="N80" s="82"/>
      <c r="O80" s="82"/>
      <c r="P80" s="82"/>
    </row>
    <row r="81" spans="1:16" x14ac:dyDescent="0.3">
      <c r="A81" s="109" t="s">
        <v>164</v>
      </c>
      <c r="B81" s="18" t="s">
        <v>15</v>
      </c>
      <c r="C81" s="31" t="s">
        <v>238</v>
      </c>
      <c r="D81" s="30" t="s">
        <v>62</v>
      </c>
      <c r="E81" s="29" t="s">
        <v>11</v>
      </c>
      <c r="F81" s="82">
        <v>0</v>
      </c>
      <c r="G81" s="82">
        <v>0</v>
      </c>
      <c r="H81" s="82"/>
      <c r="I81" s="82"/>
      <c r="J81" s="82"/>
      <c r="K81" s="82"/>
      <c r="L81" s="82"/>
      <c r="M81" s="82"/>
      <c r="N81" s="82"/>
      <c r="O81" s="82"/>
      <c r="P81" s="82"/>
    </row>
    <row r="82" spans="1:16" x14ac:dyDescent="0.3">
      <c r="A82" s="109" t="s">
        <v>164</v>
      </c>
      <c r="B82" s="18" t="s">
        <v>15</v>
      </c>
      <c r="C82" s="31" t="s">
        <v>238</v>
      </c>
      <c r="D82" s="30" t="s">
        <v>64</v>
      </c>
      <c r="E82" s="29" t="s">
        <v>11</v>
      </c>
      <c r="F82" s="82">
        <v>0</v>
      </c>
      <c r="G82" s="82">
        <v>0</v>
      </c>
      <c r="H82" s="82"/>
      <c r="I82" s="82"/>
      <c r="J82" s="82"/>
      <c r="K82" s="82"/>
      <c r="L82" s="82"/>
      <c r="M82" s="82"/>
      <c r="N82" s="82"/>
      <c r="O82" s="82"/>
      <c r="P82" s="82"/>
    </row>
    <row r="83" spans="1:16" x14ac:dyDescent="0.3">
      <c r="B83" s="18" t="s">
        <v>15</v>
      </c>
      <c r="C83" s="31" t="s">
        <v>167</v>
      </c>
      <c r="D83" s="30" t="s">
        <v>14</v>
      </c>
      <c r="E83" s="29" t="s">
        <v>22</v>
      </c>
      <c r="F83" s="82">
        <v>5094</v>
      </c>
      <c r="G83" s="82">
        <v>3000</v>
      </c>
      <c r="H83" s="82"/>
      <c r="I83" s="82"/>
      <c r="J83" s="82"/>
      <c r="K83" s="82"/>
      <c r="L83" s="82"/>
      <c r="M83" s="82"/>
      <c r="N83" s="82"/>
      <c r="O83" s="82"/>
      <c r="P83" s="82"/>
    </row>
    <row r="84" spans="1:16" x14ac:dyDescent="0.3">
      <c r="B84" s="18" t="s">
        <v>15</v>
      </c>
      <c r="C84" s="31" t="s">
        <v>167</v>
      </c>
      <c r="D84" s="30" t="s">
        <v>14</v>
      </c>
      <c r="E84" s="29" t="s">
        <v>21</v>
      </c>
      <c r="F84" s="82">
        <v>2000</v>
      </c>
      <c r="G84" s="82">
        <v>1662.8911414720139</v>
      </c>
      <c r="H84" s="82"/>
      <c r="I84" s="82"/>
      <c r="J84" s="82"/>
      <c r="K84" s="82"/>
      <c r="L84" s="82"/>
      <c r="M84" s="82"/>
      <c r="N84" s="82"/>
      <c r="O84" s="82"/>
      <c r="P84" s="82"/>
    </row>
    <row r="85" spans="1:16" x14ac:dyDescent="0.3">
      <c r="B85" s="18" t="s">
        <v>15</v>
      </c>
      <c r="C85" s="31" t="s">
        <v>239</v>
      </c>
      <c r="D85" s="30" t="s">
        <v>14</v>
      </c>
      <c r="E85" s="29" t="s">
        <v>18</v>
      </c>
      <c r="F85" s="82">
        <v>1915817</v>
      </c>
      <c r="G85" s="82">
        <v>1978545</v>
      </c>
      <c r="H85" s="82"/>
      <c r="I85" s="82"/>
      <c r="J85" s="82"/>
      <c r="K85" s="82"/>
      <c r="L85" s="82"/>
      <c r="M85" s="82"/>
      <c r="N85" s="82"/>
      <c r="O85" s="82"/>
      <c r="P85" s="82"/>
    </row>
    <row r="86" spans="1:16" x14ac:dyDescent="0.3">
      <c r="B86" s="18" t="s">
        <v>15</v>
      </c>
      <c r="C86" s="31" t="s">
        <v>240</v>
      </c>
      <c r="D86" s="30" t="s">
        <v>14</v>
      </c>
      <c r="E86" s="29" t="s">
        <v>105</v>
      </c>
      <c r="F86" s="82">
        <v>0</v>
      </c>
      <c r="G86" s="82">
        <v>5000</v>
      </c>
      <c r="H86" s="82"/>
      <c r="I86" s="82"/>
      <c r="J86" s="82"/>
      <c r="K86" s="82"/>
      <c r="L86" s="82"/>
      <c r="M86" s="82"/>
      <c r="N86" s="82"/>
      <c r="O86" s="82"/>
      <c r="P86" s="82"/>
    </row>
    <row r="87" spans="1:16" x14ac:dyDescent="0.3">
      <c r="A87" s="109" t="s">
        <v>164</v>
      </c>
      <c r="B87" s="18" t="s">
        <v>15</v>
      </c>
      <c r="C87" s="31" t="s">
        <v>206</v>
      </c>
      <c r="D87" s="30" t="s">
        <v>20</v>
      </c>
      <c r="E87" s="29" t="s">
        <v>18</v>
      </c>
      <c r="F87" s="82">
        <v>150000</v>
      </c>
      <c r="G87" s="82">
        <v>200000</v>
      </c>
      <c r="H87" s="82"/>
      <c r="I87" s="82"/>
      <c r="J87" s="82"/>
      <c r="K87" s="82"/>
      <c r="L87" s="82"/>
      <c r="M87" s="82"/>
      <c r="N87" s="82"/>
      <c r="O87" s="82"/>
      <c r="P87" s="82"/>
    </row>
    <row r="88" spans="1:16" x14ac:dyDescent="0.3">
      <c r="B88" s="18" t="s">
        <v>15</v>
      </c>
      <c r="C88" s="31" t="s">
        <v>241</v>
      </c>
      <c r="D88" s="30" t="s">
        <v>19</v>
      </c>
      <c r="E88" s="29" t="s">
        <v>18</v>
      </c>
      <c r="F88" s="82">
        <v>10000</v>
      </c>
      <c r="G88" s="82">
        <v>20000</v>
      </c>
      <c r="H88" s="82"/>
      <c r="I88" s="82"/>
      <c r="J88" s="82"/>
      <c r="K88" s="82"/>
      <c r="L88" s="82"/>
      <c r="M88" s="82"/>
      <c r="N88" s="82"/>
      <c r="O88" s="82"/>
      <c r="P88" s="82"/>
    </row>
    <row r="89" spans="1:16" x14ac:dyDescent="0.3">
      <c r="B89" s="18" t="s">
        <v>15</v>
      </c>
      <c r="C89" s="31" t="s">
        <v>242</v>
      </c>
      <c r="D89" s="30" t="s">
        <v>99</v>
      </c>
      <c r="E89" s="29" t="s">
        <v>18</v>
      </c>
      <c r="F89" s="82">
        <v>514311</v>
      </c>
      <c r="G89" s="82">
        <v>829300</v>
      </c>
      <c r="H89" s="82"/>
      <c r="I89" s="82"/>
      <c r="J89" s="82"/>
      <c r="K89" s="82"/>
      <c r="L89" s="82"/>
      <c r="M89" s="82"/>
      <c r="N89" s="82"/>
      <c r="O89" s="82"/>
      <c r="P89" s="82"/>
    </row>
    <row r="90" spans="1:16" x14ac:dyDescent="0.3">
      <c r="A90" s="109" t="s">
        <v>164</v>
      </c>
      <c r="B90" s="18" t="s">
        <v>15</v>
      </c>
      <c r="C90" s="31" t="s">
        <v>243</v>
      </c>
      <c r="D90" s="30" t="s">
        <v>99</v>
      </c>
      <c r="E90" s="29" t="s">
        <v>18</v>
      </c>
      <c r="F90" s="82">
        <v>0</v>
      </c>
      <c r="G90" s="82">
        <v>0</v>
      </c>
      <c r="H90" s="82"/>
      <c r="I90" s="82"/>
      <c r="J90" s="82"/>
      <c r="K90" s="82"/>
      <c r="L90" s="82"/>
      <c r="M90" s="82"/>
      <c r="N90" s="82"/>
      <c r="O90" s="82"/>
      <c r="P90" s="82"/>
    </row>
    <row r="91" spans="1:16" x14ac:dyDescent="0.3">
      <c r="A91" s="110"/>
      <c r="B91" s="18" t="s">
        <v>15</v>
      </c>
      <c r="C91" s="31" t="s">
        <v>244</v>
      </c>
      <c r="D91" s="30" t="s">
        <v>104</v>
      </c>
      <c r="E91" s="29" t="s">
        <v>18</v>
      </c>
      <c r="F91" s="82">
        <v>1100000</v>
      </c>
      <c r="G91" s="82">
        <v>1700000</v>
      </c>
      <c r="H91" s="82"/>
      <c r="I91" s="82"/>
      <c r="J91" s="82"/>
      <c r="K91" s="82"/>
      <c r="L91" s="82"/>
      <c r="M91" s="82"/>
      <c r="N91" s="82"/>
      <c r="O91" s="82"/>
      <c r="P91" s="82"/>
    </row>
    <row r="92" spans="1:16" x14ac:dyDescent="0.3">
      <c r="A92" s="110"/>
      <c r="B92" s="18" t="s">
        <v>15</v>
      </c>
      <c r="C92" s="31" t="s">
        <v>166</v>
      </c>
      <c r="D92" s="30" t="s">
        <v>99</v>
      </c>
      <c r="E92" s="29" t="s">
        <v>18</v>
      </c>
      <c r="F92" s="82">
        <v>1866292.6190476189</v>
      </c>
      <c r="G92" s="82">
        <v>2392959</v>
      </c>
      <c r="H92" s="82"/>
      <c r="I92" s="82"/>
      <c r="J92" s="82"/>
      <c r="K92" s="82"/>
      <c r="L92" s="82"/>
      <c r="M92" s="82"/>
      <c r="N92" s="82"/>
      <c r="O92" s="82"/>
      <c r="P92" s="82"/>
    </row>
    <row r="93" spans="1:16" x14ac:dyDescent="0.3">
      <c r="A93" s="109" t="s">
        <v>164</v>
      </c>
      <c r="B93" s="18" t="s">
        <v>15</v>
      </c>
      <c r="C93" s="31" t="s">
        <v>245</v>
      </c>
      <c r="D93" s="30" t="s">
        <v>104</v>
      </c>
      <c r="E93" s="29" t="s">
        <v>18</v>
      </c>
      <c r="F93" s="82">
        <v>3000</v>
      </c>
      <c r="G93" s="82">
        <v>25083</v>
      </c>
      <c r="H93" s="82"/>
      <c r="I93" s="82"/>
      <c r="J93" s="82"/>
      <c r="K93" s="82"/>
      <c r="L93" s="82"/>
      <c r="M93" s="82"/>
      <c r="N93" s="82"/>
      <c r="O93" s="82"/>
      <c r="P93" s="82"/>
    </row>
    <row r="94" spans="1:16" x14ac:dyDescent="0.3">
      <c r="A94" s="109"/>
      <c r="B94" s="18" t="s">
        <v>15</v>
      </c>
      <c r="C94" s="31" t="s">
        <v>167</v>
      </c>
      <c r="D94" s="30" t="s">
        <v>96</v>
      </c>
      <c r="E94" s="29" t="s">
        <v>22</v>
      </c>
      <c r="F94" s="82">
        <v>38716</v>
      </c>
      <c r="G94" s="82">
        <v>28569</v>
      </c>
      <c r="H94" s="82"/>
      <c r="I94" s="82"/>
      <c r="J94" s="82"/>
      <c r="K94" s="82"/>
      <c r="L94" s="82"/>
      <c r="M94" s="82"/>
      <c r="N94" s="82"/>
      <c r="O94" s="82"/>
      <c r="P94" s="82"/>
    </row>
    <row r="95" spans="1:16" x14ac:dyDescent="0.3">
      <c r="A95" s="109"/>
      <c r="B95" s="18" t="s">
        <v>15</v>
      </c>
      <c r="C95" s="31" t="s">
        <v>167</v>
      </c>
      <c r="D95" s="30" t="s">
        <v>96</v>
      </c>
      <c r="E95" s="29" t="s">
        <v>21</v>
      </c>
      <c r="F95" s="82">
        <v>73797</v>
      </c>
      <c r="G95" s="82">
        <v>44060</v>
      </c>
      <c r="H95" s="82"/>
      <c r="I95" s="82"/>
      <c r="J95" s="82"/>
      <c r="K95" s="82"/>
      <c r="L95" s="82"/>
      <c r="M95" s="82"/>
      <c r="N95" s="82"/>
      <c r="O95" s="82"/>
      <c r="P95" s="82"/>
    </row>
    <row r="96" spans="1:16" x14ac:dyDescent="0.3">
      <c r="A96" s="109"/>
      <c r="B96" s="18" t="s">
        <v>15</v>
      </c>
      <c r="C96" s="31" t="s">
        <v>246</v>
      </c>
      <c r="D96" s="30" t="s">
        <v>96</v>
      </c>
      <c r="E96" s="29" t="s">
        <v>18</v>
      </c>
      <c r="F96" s="82">
        <v>397891.1176470588</v>
      </c>
      <c r="G96" s="82">
        <v>543871</v>
      </c>
      <c r="H96" s="82"/>
      <c r="I96" s="82"/>
      <c r="J96" s="82"/>
      <c r="K96" s="82"/>
      <c r="L96" s="82"/>
      <c r="M96" s="82"/>
      <c r="N96" s="82"/>
      <c r="O96" s="82"/>
      <c r="P96" s="82"/>
    </row>
    <row r="97" spans="1:16" x14ac:dyDescent="0.3">
      <c r="B97" s="18" t="s">
        <v>15</v>
      </c>
      <c r="C97" s="31" t="s">
        <v>247</v>
      </c>
      <c r="D97" s="30" t="s">
        <v>96</v>
      </c>
      <c r="E97" s="29" t="s">
        <v>18</v>
      </c>
      <c r="F97" s="82">
        <v>100000</v>
      </c>
      <c r="G97" s="82">
        <v>100158</v>
      </c>
      <c r="H97" s="82"/>
      <c r="I97" s="82"/>
      <c r="J97" s="82"/>
      <c r="K97" s="82"/>
      <c r="L97" s="82"/>
      <c r="M97" s="82"/>
      <c r="N97" s="82"/>
      <c r="O97" s="82"/>
      <c r="P97" s="82"/>
    </row>
    <row r="98" spans="1:16" x14ac:dyDescent="0.3">
      <c r="B98" s="18" t="s">
        <v>15</v>
      </c>
      <c r="C98" s="31" t="s">
        <v>248</v>
      </c>
      <c r="D98" s="30" t="s">
        <v>106</v>
      </c>
      <c r="E98" s="29" t="s">
        <v>18</v>
      </c>
      <c r="F98" s="82">
        <v>0</v>
      </c>
      <c r="G98" s="82">
        <v>9400</v>
      </c>
      <c r="H98" s="82"/>
      <c r="I98" s="82"/>
      <c r="J98" s="82"/>
      <c r="K98" s="82"/>
      <c r="L98" s="82"/>
      <c r="M98" s="82"/>
      <c r="N98" s="82"/>
      <c r="O98" s="82"/>
      <c r="P98" s="82"/>
    </row>
    <row r="99" spans="1:16" x14ac:dyDescent="0.3">
      <c r="B99" s="18" t="s">
        <v>15</v>
      </c>
      <c r="C99" s="31" t="s">
        <v>253</v>
      </c>
      <c r="D99" s="30" t="s">
        <v>223</v>
      </c>
      <c r="E99" s="29" t="s">
        <v>11</v>
      </c>
      <c r="F99" s="82">
        <v>6050</v>
      </c>
      <c r="G99" s="82">
        <v>21384</v>
      </c>
      <c r="H99" s="82"/>
      <c r="I99" s="82"/>
      <c r="J99" s="82"/>
      <c r="K99" s="82"/>
      <c r="L99" s="82"/>
      <c r="M99" s="82"/>
      <c r="N99" s="82"/>
      <c r="O99" s="82"/>
      <c r="P99" s="82"/>
    </row>
    <row r="100" spans="1:16" x14ac:dyDescent="0.3">
      <c r="B100" s="18" t="s">
        <v>15</v>
      </c>
      <c r="C100" s="31" t="s">
        <v>254</v>
      </c>
      <c r="D100" s="30" t="s">
        <v>62</v>
      </c>
      <c r="E100" s="29" t="s">
        <v>11</v>
      </c>
      <c r="F100" s="82">
        <v>4050</v>
      </c>
      <c r="G100" s="82">
        <v>5350</v>
      </c>
      <c r="H100" s="82"/>
      <c r="I100" s="82"/>
      <c r="J100" s="82"/>
      <c r="K100" s="82"/>
      <c r="L100" s="82"/>
      <c r="M100" s="82"/>
      <c r="N100" s="82"/>
      <c r="O100" s="82"/>
      <c r="P100" s="82"/>
    </row>
    <row r="101" spans="1:16" x14ac:dyDescent="0.3">
      <c r="B101" s="15" t="s">
        <v>15</v>
      </c>
      <c r="C101" s="148" t="s">
        <v>224</v>
      </c>
      <c r="D101" s="149" t="s">
        <v>64</v>
      </c>
      <c r="E101" s="150" t="s">
        <v>11</v>
      </c>
      <c r="F101" s="138">
        <v>0</v>
      </c>
      <c r="G101" s="138">
        <v>0</v>
      </c>
      <c r="H101" s="138"/>
      <c r="I101" s="138"/>
      <c r="J101" s="138"/>
      <c r="K101" s="138"/>
      <c r="L101" s="138"/>
      <c r="M101" s="138"/>
      <c r="N101" s="138"/>
      <c r="O101" s="138"/>
      <c r="P101" s="138"/>
    </row>
    <row r="102" spans="1:16" x14ac:dyDescent="0.3">
      <c r="A102" s="109" t="s">
        <v>164</v>
      </c>
      <c r="B102" s="18" t="s">
        <v>15</v>
      </c>
      <c r="C102" s="31" t="s">
        <v>256</v>
      </c>
      <c r="D102" s="30" t="s">
        <v>14</v>
      </c>
      <c r="E102" s="29" t="s">
        <v>16</v>
      </c>
      <c r="F102" s="82">
        <v>750</v>
      </c>
      <c r="G102" s="82">
        <v>7500</v>
      </c>
      <c r="H102" s="82"/>
      <c r="I102" s="82"/>
      <c r="J102" s="82"/>
      <c r="K102" s="82"/>
      <c r="L102" s="82"/>
      <c r="M102" s="82"/>
      <c r="N102" s="82"/>
      <c r="O102" s="82"/>
      <c r="P102" s="82"/>
    </row>
    <row r="103" spans="1:16" x14ac:dyDescent="0.3">
      <c r="A103" s="109"/>
      <c r="B103" s="18" t="s">
        <v>15</v>
      </c>
      <c r="C103" s="31" t="s">
        <v>255</v>
      </c>
      <c r="D103" s="30" t="s">
        <v>99</v>
      </c>
      <c r="E103" s="29" t="s">
        <v>27</v>
      </c>
      <c r="F103" s="82">
        <v>0</v>
      </c>
      <c r="G103" s="82">
        <v>0</v>
      </c>
      <c r="H103" s="82"/>
      <c r="I103" s="82"/>
      <c r="J103" s="82"/>
      <c r="K103" s="82"/>
      <c r="L103" s="82"/>
      <c r="M103" s="82"/>
      <c r="N103" s="82"/>
      <c r="O103" s="82"/>
      <c r="P103" s="82"/>
    </row>
    <row r="104" spans="1:16" x14ac:dyDescent="0.3">
      <c r="A104" s="109" t="s">
        <v>164</v>
      </c>
      <c r="B104" s="18" t="s">
        <v>15</v>
      </c>
      <c r="C104" s="31" t="s">
        <v>257</v>
      </c>
      <c r="D104" s="30" t="s">
        <v>258</v>
      </c>
      <c r="E104" s="29" t="s">
        <v>16</v>
      </c>
      <c r="F104" s="82">
        <v>750</v>
      </c>
      <c r="G104" s="82">
        <v>9108</v>
      </c>
      <c r="H104" s="82"/>
      <c r="I104" s="82"/>
      <c r="J104" s="82"/>
      <c r="K104" s="82"/>
      <c r="L104" s="82"/>
      <c r="M104" s="82"/>
      <c r="N104" s="82"/>
      <c r="O104" s="82"/>
      <c r="P104" s="82"/>
    </row>
    <row r="105" spans="1:16" x14ac:dyDescent="0.3">
      <c r="A105" s="109"/>
      <c r="B105" s="18" t="s">
        <v>15</v>
      </c>
      <c r="C105" s="31" t="s">
        <v>249</v>
      </c>
      <c r="D105" s="30" t="s">
        <v>96</v>
      </c>
      <c r="E105" s="29" t="s">
        <v>27</v>
      </c>
      <c r="F105" s="82">
        <v>0</v>
      </c>
      <c r="G105" s="82">
        <v>0</v>
      </c>
      <c r="H105" s="82"/>
      <c r="I105" s="82"/>
      <c r="J105" s="82"/>
      <c r="K105" s="82"/>
      <c r="L105" s="82"/>
      <c r="M105" s="82"/>
      <c r="N105" s="82"/>
      <c r="O105" s="82"/>
      <c r="P105" s="82"/>
    </row>
    <row r="106" spans="1:16" x14ac:dyDescent="0.3">
      <c r="A106" s="109"/>
      <c r="B106" s="18" t="s">
        <v>15</v>
      </c>
      <c r="C106" s="31" t="s">
        <v>259</v>
      </c>
      <c r="D106" s="30" t="s">
        <v>62</v>
      </c>
      <c r="E106" s="29" t="s">
        <v>27</v>
      </c>
      <c r="F106" s="82">
        <v>0</v>
      </c>
      <c r="G106" s="82">
        <v>0</v>
      </c>
      <c r="H106" s="82"/>
      <c r="I106" s="82"/>
      <c r="J106" s="82"/>
      <c r="K106" s="82"/>
      <c r="L106" s="82"/>
      <c r="M106" s="82"/>
      <c r="N106" s="82"/>
      <c r="O106" s="82"/>
      <c r="P106" s="82"/>
    </row>
    <row r="107" spans="1:16" x14ac:dyDescent="0.3">
      <c r="A107" s="109" t="s">
        <v>164</v>
      </c>
      <c r="B107" s="25" t="s">
        <v>15</v>
      </c>
      <c r="C107" s="114" t="s">
        <v>107</v>
      </c>
      <c r="D107" s="115" t="s">
        <v>14</v>
      </c>
      <c r="E107" s="116" t="s">
        <v>202</v>
      </c>
      <c r="F107" s="141">
        <v>34500</v>
      </c>
      <c r="G107" s="141">
        <v>90000</v>
      </c>
      <c r="H107" s="141"/>
      <c r="I107" s="141"/>
      <c r="J107" s="141"/>
      <c r="K107" s="141"/>
      <c r="L107" s="141"/>
      <c r="M107" s="141"/>
      <c r="N107" s="141"/>
      <c r="O107" s="141"/>
      <c r="P107" s="141"/>
    </row>
    <row r="108" spans="1:16" x14ac:dyDescent="0.3">
      <c r="A108" s="109" t="s">
        <v>164</v>
      </c>
      <c r="B108" s="18" t="s">
        <v>15</v>
      </c>
      <c r="C108" s="31" t="s">
        <v>250</v>
      </c>
      <c r="D108" s="30" t="s">
        <v>14</v>
      </c>
      <c r="E108" s="29" t="s">
        <v>202</v>
      </c>
      <c r="F108" s="82">
        <v>0</v>
      </c>
      <c r="G108" s="82">
        <v>0</v>
      </c>
      <c r="H108" s="82"/>
      <c r="I108" s="82"/>
      <c r="J108" s="82"/>
      <c r="K108" s="82"/>
      <c r="L108" s="82"/>
      <c r="M108" s="82"/>
      <c r="N108" s="82"/>
      <c r="O108" s="82"/>
      <c r="P108" s="82"/>
    </row>
    <row r="109" spans="1:16" x14ac:dyDescent="0.3">
      <c r="A109" s="109" t="s">
        <v>164</v>
      </c>
      <c r="B109" s="18" t="s">
        <v>15</v>
      </c>
      <c r="C109" s="31" t="s">
        <v>251</v>
      </c>
      <c r="D109" s="30" t="s">
        <v>99</v>
      </c>
      <c r="E109" s="29" t="s">
        <v>260</v>
      </c>
      <c r="F109" s="82">
        <v>3000</v>
      </c>
      <c r="G109" s="82">
        <v>43924.5</v>
      </c>
      <c r="H109" s="82"/>
      <c r="I109" s="82"/>
      <c r="J109" s="82"/>
      <c r="K109" s="82"/>
      <c r="L109" s="82"/>
      <c r="M109" s="82"/>
      <c r="N109" s="82"/>
      <c r="O109" s="82"/>
      <c r="P109" s="82"/>
    </row>
    <row r="110" spans="1:16" x14ac:dyDescent="0.3">
      <c r="A110" s="109" t="s">
        <v>164</v>
      </c>
      <c r="B110" s="18" t="s">
        <v>15</v>
      </c>
      <c r="C110" s="31" t="s">
        <v>261</v>
      </c>
      <c r="D110" s="30" t="s">
        <v>104</v>
      </c>
      <c r="E110" s="29" t="s">
        <v>108</v>
      </c>
      <c r="F110" s="82">
        <v>18000</v>
      </c>
      <c r="G110" s="82">
        <v>79500</v>
      </c>
      <c r="H110" s="82"/>
      <c r="I110" s="82"/>
      <c r="J110" s="82"/>
      <c r="K110" s="82"/>
      <c r="L110" s="82"/>
      <c r="M110" s="82"/>
      <c r="N110" s="82"/>
      <c r="O110" s="82"/>
      <c r="P110" s="82"/>
    </row>
    <row r="111" spans="1:16" x14ac:dyDescent="0.3">
      <c r="A111" s="109" t="s">
        <v>164</v>
      </c>
      <c r="B111" s="18" t="s">
        <v>15</v>
      </c>
      <c r="C111" s="31" t="s">
        <v>262</v>
      </c>
      <c r="D111" s="30" t="s">
        <v>104</v>
      </c>
      <c r="E111" s="29" t="s">
        <v>260</v>
      </c>
      <c r="F111" s="82">
        <v>1500</v>
      </c>
      <c r="G111" s="82">
        <v>3832.5</v>
      </c>
      <c r="H111" s="82"/>
      <c r="I111" s="82"/>
      <c r="J111" s="82"/>
      <c r="K111" s="82"/>
      <c r="L111" s="82"/>
      <c r="M111" s="82"/>
      <c r="N111" s="82"/>
      <c r="O111" s="82"/>
      <c r="P111" s="82"/>
    </row>
    <row r="112" spans="1:16" x14ac:dyDescent="0.3">
      <c r="A112" s="109" t="s">
        <v>164</v>
      </c>
      <c r="B112" s="18" t="s">
        <v>15</v>
      </c>
      <c r="C112" s="31" t="s">
        <v>285</v>
      </c>
      <c r="D112" s="30" t="s">
        <v>96</v>
      </c>
      <c r="E112" s="29" t="s">
        <v>260</v>
      </c>
      <c r="F112" s="82">
        <v>1500</v>
      </c>
      <c r="G112" s="82">
        <v>2726.4395604395604</v>
      </c>
      <c r="H112" s="82"/>
      <c r="I112" s="82"/>
      <c r="J112" s="82"/>
      <c r="K112" s="82"/>
      <c r="L112" s="82"/>
      <c r="M112" s="82"/>
      <c r="N112" s="82"/>
      <c r="O112" s="82"/>
      <c r="P112" s="82"/>
    </row>
    <row r="113" spans="1:16" x14ac:dyDescent="0.3">
      <c r="A113" s="109" t="s">
        <v>164</v>
      </c>
      <c r="B113" s="15" t="s">
        <v>15</v>
      </c>
      <c r="C113" s="148" t="s">
        <v>286</v>
      </c>
      <c r="D113" s="149" t="s">
        <v>62</v>
      </c>
      <c r="E113" s="150" t="s">
        <v>27</v>
      </c>
      <c r="F113" s="138"/>
      <c r="G113" s="138"/>
      <c r="H113" s="138"/>
      <c r="I113" s="138"/>
      <c r="J113" s="138"/>
      <c r="K113" s="138"/>
      <c r="L113" s="138"/>
      <c r="M113" s="138"/>
      <c r="N113" s="138"/>
      <c r="O113" s="138"/>
      <c r="P113" s="138"/>
    </row>
    <row r="114" spans="1:16" x14ac:dyDescent="0.3">
      <c r="A114" s="109" t="s">
        <v>164</v>
      </c>
      <c r="B114" s="18" t="s">
        <v>15</v>
      </c>
      <c r="C114" s="31" t="s">
        <v>263</v>
      </c>
      <c r="D114" s="30" t="s">
        <v>201</v>
      </c>
      <c r="E114" s="29" t="s">
        <v>264</v>
      </c>
      <c r="F114" s="82">
        <v>0</v>
      </c>
      <c r="G114" s="82">
        <v>0</v>
      </c>
      <c r="H114" s="82"/>
      <c r="I114" s="82"/>
      <c r="J114" s="82"/>
      <c r="K114" s="82"/>
      <c r="L114" s="82"/>
      <c r="M114" s="82"/>
      <c r="N114" s="82"/>
      <c r="O114" s="82"/>
      <c r="P114" s="82"/>
    </row>
    <row r="115" spans="1:16" x14ac:dyDescent="0.3">
      <c r="A115" s="109" t="s">
        <v>164</v>
      </c>
      <c r="B115" s="18" t="s">
        <v>15</v>
      </c>
      <c r="C115" s="31" t="s">
        <v>287</v>
      </c>
      <c r="D115" s="30" t="s">
        <v>99</v>
      </c>
      <c r="E115" s="29" t="s">
        <v>264</v>
      </c>
      <c r="F115" s="82">
        <v>0</v>
      </c>
      <c r="G115" s="82">
        <v>0</v>
      </c>
      <c r="H115" s="82"/>
      <c r="I115" s="82"/>
      <c r="J115" s="82"/>
      <c r="K115" s="82"/>
      <c r="L115" s="82"/>
      <c r="M115" s="82"/>
      <c r="N115" s="82"/>
      <c r="O115" s="82"/>
      <c r="P115" s="82"/>
    </row>
    <row r="116" spans="1:16" x14ac:dyDescent="0.3">
      <c r="A116" s="109" t="s">
        <v>164</v>
      </c>
      <c r="B116" s="18" t="s">
        <v>15</v>
      </c>
      <c r="C116" s="31" t="s">
        <v>288</v>
      </c>
      <c r="D116" s="30" t="s">
        <v>104</v>
      </c>
      <c r="E116" s="29" t="s">
        <v>264</v>
      </c>
      <c r="F116" s="82">
        <v>0</v>
      </c>
      <c r="G116" s="82">
        <v>0</v>
      </c>
      <c r="H116" s="82"/>
      <c r="I116" s="82"/>
      <c r="J116" s="82"/>
      <c r="K116" s="82"/>
      <c r="L116" s="82"/>
      <c r="M116" s="82"/>
      <c r="N116" s="82"/>
      <c r="O116" s="82"/>
      <c r="P116" s="82"/>
    </row>
    <row r="117" spans="1:16" x14ac:dyDescent="0.3">
      <c r="A117" s="109" t="s">
        <v>164</v>
      </c>
      <c r="B117" s="18" t="s">
        <v>15</v>
      </c>
      <c r="C117" s="31" t="s">
        <v>289</v>
      </c>
      <c r="D117" s="30" t="s">
        <v>290</v>
      </c>
      <c r="E117" s="29" t="s">
        <v>27</v>
      </c>
      <c r="F117" s="82">
        <v>0</v>
      </c>
      <c r="G117" s="82">
        <v>0</v>
      </c>
      <c r="H117" s="82"/>
      <c r="I117" s="82"/>
      <c r="J117" s="82"/>
      <c r="K117" s="82"/>
      <c r="L117" s="82"/>
      <c r="M117" s="82"/>
      <c r="N117" s="82"/>
      <c r="O117" s="82"/>
      <c r="P117" s="82"/>
    </row>
    <row r="118" spans="1:16" x14ac:dyDescent="0.3">
      <c r="A118" s="185" t="s">
        <v>165</v>
      </c>
      <c r="B118" s="18" t="s">
        <v>15</v>
      </c>
      <c r="C118" s="31" t="s">
        <v>265</v>
      </c>
      <c r="D118" s="30" t="s">
        <v>291</v>
      </c>
      <c r="E118" s="29" t="s">
        <v>27</v>
      </c>
      <c r="F118" s="82">
        <v>0</v>
      </c>
      <c r="G118" s="82">
        <v>0</v>
      </c>
      <c r="H118" s="82"/>
      <c r="I118" s="82"/>
      <c r="J118" s="82"/>
      <c r="K118" s="82"/>
      <c r="L118" s="82"/>
      <c r="M118" s="82"/>
      <c r="N118" s="82"/>
      <c r="O118" s="82"/>
      <c r="P118" s="82"/>
    </row>
    <row r="119" spans="1:16" x14ac:dyDescent="0.3">
      <c r="A119" s="109" t="s">
        <v>164</v>
      </c>
      <c r="B119" s="15" t="s">
        <v>15</v>
      </c>
      <c r="C119" s="148" t="s">
        <v>292</v>
      </c>
      <c r="D119" s="149" t="s">
        <v>62</v>
      </c>
      <c r="E119" s="150" t="s">
        <v>27</v>
      </c>
      <c r="F119" s="138">
        <v>0</v>
      </c>
      <c r="G119" s="138">
        <v>0</v>
      </c>
      <c r="H119" s="138"/>
      <c r="I119" s="138"/>
      <c r="J119" s="138"/>
      <c r="K119" s="138"/>
      <c r="L119" s="138"/>
      <c r="M119" s="138"/>
      <c r="N119" s="138"/>
      <c r="O119" s="138"/>
      <c r="P119" s="138"/>
    </row>
    <row r="120" spans="1:16" x14ac:dyDescent="0.3">
      <c r="A120" s="109" t="s">
        <v>164</v>
      </c>
      <c r="B120" s="18" t="s">
        <v>15</v>
      </c>
      <c r="C120" s="31" t="s">
        <v>293</v>
      </c>
      <c r="D120" s="30" t="s">
        <v>14</v>
      </c>
      <c r="E120" s="29" t="s">
        <v>294</v>
      </c>
      <c r="F120" s="82">
        <v>0</v>
      </c>
      <c r="G120" s="82">
        <v>0</v>
      </c>
      <c r="H120" s="82"/>
      <c r="I120" s="82"/>
      <c r="J120" s="82"/>
      <c r="K120" s="82"/>
      <c r="L120" s="82"/>
      <c r="M120" s="82"/>
      <c r="N120" s="82"/>
      <c r="O120" s="82"/>
      <c r="P120" s="82"/>
    </row>
    <row r="121" spans="1:16" x14ac:dyDescent="0.3">
      <c r="A121" s="109" t="s">
        <v>164</v>
      </c>
      <c r="B121" s="18" t="s">
        <v>15</v>
      </c>
      <c r="C121" s="31" t="s">
        <v>295</v>
      </c>
      <c r="D121" s="30" t="s">
        <v>99</v>
      </c>
      <c r="E121" s="29" t="s">
        <v>294</v>
      </c>
      <c r="F121" s="82">
        <v>0</v>
      </c>
      <c r="G121" s="82">
        <v>0</v>
      </c>
      <c r="H121" s="82"/>
      <c r="I121" s="82"/>
      <c r="J121" s="82"/>
      <c r="K121" s="82"/>
      <c r="L121" s="82"/>
      <c r="M121" s="82"/>
      <c r="N121" s="82"/>
      <c r="O121" s="82"/>
      <c r="P121" s="82"/>
    </row>
    <row r="122" spans="1:16" x14ac:dyDescent="0.3">
      <c r="A122" s="109" t="s">
        <v>164</v>
      </c>
      <c r="B122" s="18" t="s">
        <v>15</v>
      </c>
      <c r="C122" s="31" t="s">
        <v>296</v>
      </c>
      <c r="D122" s="30" t="s">
        <v>104</v>
      </c>
      <c r="E122" s="29" t="s">
        <v>294</v>
      </c>
      <c r="F122" s="82">
        <v>0</v>
      </c>
      <c r="G122" s="82">
        <v>0</v>
      </c>
      <c r="H122" s="82"/>
      <c r="I122" s="82"/>
      <c r="J122" s="82"/>
      <c r="K122" s="82"/>
      <c r="L122" s="82"/>
      <c r="M122" s="82"/>
      <c r="N122" s="82"/>
      <c r="O122" s="82"/>
      <c r="P122" s="82"/>
    </row>
    <row r="123" spans="1:16" x14ac:dyDescent="0.3">
      <c r="A123" s="109" t="s">
        <v>164</v>
      </c>
      <c r="B123" s="18" t="s">
        <v>15</v>
      </c>
      <c r="C123" s="31" t="s">
        <v>297</v>
      </c>
      <c r="D123" s="30" t="s">
        <v>96</v>
      </c>
      <c r="E123" s="29" t="s">
        <v>294</v>
      </c>
      <c r="F123" s="82">
        <v>0</v>
      </c>
      <c r="G123" s="82">
        <v>0</v>
      </c>
      <c r="H123" s="82"/>
      <c r="I123" s="82"/>
      <c r="J123" s="82"/>
      <c r="K123" s="82"/>
      <c r="L123" s="82"/>
      <c r="M123" s="82"/>
      <c r="N123" s="82"/>
      <c r="O123" s="82"/>
      <c r="P123" s="82"/>
    </row>
    <row r="124" spans="1:16" x14ac:dyDescent="0.3">
      <c r="A124" s="109" t="s">
        <v>164</v>
      </c>
      <c r="B124" s="15" t="s">
        <v>15</v>
      </c>
      <c r="C124" s="148" t="s">
        <v>298</v>
      </c>
      <c r="D124" s="149" t="s">
        <v>266</v>
      </c>
      <c r="E124" s="150" t="s">
        <v>294</v>
      </c>
      <c r="F124" s="138">
        <v>0</v>
      </c>
      <c r="G124" s="138">
        <v>0</v>
      </c>
      <c r="H124" s="138"/>
      <c r="I124" s="138"/>
      <c r="J124" s="138"/>
      <c r="K124" s="138"/>
      <c r="L124" s="138"/>
      <c r="M124" s="138"/>
      <c r="N124" s="138"/>
      <c r="O124" s="138"/>
      <c r="P124" s="138"/>
    </row>
    <row r="125" spans="1:16" x14ac:dyDescent="0.3">
      <c r="A125" s="109"/>
      <c r="B125" s="18" t="s">
        <v>15</v>
      </c>
      <c r="C125" s="31" t="s">
        <v>267</v>
      </c>
      <c r="D125" s="30" t="s">
        <v>14</v>
      </c>
      <c r="E125" s="29" t="s">
        <v>294</v>
      </c>
      <c r="F125" s="82">
        <v>0</v>
      </c>
      <c r="G125" s="82">
        <v>0</v>
      </c>
      <c r="H125" s="82"/>
      <c r="I125" s="82"/>
      <c r="J125" s="82"/>
      <c r="K125" s="82"/>
      <c r="L125" s="82"/>
      <c r="M125" s="82"/>
      <c r="N125" s="82"/>
      <c r="O125" s="82"/>
      <c r="P125" s="82"/>
    </row>
    <row r="126" spans="1:16" x14ac:dyDescent="0.3">
      <c r="A126" s="109"/>
      <c r="B126" s="18" t="s">
        <v>15</v>
      </c>
      <c r="C126" s="31" t="s">
        <v>268</v>
      </c>
      <c r="D126" s="30" t="s">
        <v>99</v>
      </c>
      <c r="E126" s="29" t="s">
        <v>294</v>
      </c>
      <c r="F126" s="82">
        <v>0</v>
      </c>
      <c r="G126" s="82">
        <v>0</v>
      </c>
      <c r="H126" s="82"/>
      <c r="I126" s="82"/>
      <c r="J126" s="82"/>
      <c r="K126" s="82"/>
      <c r="L126" s="82"/>
      <c r="M126" s="82"/>
      <c r="N126" s="82"/>
      <c r="O126" s="82"/>
      <c r="P126" s="82"/>
    </row>
    <row r="127" spans="1:16" x14ac:dyDescent="0.3">
      <c r="A127" s="109"/>
      <c r="B127" s="18" t="s">
        <v>15</v>
      </c>
      <c r="C127" s="31" t="s">
        <v>269</v>
      </c>
      <c r="D127" s="30" t="s">
        <v>104</v>
      </c>
      <c r="E127" s="29" t="s">
        <v>294</v>
      </c>
      <c r="F127" s="82">
        <v>0</v>
      </c>
      <c r="G127" s="82">
        <v>0</v>
      </c>
      <c r="H127" s="82"/>
      <c r="I127" s="82"/>
      <c r="J127" s="82"/>
      <c r="K127" s="82"/>
      <c r="L127" s="82"/>
      <c r="M127" s="82"/>
      <c r="N127" s="82"/>
      <c r="O127" s="82"/>
      <c r="P127" s="82"/>
    </row>
    <row r="128" spans="1:16" x14ac:dyDescent="0.3">
      <c r="A128" s="109"/>
      <c r="B128" s="18" t="s">
        <v>15</v>
      </c>
      <c r="C128" s="31" t="s">
        <v>270</v>
      </c>
      <c r="D128" s="30" t="s">
        <v>96</v>
      </c>
      <c r="E128" s="29" t="s">
        <v>294</v>
      </c>
      <c r="F128" s="82">
        <v>0</v>
      </c>
      <c r="G128" s="82">
        <v>0</v>
      </c>
      <c r="H128" s="82"/>
      <c r="I128" s="82"/>
      <c r="J128" s="82"/>
      <c r="K128" s="82"/>
      <c r="L128" s="82"/>
      <c r="M128" s="82"/>
      <c r="N128" s="82"/>
      <c r="O128" s="82"/>
      <c r="P128" s="82"/>
    </row>
    <row r="129" spans="1:16" x14ac:dyDescent="0.3">
      <c r="A129" s="109"/>
      <c r="B129" s="18" t="s">
        <v>15</v>
      </c>
      <c r="C129" s="31" t="s">
        <v>271</v>
      </c>
      <c r="D129" s="30" t="s">
        <v>266</v>
      </c>
      <c r="E129" s="29" t="s">
        <v>294</v>
      </c>
      <c r="F129" s="82">
        <v>0</v>
      </c>
      <c r="G129" s="82">
        <v>0</v>
      </c>
      <c r="H129" s="82"/>
      <c r="I129" s="82"/>
      <c r="J129" s="82"/>
      <c r="K129" s="82"/>
      <c r="L129" s="82"/>
      <c r="M129" s="82"/>
      <c r="N129" s="82"/>
      <c r="O129" s="82"/>
      <c r="P129" s="82"/>
    </row>
    <row r="130" spans="1:16" x14ac:dyDescent="0.3">
      <c r="B130" s="50" t="s">
        <v>60</v>
      </c>
      <c r="C130" s="52" t="s">
        <v>61</v>
      </c>
      <c r="D130" s="52" t="s">
        <v>62</v>
      </c>
      <c r="E130" s="53" t="s">
        <v>63</v>
      </c>
      <c r="F130" s="83">
        <v>47239</v>
      </c>
      <c r="G130" s="83">
        <v>31915</v>
      </c>
      <c r="H130" s="83"/>
      <c r="I130" s="83"/>
      <c r="J130" s="83"/>
      <c r="K130" s="83"/>
      <c r="L130" s="83"/>
      <c r="M130" s="83"/>
      <c r="N130" s="83"/>
      <c r="O130" s="83"/>
      <c r="P130" s="83"/>
    </row>
    <row r="131" spans="1:16" x14ac:dyDescent="0.3">
      <c r="B131" s="51" t="s">
        <v>60</v>
      </c>
      <c r="C131" s="54" t="s">
        <v>61</v>
      </c>
      <c r="D131" s="54" t="s">
        <v>64</v>
      </c>
      <c r="E131" s="55" t="s">
        <v>63</v>
      </c>
      <c r="F131" s="84">
        <v>35161</v>
      </c>
      <c r="G131" s="84">
        <v>26517</v>
      </c>
      <c r="H131" s="84"/>
      <c r="I131" s="84"/>
      <c r="J131" s="84"/>
      <c r="K131" s="84"/>
      <c r="L131" s="84"/>
      <c r="M131" s="84"/>
      <c r="N131" s="84"/>
      <c r="O131" s="84"/>
      <c r="P131" s="84"/>
    </row>
    <row r="132" spans="1:16" x14ac:dyDescent="0.3">
      <c r="B132" s="51" t="s">
        <v>60</v>
      </c>
      <c r="C132" s="54" t="s">
        <v>65</v>
      </c>
      <c r="D132" s="54" t="s">
        <v>62</v>
      </c>
      <c r="E132" s="55" t="s">
        <v>63</v>
      </c>
      <c r="F132" s="84">
        <v>33205</v>
      </c>
      <c r="G132" s="84">
        <v>27566</v>
      </c>
      <c r="H132" s="84"/>
      <c r="I132" s="84"/>
      <c r="J132" s="84"/>
      <c r="K132" s="84"/>
      <c r="L132" s="84"/>
      <c r="M132" s="84"/>
      <c r="N132" s="84"/>
      <c r="O132" s="84"/>
      <c r="P132" s="84"/>
    </row>
    <row r="133" spans="1:16" x14ac:dyDescent="0.3">
      <c r="B133" s="51" t="s">
        <v>60</v>
      </c>
      <c r="C133" s="54" t="s">
        <v>65</v>
      </c>
      <c r="D133" s="54" t="s">
        <v>64</v>
      </c>
      <c r="E133" s="55" t="s">
        <v>63</v>
      </c>
      <c r="F133" s="84">
        <v>37740</v>
      </c>
      <c r="G133" s="84">
        <v>29125</v>
      </c>
      <c r="H133" s="84"/>
      <c r="I133" s="84"/>
      <c r="J133" s="84"/>
      <c r="K133" s="84"/>
      <c r="L133" s="84"/>
      <c r="M133" s="84"/>
      <c r="N133" s="84"/>
      <c r="O133" s="84"/>
      <c r="P133" s="84"/>
    </row>
    <row r="134" spans="1:16" x14ac:dyDescent="0.3">
      <c r="B134" s="51" t="s">
        <v>60</v>
      </c>
      <c r="C134" s="54" t="s">
        <v>66</v>
      </c>
      <c r="D134" s="54" t="s">
        <v>63</v>
      </c>
      <c r="E134" s="55" t="s">
        <v>63</v>
      </c>
      <c r="F134" s="84">
        <v>172912</v>
      </c>
      <c r="G134" s="84">
        <v>261808</v>
      </c>
      <c r="H134" s="84"/>
      <c r="I134" s="84"/>
      <c r="J134" s="84"/>
      <c r="K134" s="84"/>
      <c r="L134" s="84"/>
      <c r="M134" s="84"/>
      <c r="N134" s="84"/>
      <c r="O134" s="84"/>
      <c r="P134" s="84"/>
    </row>
    <row r="135" spans="1:16" x14ac:dyDescent="0.3">
      <c r="B135" s="70" t="s">
        <v>55</v>
      </c>
      <c r="C135" s="71" t="s">
        <v>65</v>
      </c>
      <c r="D135" s="71" t="s">
        <v>63</v>
      </c>
      <c r="E135" s="72" t="s">
        <v>63</v>
      </c>
      <c r="F135" s="85">
        <v>38304</v>
      </c>
      <c r="G135" s="85">
        <v>33359</v>
      </c>
      <c r="H135" s="85"/>
      <c r="I135" s="85"/>
      <c r="J135" s="85"/>
      <c r="K135" s="85"/>
      <c r="L135" s="85"/>
      <c r="M135" s="85"/>
      <c r="N135" s="85"/>
      <c r="O135" s="85"/>
      <c r="P135" s="85"/>
    </row>
    <row r="136" spans="1:16" x14ac:dyDescent="0.3">
      <c r="B136" s="51" t="s">
        <v>55</v>
      </c>
      <c r="C136" s="56" t="s">
        <v>67</v>
      </c>
      <c r="D136" s="54" t="s">
        <v>63</v>
      </c>
      <c r="E136" s="55" t="s">
        <v>26</v>
      </c>
      <c r="F136" s="86">
        <v>43947</v>
      </c>
      <c r="G136" s="86">
        <v>51133</v>
      </c>
      <c r="H136" s="86"/>
      <c r="I136" s="86"/>
      <c r="J136" s="86"/>
      <c r="K136" s="86"/>
      <c r="L136" s="86"/>
      <c r="M136" s="86"/>
      <c r="N136" s="86"/>
      <c r="O136" s="86"/>
      <c r="P136" s="86"/>
    </row>
    <row r="137" spans="1:16" x14ac:dyDescent="0.3">
      <c r="B137" s="51" t="s">
        <v>55</v>
      </c>
      <c r="C137" s="56" t="s">
        <v>68</v>
      </c>
      <c r="D137" s="54" t="s">
        <v>63</v>
      </c>
      <c r="E137" s="55" t="s">
        <v>25</v>
      </c>
      <c r="F137" s="86">
        <v>84695</v>
      </c>
      <c r="G137" s="86">
        <v>173717</v>
      </c>
      <c r="H137" s="86"/>
      <c r="I137" s="86"/>
      <c r="J137" s="86"/>
      <c r="K137" s="86"/>
      <c r="L137" s="86"/>
      <c r="M137" s="86"/>
      <c r="N137" s="86"/>
      <c r="O137" s="86"/>
      <c r="P137" s="86"/>
    </row>
    <row r="138" spans="1:16" x14ac:dyDescent="0.3">
      <c r="B138" s="51" t="s">
        <v>55</v>
      </c>
      <c r="C138" s="56" t="s">
        <v>69</v>
      </c>
      <c r="D138" s="54" t="s">
        <v>63</v>
      </c>
      <c r="E138" s="55" t="s">
        <v>70</v>
      </c>
      <c r="F138" s="86">
        <v>186074</v>
      </c>
      <c r="G138" s="86">
        <v>148245</v>
      </c>
      <c r="H138" s="86"/>
      <c r="I138" s="86"/>
      <c r="J138" s="86"/>
      <c r="K138" s="86"/>
      <c r="L138" s="86"/>
      <c r="M138" s="86"/>
      <c r="N138" s="86"/>
      <c r="O138" s="86"/>
      <c r="P138" s="86"/>
    </row>
    <row r="139" spans="1:16" x14ac:dyDescent="0.3">
      <c r="B139" s="51" t="s">
        <v>55</v>
      </c>
      <c r="C139" s="56" t="s">
        <v>69</v>
      </c>
      <c r="D139" s="54" t="s">
        <v>63</v>
      </c>
      <c r="E139" s="55" t="s">
        <v>25</v>
      </c>
      <c r="F139" s="86">
        <v>105420</v>
      </c>
      <c r="G139" s="86">
        <v>156390</v>
      </c>
      <c r="H139" s="86"/>
      <c r="I139" s="86"/>
      <c r="J139" s="86"/>
      <c r="K139" s="86"/>
      <c r="L139" s="86"/>
      <c r="M139" s="86"/>
      <c r="N139" s="86"/>
      <c r="O139" s="86"/>
      <c r="P139" s="86"/>
    </row>
    <row r="140" spans="1:16" x14ac:dyDescent="0.3">
      <c r="B140" s="51" t="s">
        <v>55</v>
      </c>
      <c r="C140" s="54" t="s">
        <v>71</v>
      </c>
      <c r="D140" s="54" t="s">
        <v>63</v>
      </c>
      <c r="E140" s="55" t="s">
        <v>63</v>
      </c>
      <c r="F140" s="86">
        <v>0</v>
      </c>
      <c r="G140" s="86">
        <v>0</v>
      </c>
      <c r="H140" s="86"/>
      <c r="I140" s="86"/>
      <c r="J140" s="86"/>
      <c r="K140" s="86"/>
      <c r="L140" s="86"/>
      <c r="M140" s="86"/>
      <c r="N140" s="86"/>
      <c r="O140" s="86"/>
      <c r="P140" s="86"/>
    </row>
    <row r="141" spans="1:16" x14ac:dyDescent="0.3">
      <c r="A141" s="111" t="s">
        <v>165</v>
      </c>
      <c r="B141" s="51" t="s">
        <v>55</v>
      </c>
      <c r="C141" s="56" t="s">
        <v>80</v>
      </c>
      <c r="D141" s="54" t="s">
        <v>63</v>
      </c>
      <c r="E141" s="55" t="s">
        <v>72</v>
      </c>
      <c r="F141" s="86">
        <v>271842</v>
      </c>
      <c r="G141" s="86">
        <v>220820.2</v>
      </c>
      <c r="H141" s="86"/>
      <c r="I141" s="86"/>
      <c r="J141" s="86"/>
      <c r="K141" s="86"/>
      <c r="L141" s="86"/>
      <c r="M141" s="86"/>
      <c r="N141" s="86"/>
      <c r="O141" s="86"/>
      <c r="P141" s="86"/>
    </row>
    <row r="142" spans="1:16" x14ac:dyDescent="0.3">
      <c r="A142" s="109" t="s">
        <v>164</v>
      </c>
      <c r="B142" s="51" t="s">
        <v>55</v>
      </c>
      <c r="C142" s="56" t="s">
        <v>80</v>
      </c>
      <c r="D142" s="54" t="s">
        <v>63</v>
      </c>
      <c r="E142" s="55" t="s">
        <v>73</v>
      </c>
      <c r="F142" s="86">
        <v>27000</v>
      </c>
      <c r="G142" s="86">
        <v>38000</v>
      </c>
      <c r="H142" s="86"/>
      <c r="I142" s="86"/>
      <c r="J142" s="86"/>
      <c r="K142" s="86"/>
      <c r="L142" s="86"/>
      <c r="M142" s="86"/>
      <c r="N142" s="86"/>
      <c r="O142" s="86"/>
      <c r="P142" s="86"/>
    </row>
    <row r="143" spans="1:16" x14ac:dyDescent="0.3">
      <c r="A143" s="111" t="s">
        <v>165</v>
      </c>
      <c r="B143" s="51" t="s">
        <v>55</v>
      </c>
      <c r="C143" s="56" t="s">
        <v>80</v>
      </c>
      <c r="D143" s="54" t="s">
        <v>63</v>
      </c>
      <c r="E143" s="55" t="s">
        <v>74</v>
      </c>
      <c r="F143" s="86">
        <v>39955</v>
      </c>
      <c r="G143" s="86">
        <v>77155.600000000006</v>
      </c>
      <c r="H143" s="86"/>
      <c r="I143" s="86"/>
      <c r="J143" s="86"/>
      <c r="K143" s="86"/>
      <c r="L143" s="86"/>
      <c r="M143" s="86"/>
      <c r="N143" s="86"/>
      <c r="O143" s="86"/>
      <c r="P143" s="86"/>
    </row>
    <row r="144" spans="1:16" x14ac:dyDescent="0.3">
      <c r="A144" s="111" t="s">
        <v>165</v>
      </c>
      <c r="B144" s="51" t="s">
        <v>55</v>
      </c>
      <c r="C144" s="56" t="s">
        <v>80</v>
      </c>
      <c r="D144" s="54" t="s">
        <v>64</v>
      </c>
      <c r="E144" s="55" t="s">
        <v>252</v>
      </c>
      <c r="F144" s="86">
        <v>0</v>
      </c>
      <c r="G144" s="86">
        <v>0</v>
      </c>
      <c r="H144" s="86"/>
      <c r="I144" s="86"/>
      <c r="J144" s="86"/>
      <c r="K144" s="86"/>
      <c r="L144" s="86"/>
      <c r="M144" s="86"/>
      <c r="N144" s="86"/>
      <c r="O144" s="86"/>
      <c r="P144" s="86"/>
    </row>
    <row r="145" spans="1:16" x14ac:dyDescent="0.3">
      <c r="A145" s="111" t="s">
        <v>165</v>
      </c>
      <c r="B145" s="51" t="s">
        <v>55</v>
      </c>
      <c r="C145" s="56" t="s">
        <v>80</v>
      </c>
      <c r="D145" s="54" t="s">
        <v>63</v>
      </c>
      <c r="E145" s="55" t="s">
        <v>76</v>
      </c>
      <c r="F145" s="86">
        <v>18203</v>
      </c>
      <c r="G145" s="86">
        <v>9024.2000000000007</v>
      </c>
      <c r="H145" s="86"/>
      <c r="I145" s="86"/>
      <c r="J145" s="86"/>
      <c r="K145" s="86"/>
      <c r="L145" s="86"/>
      <c r="M145" s="86"/>
      <c r="N145" s="86"/>
      <c r="O145" s="86"/>
      <c r="P145" s="86"/>
    </row>
    <row r="146" spans="1:16" x14ac:dyDescent="0.3">
      <c r="A146" s="111" t="s">
        <v>165</v>
      </c>
      <c r="B146" s="51" t="s">
        <v>55</v>
      </c>
      <c r="C146" s="56" t="s">
        <v>77</v>
      </c>
      <c r="D146" s="54" t="s">
        <v>63</v>
      </c>
      <c r="E146" s="55" t="s">
        <v>283</v>
      </c>
      <c r="F146" s="86">
        <v>73052</v>
      </c>
      <c r="G146" s="86">
        <v>95170.2</v>
      </c>
      <c r="H146" s="86"/>
      <c r="I146" s="86"/>
      <c r="J146" s="86"/>
      <c r="K146" s="86"/>
      <c r="L146" s="86"/>
      <c r="M146" s="86"/>
      <c r="N146" s="86"/>
      <c r="O146" s="86"/>
      <c r="P146" s="86"/>
    </row>
    <row r="147" spans="1:16" x14ac:dyDescent="0.3">
      <c r="A147" s="111" t="s">
        <v>165</v>
      </c>
      <c r="B147" s="51" t="s">
        <v>55</v>
      </c>
      <c r="C147" s="56" t="s">
        <v>77</v>
      </c>
      <c r="D147" s="54" t="s">
        <v>63</v>
      </c>
      <c r="E147" s="55" t="s">
        <v>75</v>
      </c>
      <c r="F147" s="86">
        <v>30745</v>
      </c>
      <c r="G147" s="86">
        <v>85733</v>
      </c>
      <c r="H147" s="86"/>
      <c r="I147" s="86"/>
      <c r="J147" s="86"/>
      <c r="K147" s="86"/>
      <c r="L147" s="86"/>
      <c r="M147" s="86"/>
      <c r="N147" s="86"/>
      <c r="O147" s="86"/>
      <c r="P147" s="86"/>
    </row>
    <row r="148" spans="1:16" x14ac:dyDescent="0.3">
      <c r="A148" s="111" t="s">
        <v>165</v>
      </c>
      <c r="B148" s="51" t="s">
        <v>55</v>
      </c>
      <c r="C148" s="56" t="s">
        <v>77</v>
      </c>
      <c r="D148" s="54" t="s">
        <v>63</v>
      </c>
      <c r="E148" s="55" t="s">
        <v>76</v>
      </c>
      <c r="F148" s="86">
        <v>18203</v>
      </c>
      <c r="G148" s="86">
        <v>36096.800000000003</v>
      </c>
      <c r="H148" s="86"/>
      <c r="I148" s="86"/>
      <c r="J148" s="86"/>
      <c r="K148" s="86"/>
      <c r="L148" s="86"/>
      <c r="M148" s="86"/>
      <c r="N148" s="86"/>
      <c r="O148" s="86"/>
      <c r="P148" s="86"/>
    </row>
    <row r="149" spans="1:16" x14ac:dyDescent="0.3">
      <c r="A149" s="111" t="s">
        <v>165</v>
      </c>
      <c r="B149" s="51" t="s">
        <v>55</v>
      </c>
      <c r="C149" s="56" t="s">
        <v>120</v>
      </c>
      <c r="D149" s="54" t="s">
        <v>63</v>
      </c>
      <c r="E149" s="55" t="s">
        <v>283</v>
      </c>
      <c r="F149" s="86">
        <v>17500</v>
      </c>
      <c r="G149" s="86">
        <v>38700</v>
      </c>
      <c r="H149" s="86"/>
      <c r="I149" s="86"/>
      <c r="J149" s="86"/>
      <c r="K149" s="86"/>
      <c r="L149" s="86"/>
      <c r="M149" s="86"/>
      <c r="N149" s="86"/>
      <c r="O149" s="86"/>
      <c r="P149" s="86"/>
    </row>
    <row r="150" spans="1:16" ht="13.5" customHeight="1" x14ac:dyDescent="0.3">
      <c r="A150" s="111" t="s">
        <v>165</v>
      </c>
      <c r="B150" s="51" t="s">
        <v>55</v>
      </c>
      <c r="C150" s="56" t="s">
        <v>120</v>
      </c>
      <c r="D150" s="54" t="s">
        <v>203</v>
      </c>
      <c r="E150" s="55" t="s">
        <v>78</v>
      </c>
      <c r="F150" s="86">
        <v>0</v>
      </c>
      <c r="G150" s="86">
        <v>200</v>
      </c>
      <c r="H150" s="86"/>
      <c r="I150" s="86"/>
      <c r="J150" s="86"/>
      <c r="K150" s="86"/>
      <c r="L150" s="86"/>
      <c r="M150" s="86"/>
      <c r="N150" s="86"/>
      <c r="O150" s="86"/>
      <c r="P150" s="86"/>
    </row>
    <row r="151" spans="1:16" ht="13.5" customHeight="1" x14ac:dyDescent="0.3">
      <c r="A151" s="111" t="s">
        <v>165</v>
      </c>
      <c r="B151" s="51" t="s">
        <v>55</v>
      </c>
      <c r="C151" s="56" t="s">
        <v>120</v>
      </c>
      <c r="D151" s="54" t="s">
        <v>204</v>
      </c>
      <c r="E151" s="55" t="s">
        <v>205</v>
      </c>
      <c r="F151" s="86">
        <v>0</v>
      </c>
      <c r="G151" s="86">
        <v>100</v>
      </c>
      <c r="H151" s="86"/>
      <c r="I151" s="86"/>
      <c r="J151" s="86"/>
      <c r="K151" s="86"/>
      <c r="L151" s="86"/>
      <c r="M151" s="86"/>
      <c r="N151" s="86"/>
      <c r="O151" s="86"/>
      <c r="P151" s="86"/>
    </row>
    <row r="152" spans="1:16" x14ac:dyDescent="0.3">
      <c r="A152" s="111" t="s">
        <v>165</v>
      </c>
      <c r="B152" s="51" t="e">
        <f>#REF!</f>
        <v>#REF!</v>
      </c>
      <c r="C152" s="56" t="e">
        <f>#REF!</f>
        <v>#REF!</v>
      </c>
      <c r="D152" s="54" t="e">
        <f>#REF!</f>
        <v>#REF!</v>
      </c>
      <c r="E152" s="55" t="e">
        <f>#REF!</f>
        <v>#REF!</v>
      </c>
      <c r="F152" s="86">
        <v>0</v>
      </c>
      <c r="G152" s="86">
        <v>0</v>
      </c>
      <c r="H152" s="86"/>
      <c r="I152" s="86"/>
      <c r="J152" s="86"/>
      <c r="K152" s="86"/>
      <c r="L152" s="86"/>
      <c r="M152" s="86"/>
      <c r="N152" s="86"/>
      <c r="O152" s="86"/>
      <c r="P152" s="86"/>
    </row>
    <row r="153" spans="1:16" x14ac:dyDescent="0.3">
      <c r="A153" s="111" t="s">
        <v>165</v>
      </c>
      <c r="B153" s="51" t="e">
        <f>#REF!</f>
        <v>#REF!</v>
      </c>
      <c r="C153" s="56" t="s">
        <v>272</v>
      </c>
      <c r="D153" s="54" t="s">
        <v>203</v>
      </c>
      <c r="E153" s="55" t="s">
        <v>273</v>
      </c>
      <c r="F153" s="86">
        <v>0</v>
      </c>
      <c r="G153" s="86">
        <v>0</v>
      </c>
      <c r="H153" s="86"/>
      <c r="I153" s="86"/>
      <c r="J153" s="86"/>
      <c r="K153" s="86"/>
      <c r="L153" s="86"/>
      <c r="M153" s="86"/>
      <c r="N153" s="86"/>
      <c r="O153" s="86"/>
      <c r="P153" s="86"/>
    </row>
    <row r="154" spans="1:16" x14ac:dyDescent="0.3">
      <c r="A154" s="111" t="s">
        <v>165</v>
      </c>
      <c r="B154" s="87" t="e">
        <f>#REF!</f>
        <v>#REF!</v>
      </c>
      <c r="C154" s="57" t="e">
        <f>#REF!</f>
        <v>#REF!</v>
      </c>
      <c r="D154" s="58" t="e">
        <f>#REF!</f>
        <v>#REF!</v>
      </c>
      <c r="E154" s="96" t="e">
        <f>#REF!</f>
        <v>#REF!</v>
      </c>
      <c r="F154" s="88">
        <v>3000</v>
      </c>
      <c r="G154" s="88">
        <v>9000</v>
      </c>
      <c r="H154" s="88"/>
      <c r="I154" s="88"/>
      <c r="J154" s="88"/>
      <c r="K154" s="88"/>
      <c r="L154" s="88"/>
      <c r="M154" s="88"/>
      <c r="N154" s="88"/>
      <c r="O154" s="88"/>
      <c r="P154" s="88"/>
    </row>
    <row r="155" spans="1:16" x14ac:dyDescent="0.3">
      <c r="B155" s="18" t="s">
        <v>56</v>
      </c>
      <c r="C155" t="s">
        <v>110</v>
      </c>
      <c r="D155" t="s">
        <v>63</v>
      </c>
      <c r="E155" s="20" t="s">
        <v>112</v>
      </c>
      <c r="F155" s="89">
        <v>7401851.8200361906</v>
      </c>
      <c r="G155" s="89">
        <v>7610509.7457169611</v>
      </c>
      <c r="H155" s="89"/>
      <c r="I155" s="89"/>
      <c r="J155" s="89"/>
      <c r="K155" s="89"/>
      <c r="L155" s="89"/>
      <c r="M155" s="89"/>
      <c r="N155" s="89"/>
      <c r="O155" s="89"/>
      <c r="P155" s="89"/>
    </row>
    <row r="156" spans="1:16" x14ac:dyDescent="0.3">
      <c r="B156" s="18" t="s">
        <v>56</v>
      </c>
      <c r="C156" t="s">
        <v>66</v>
      </c>
      <c r="D156" t="s">
        <v>111</v>
      </c>
      <c r="E156" s="20" t="s">
        <v>112</v>
      </c>
      <c r="F156" s="89">
        <v>533616.44162603898</v>
      </c>
      <c r="G156" s="89">
        <v>266808.22081301949</v>
      </c>
      <c r="H156" s="89"/>
      <c r="I156" s="89"/>
      <c r="J156" s="89"/>
      <c r="K156" s="89"/>
      <c r="L156" s="89"/>
      <c r="M156" s="89"/>
      <c r="N156" s="89"/>
      <c r="O156" s="89"/>
      <c r="P156" s="89"/>
    </row>
    <row r="157" spans="1:16" x14ac:dyDescent="0.3">
      <c r="B157" s="18" t="s">
        <v>56</v>
      </c>
      <c r="C157" t="s">
        <v>66</v>
      </c>
      <c r="D157" t="s">
        <v>96</v>
      </c>
      <c r="E157" s="20" t="s">
        <v>112</v>
      </c>
      <c r="F157" s="89">
        <v>6105654</v>
      </c>
      <c r="G157" s="89">
        <v>16128039</v>
      </c>
      <c r="H157" s="89"/>
      <c r="I157" s="89"/>
      <c r="J157" s="89"/>
      <c r="K157" s="89"/>
      <c r="L157" s="89"/>
      <c r="M157" s="89"/>
      <c r="N157" s="89"/>
      <c r="O157" s="89"/>
      <c r="P157" s="89"/>
    </row>
    <row r="158" spans="1:16" x14ac:dyDescent="0.3">
      <c r="B158" s="18" t="s">
        <v>56</v>
      </c>
      <c r="C158" t="s">
        <v>66</v>
      </c>
      <c r="D158" t="s">
        <v>106</v>
      </c>
      <c r="E158" s="20" t="s">
        <v>112</v>
      </c>
      <c r="F158" s="89">
        <v>1997438.8</v>
      </c>
      <c r="G158" s="89">
        <v>4087454</v>
      </c>
      <c r="H158" s="89"/>
      <c r="I158" s="89"/>
      <c r="J158" s="89"/>
      <c r="K158" s="89"/>
      <c r="L158" s="89"/>
      <c r="M158" s="89"/>
      <c r="N158" s="89"/>
      <c r="O158" s="89"/>
      <c r="P158" s="89"/>
    </row>
    <row r="159" spans="1:16" x14ac:dyDescent="0.3">
      <c r="B159" s="18" t="s">
        <v>56</v>
      </c>
      <c r="C159" t="s">
        <v>79</v>
      </c>
      <c r="D159" t="s">
        <v>111</v>
      </c>
      <c r="E159" s="20" t="s">
        <v>169</v>
      </c>
      <c r="F159" s="89">
        <v>0</v>
      </c>
      <c r="G159" s="89">
        <v>5000</v>
      </c>
      <c r="H159" s="89"/>
      <c r="I159" s="89"/>
      <c r="J159" s="89"/>
      <c r="K159" s="89"/>
      <c r="L159" s="89"/>
      <c r="M159" s="89"/>
      <c r="N159" s="89"/>
      <c r="O159" s="89"/>
      <c r="P159" s="89"/>
    </row>
    <row r="160" spans="1:16" x14ac:dyDescent="0.3">
      <c r="B160" s="18" t="s">
        <v>56</v>
      </c>
      <c r="C160" t="s">
        <v>79</v>
      </c>
      <c r="D160" t="s">
        <v>19</v>
      </c>
      <c r="E160" s="20" t="s">
        <v>170</v>
      </c>
      <c r="F160" s="89">
        <v>26336</v>
      </c>
      <c r="G160" s="89">
        <v>513234</v>
      </c>
      <c r="H160" s="89"/>
      <c r="I160" s="89"/>
      <c r="J160" s="89"/>
      <c r="K160" s="89"/>
      <c r="L160" s="89"/>
      <c r="M160" s="89"/>
      <c r="N160" s="89"/>
      <c r="O160" s="89"/>
      <c r="P160" s="89"/>
    </row>
    <row r="161" spans="1:16" x14ac:dyDescent="0.3">
      <c r="B161" s="18" t="s">
        <v>56</v>
      </c>
      <c r="C161" t="s">
        <v>79</v>
      </c>
      <c r="D161" t="s">
        <v>96</v>
      </c>
      <c r="E161" s="20" t="s">
        <v>172</v>
      </c>
      <c r="F161" s="89">
        <v>221056.45</v>
      </c>
      <c r="G161" s="89">
        <v>1773671.68</v>
      </c>
      <c r="H161" s="89"/>
      <c r="I161" s="89"/>
      <c r="J161" s="89"/>
      <c r="K161" s="89"/>
      <c r="L161" s="89"/>
      <c r="M161" s="89"/>
      <c r="N161" s="89"/>
      <c r="O161" s="89"/>
      <c r="P161" s="89"/>
    </row>
    <row r="162" spans="1:16" x14ac:dyDescent="0.3">
      <c r="B162" s="18" t="s">
        <v>56</v>
      </c>
      <c r="C162" t="s">
        <v>79</v>
      </c>
      <c r="D162" t="s">
        <v>96</v>
      </c>
      <c r="E162" s="20" t="s">
        <v>171</v>
      </c>
      <c r="F162" s="89">
        <v>11634.55</v>
      </c>
      <c r="G162" s="89">
        <v>241864.31999999998</v>
      </c>
      <c r="H162" s="89"/>
      <c r="I162" s="89"/>
      <c r="J162" s="89"/>
      <c r="K162" s="89"/>
      <c r="L162" s="89"/>
      <c r="M162" s="89"/>
      <c r="N162" s="89"/>
      <c r="O162" s="89"/>
      <c r="P162" s="89"/>
    </row>
    <row r="163" spans="1:16" x14ac:dyDescent="0.3">
      <c r="B163" s="18" t="s">
        <v>56</v>
      </c>
      <c r="C163" t="s">
        <v>79</v>
      </c>
      <c r="D163" t="s">
        <v>106</v>
      </c>
      <c r="E163" s="20" t="s">
        <v>172</v>
      </c>
      <c r="F163" s="89">
        <v>7213.5</v>
      </c>
      <c r="G163" s="89">
        <v>273237</v>
      </c>
      <c r="H163" s="89"/>
      <c r="I163" s="89"/>
      <c r="J163" s="89"/>
      <c r="K163" s="89"/>
      <c r="L163" s="89"/>
      <c r="M163" s="89"/>
      <c r="N163" s="89"/>
      <c r="O163" s="89"/>
      <c r="P163" s="89"/>
    </row>
    <row r="164" spans="1:16" x14ac:dyDescent="0.3">
      <c r="B164" s="18" t="s">
        <v>56</v>
      </c>
      <c r="C164" t="s">
        <v>79</v>
      </c>
      <c r="D164" t="s">
        <v>106</v>
      </c>
      <c r="E164" s="20" t="s">
        <v>171</v>
      </c>
      <c r="F164" s="89">
        <v>801.5</v>
      </c>
      <c r="G164" s="89">
        <v>136618.5</v>
      </c>
      <c r="H164" s="89"/>
      <c r="I164" s="89"/>
      <c r="J164" s="89"/>
      <c r="K164" s="89"/>
      <c r="L164" s="89"/>
      <c r="M164" s="89"/>
      <c r="N164" s="89"/>
      <c r="O164" s="89"/>
      <c r="P164" s="89"/>
    </row>
    <row r="165" spans="1:16" x14ac:dyDescent="0.3">
      <c r="A165" s="109" t="s">
        <v>164</v>
      </c>
      <c r="B165" s="18" t="s">
        <v>56</v>
      </c>
      <c r="C165" t="s">
        <v>82</v>
      </c>
      <c r="D165" t="s">
        <v>111</v>
      </c>
      <c r="E165" s="20" t="s">
        <v>112</v>
      </c>
      <c r="F165" s="89">
        <v>0</v>
      </c>
      <c r="G165" s="89">
        <v>0</v>
      </c>
      <c r="H165" s="89"/>
      <c r="I165" s="89"/>
      <c r="J165" s="89"/>
      <c r="K165" s="89"/>
      <c r="L165" s="89"/>
      <c r="M165" s="89"/>
      <c r="N165" s="89"/>
      <c r="O165" s="89"/>
      <c r="P165" s="89"/>
    </row>
    <row r="166" spans="1:16" x14ac:dyDescent="0.3">
      <c r="A166" s="109" t="s">
        <v>164</v>
      </c>
      <c r="B166" s="18" t="s">
        <v>56</v>
      </c>
      <c r="C166" t="s">
        <v>82</v>
      </c>
      <c r="D166" t="s">
        <v>106</v>
      </c>
      <c r="E166" s="20" t="s">
        <v>112</v>
      </c>
      <c r="F166" s="89">
        <v>0</v>
      </c>
      <c r="G166" s="89">
        <v>0</v>
      </c>
      <c r="H166" s="89"/>
      <c r="I166" s="89"/>
      <c r="J166" s="89"/>
      <c r="K166" s="89"/>
      <c r="L166" s="89"/>
      <c r="M166" s="89"/>
      <c r="N166" s="89"/>
      <c r="O166" s="89"/>
      <c r="P166" s="89"/>
    </row>
    <row r="167" spans="1:16" x14ac:dyDescent="0.3">
      <c r="B167" s="18" t="s">
        <v>56</v>
      </c>
      <c r="C167" t="s">
        <v>80</v>
      </c>
      <c r="D167" t="s">
        <v>96</v>
      </c>
      <c r="E167" s="20" t="s">
        <v>112</v>
      </c>
      <c r="F167" s="89">
        <v>0</v>
      </c>
      <c r="G167" s="89">
        <v>2000</v>
      </c>
      <c r="H167" s="89"/>
      <c r="I167" s="89"/>
      <c r="J167" s="89"/>
      <c r="K167" s="89"/>
      <c r="L167" s="89"/>
      <c r="M167" s="89"/>
      <c r="N167" s="89"/>
      <c r="O167" s="89"/>
      <c r="P167" s="89"/>
    </row>
    <row r="168" spans="1:16" x14ac:dyDescent="0.3">
      <c r="B168" s="18" t="s">
        <v>56</v>
      </c>
      <c r="C168" t="s">
        <v>80</v>
      </c>
      <c r="D168" t="s">
        <v>106</v>
      </c>
      <c r="E168" s="20" t="s">
        <v>112</v>
      </c>
      <c r="F168" s="89">
        <v>0</v>
      </c>
      <c r="G168" s="89">
        <v>200</v>
      </c>
      <c r="H168" s="89"/>
      <c r="I168" s="89"/>
      <c r="J168" s="89"/>
      <c r="K168" s="89"/>
      <c r="L168" s="89"/>
      <c r="M168" s="89"/>
      <c r="N168" s="89"/>
      <c r="O168" s="89"/>
      <c r="P168" s="89"/>
    </row>
    <row r="169" spans="1:16" x14ac:dyDescent="0.3">
      <c r="B169" s="18" t="s">
        <v>56</v>
      </c>
      <c r="C169" t="s">
        <v>66</v>
      </c>
      <c r="D169" t="s">
        <v>106</v>
      </c>
      <c r="E169" s="20" t="s">
        <v>60</v>
      </c>
      <c r="F169" s="89">
        <v>0</v>
      </c>
      <c r="G169" s="89">
        <v>134478</v>
      </c>
      <c r="H169" s="89"/>
      <c r="I169" s="89"/>
      <c r="J169" s="89"/>
      <c r="K169" s="89"/>
      <c r="L169" s="89"/>
      <c r="M169" s="89"/>
      <c r="N169" s="89"/>
      <c r="O169" s="89"/>
      <c r="P169" s="89"/>
    </row>
    <row r="170" spans="1:16" x14ac:dyDescent="0.3">
      <c r="B170" s="18" t="s">
        <v>56</v>
      </c>
      <c r="C170" t="s">
        <v>66</v>
      </c>
      <c r="D170" t="s">
        <v>106</v>
      </c>
      <c r="E170" s="20" t="s">
        <v>55</v>
      </c>
      <c r="F170" s="89">
        <v>87026</v>
      </c>
      <c r="G170" s="89">
        <v>512229</v>
      </c>
      <c r="H170" s="89"/>
      <c r="I170" s="89"/>
      <c r="J170" s="89"/>
      <c r="K170" s="89"/>
      <c r="L170" s="89"/>
      <c r="M170" s="89"/>
      <c r="N170" s="89"/>
      <c r="O170" s="89"/>
      <c r="P170" s="89"/>
    </row>
    <row r="171" spans="1:16" x14ac:dyDescent="0.3">
      <c r="B171" s="18" t="s">
        <v>56</v>
      </c>
      <c r="C171" t="s">
        <v>79</v>
      </c>
      <c r="D171" t="s">
        <v>106</v>
      </c>
      <c r="E171" s="20" t="s">
        <v>60</v>
      </c>
      <c r="F171" s="89">
        <v>0</v>
      </c>
      <c r="G171" s="89">
        <v>473271.5</v>
      </c>
      <c r="H171" s="89"/>
      <c r="I171" s="89"/>
      <c r="J171" s="89"/>
      <c r="K171" s="89"/>
      <c r="L171" s="89"/>
      <c r="M171" s="89"/>
      <c r="N171" s="89"/>
      <c r="O171" s="89"/>
      <c r="P171" s="89"/>
    </row>
    <row r="172" spans="1:16" x14ac:dyDescent="0.3">
      <c r="B172" s="15" t="s">
        <v>56</v>
      </c>
      <c r="C172" s="5" t="s">
        <v>79</v>
      </c>
      <c r="D172" s="5" t="s">
        <v>106</v>
      </c>
      <c r="E172" s="22" t="s">
        <v>55</v>
      </c>
      <c r="F172" s="120">
        <v>72040</v>
      </c>
      <c r="G172" s="120">
        <v>178286</v>
      </c>
      <c r="H172" s="120"/>
      <c r="I172" s="120"/>
      <c r="J172" s="120"/>
      <c r="K172" s="120"/>
      <c r="L172" s="120"/>
      <c r="M172" s="120"/>
      <c r="N172" s="120"/>
      <c r="O172" s="120"/>
      <c r="P172" s="120"/>
    </row>
    <row r="173" spans="1:16" x14ac:dyDescent="0.3">
      <c r="B173" s="18" t="s">
        <v>218</v>
      </c>
      <c r="C173" t="s">
        <v>219</v>
      </c>
      <c r="D173" t="s">
        <v>96</v>
      </c>
      <c r="E173" s="20" t="s">
        <v>100</v>
      </c>
      <c r="F173" s="89">
        <v>74250</v>
      </c>
      <c r="G173" s="89">
        <v>59400.000000000007</v>
      </c>
      <c r="H173" s="89"/>
      <c r="I173" s="89"/>
      <c r="J173" s="89"/>
      <c r="K173" s="89"/>
      <c r="L173" s="89"/>
      <c r="M173" s="89"/>
      <c r="N173" s="89"/>
      <c r="O173" s="89"/>
      <c r="P173" s="89"/>
    </row>
    <row r="174" spans="1:16" x14ac:dyDescent="0.3">
      <c r="B174" s="18" t="s">
        <v>218</v>
      </c>
      <c r="C174" t="s">
        <v>219</v>
      </c>
      <c r="D174" t="s">
        <v>62</v>
      </c>
      <c r="E174" s="20" t="s">
        <v>100</v>
      </c>
      <c r="F174" s="89">
        <v>550000</v>
      </c>
      <c r="G174" s="89">
        <v>440000</v>
      </c>
      <c r="H174" s="89"/>
      <c r="I174" s="89"/>
      <c r="J174" s="89"/>
      <c r="K174" s="89"/>
      <c r="L174" s="89"/>
      <c r="M174" s="89"/>
      <c r="N174" s="89"/>
      <c r="O174" s="89"/>
      <c r="P174" s="89"/>
    </row>
    <row r="175" spans="1:16" x14ac:dyDescent="0.3">
      <c r="B175" s="18" t="s">
        <v>218</v>
      </c>
      <c r="C175" t="s">
        <v>219</v>
      </c>
      <c r="D175" t="s">
        <v>64</v>
      </c>
      <c r="E175" s="20" t="s">
        <v>100</v>
      </c>
      <c r="F175" s="89">
        <v>42307.692307692312</v>
      </c>
      <c r="G175" s="89">
        <v>33846.153846153851</v>
      </c>
      <c r="H175" s="89"/>
      <c r="I175" s="89"/>
      <c r="J175" s="89"/>
      <c r="K175" s="89"/>
      <c r="L175" s="89"/>
      <c r="M175" s="89"/>
      <c r="N175" s="89"/>
      <c r="O175" s="89"/>
      <c r="P175" s="89"/>
    </row>
    <row r="176" spans="1:16" x14ac:dyDescent="0.3">
      <c r="B176" s="18" t="s">
        <v>218</v>
      </c>
      <c r="C176" t="s">
        <v>66</v>
      </c>
      <c r="D176" t="s">
        <v>96</v>
      </c>
      <c r="E176" s="20" t="s">
        <v>25</v>
      </c>
      <c r="F176" s="89">
        <v>130000</v>
      </c>
      <c r="G176" s="89">
        <v>904858.57748800004</v>
      </c>
      <c r="H176" s="89"/>
      <c r="I176" s="89"/>
      <c r="J176" s="89"/>
      <c r="K176" s="89"/>
      <c r="L176" s="89"/>
      <c r="M176" s="89"/>
      <c r="N176" s="89"/>
      <c r="O176" s="89"/>
      <c r="P176" s="89"/>
    </row>
    <row r="177" spans="1:16" x14ac:dyDescent="0.3">
      <c r="B177" s="18" t="s">
        <v>218</v>
      </c>
      <c r="C177" t="s">
        <v>66</v>
      </c>
      <c r="D177" t="s">
        <v>62</v>
      </c>
      <c r="E177" s="20" t="s">
        <v>25</v>
      </c>
      <c r="F177" s="89">
        <v>500000</v>
      </c>
      <c r="G177" s="89">
        <v>600000</v>
      </c>
      <c r="H177" s="89"/>
      <c r="I177" s="89"/>
      <c r="J177" s="89"/>
      <c r="K177" s="89"/>
      <c r="L177" s="89"/>
      <c r="M177" s="89"/>
      <c r="N177" s="89"/>
      <c r="O177" s="89"/>
      <c r="P177" s="89"/>
    </row>
    <row r="178" spans="1:16" x14ac:dyDescent="0.3">
      <c r="B178" s="18" t="s">
        <v>218</v>
      </c>
      <c r="C178" t="s">
        <v>66</v>
      </c>
      <c r="D178" t="s">
        <v>64</v>
      </c>
      <c r="E178" s="20" t="s">
        <v>25</v>
      </c>
      <c r="F178" s="89">
        <v>75000</v>
      </c>
      <c r="G178" s="89">
        <v>90000</v>
      </c>
      <c r="H178" s="89"/>
      <c r="I178" s="89"/>
      <c r="J178" s="89"/>
      <c r="K178" s="89"/>
      <c r="L178" s="89"/>
      <c r="M178" s="89"/>
      <c r="N178" s="89"/>
      <c r="O178" s="89"/>
      <c r="P178" s="89"/>
    </row>
    <row r="179" spans="1:16" x14ac:dyDescent="0.3">
      <c r="B179" s="18" t="s">
        <v>218</v>
      </c>
      <c r="C179" t="s">
        <v>79</v>
      </c>
      <c r="D179" t="s">
        <v>96</v>
      </c>
      <c r="E179" s="20" t="s">
        <v>24</v>
      </c>
      <c r="F179" s="89">
        <v>18000</v>
      </c>
      <c r="G179" s="89">
        <v>36882.828112000017</v>
      </c>
      <c r="H179" s="89"/>
      <c r="I179" s="89"/>
      <c r="J179" s="89"/>
      <c r="K179" s="89"/>
      <c r="L179" s="89"/>
      <c r="M179" s="89"/>
      <c r="N179" s="89"/>
      <c r="O179" s="89"/>
      <c r="P179" s="89"/>
    </row>
    <row r="180" spans="1:16" x14ac:dyDescent="0.3">
      <c r="B180" s="18" t="s">
        <v>218</v>
      </c>
      <c r="C180" t="s">
        <v>79</v>
      </c>
      <c r="D180" t="s">
        <v>62</v>
      </c>
      <c r="E180" s="20" t="s">
        <v>24</v>
      </c>
      <c r="F180" s="89">
        <v>180</v>
      </c>
      <c r="G180" s="89">
        <v>368.82828112000016</v>
      </c>
      <c r="H180" s="89"/>
      <c r="I180" s="89"/>
      <c r="J180" s="89"/>
      <c r="K180" s="89"/>
      <c r="L180" s="89"/>
      <c r="M180" s="89"/>
      <c r="N180" s="89"/>
      <c r="O180" s="89"/>
      <c r="P180" s="89"/>
    </row>
    <row r="181" spans="1:16" x14ac:dyDescent="0.3">
      <c r="A181" s="109" t="s">
        <v>164</v>
      </c>
      <c r="B181" s="18" t="s">
        <v>218</v>
      </c>
      <c r="C181" t="s">
        <v>82</v>
      </c>
      <c r="D181" t="s">
        <v>96</v>
      </c>
      <c r="E181" s="20" t="s">
        <v>18</v>
      </c>
      <c r="F181" s="89">
        <v>0</v>
      </c>
      <c r="G181" s="89">
        <v>79113</v>
      </c>
      <c r="H181" s="89"/>
      <c r="I181" s="89"/>
      <c r="J181" s="89"/>
      <c r="K181" s="89"/>
      <c r="L181" s="89"/>
      <c r="M181" s="89"/>
      <c r="N181" s="89"/>
      <c r="O181" s="89"/>
      <c r="P181" s="89"/>
    </row>
    <row r="182" spans="1:16" x14ac:dyDescent="0.3">
      <c r="A182" s="109" t="s">
        <v>164</v>
      </c>
      <c r="B182" s="18" t="s">
        <v>218</v>
      </c>
      <c r="C182" t="s">
        <v>82</v>
      </c>
      <c r="D182" t="s">
        <v>62</v>
      </c>
      <c r="E182" s="20" t="s">
        <v>18</v>
      </c>
      <c r="F182" s="89">
        <v>0</v>
      </c>
      <c r="G182" s="89">
        <v>31781</v>
      </c>
      <c r="H182" s="89"/>
      <c r="I182" s="89"/>
      <c r="J182" s="89"/>
      <c r="K182" s="89"/>
      <c r="L182" s="89"/>
      <c r="M182" s="89"/>
      <c r="N182" s="89"/>
      <c r="O182" s="89"/>
      <c r="P182" s="89"/>
    </row>
    <row r="183" spans="1:16" x14ac:dyDescent="0.3">
      <c r="A183" s="109" t="s">
        <v>164</v>
      </c>
      <c r="B183" s="18" t="s">
        <v>218</v>
      </c>
      <c r="C183" t="s">
        <v>82</v>
      </c>
      <c r="D183" t="s">
        <v>64</v>
      </c>
      <c r="E183" s="20" t="s">
        <v>18</v>
      </c>
      <c r="F183" s="89">
        <v>0</v>
      </c>
      <c r="G183" s="89">
        <v>0</v>
      </c>
      <c r="H183" s="89"/>
      <c r="I183" s="89"/>
      <c r="J183" s="89"/>
      <c r="K183" s="89"/>
      <c r="L183" s="89"/>
      <c r="M183" s="89"/>
      <c r="N183" s="89"/>
      <c r="O183" s="89"/>
      <c r="P183" s="89"/>
    </row>
    <row r="184" spans="1:16" x14ac:dyDescent="0.3">
      <c r="B184" s="18" t="s">
        <v>218</v>
      </c>
      <c r="C184" t="s">
        <v>220</v>
      </c>
      <c r="D184" t="s">
        <v>96</v>
      </c>
      <c r="E184" s="20" t="s">
        <v>18</v>
      </c>
      <c r="F184" s="89">
        <v>0</v>
      </c>
      <c r="G184" s="89">
        <v>10000</v>
      </c>
      <c r="H184" s="89"/>
      <c r="I184" s="89"/>
      <c r="J184" s="89"/>
      <c r="K184" s="89"/>
      <c r="L184" s="89"/>
      <c r="M184" s="89"/>
      <c r="N184" s="89"/>
      <c r="O184" s="89"/>
      <c r="P184" s="89"/>
    </row>
    <row r="185" spans="1:16" x14ac:dyDescent="0.3">
      <c r="B185" s="18" t="s">
        <v>218</v>
      </c>
      <c r="C185" t="s">
        <v>80</v>
      </c>
      <c r="D185" t="s">
        <v>62</v>
      </c>
      <c r="E185" s="20" t="s">
        <v>18</v>
      </c>
      <c r="F185" s="89">
        <v>0</v>
      </c>
      <c r="G185" s="89">
        <v>0</v>
      </c>
      <c r="H185" s="89"/>
      <c r="I185" s="89"/>
      <c r="J185" s="89"/>
      <c r="K185" s="89"/>
      <c r="L185" s="89"/>
      <c r="M185" s="89"/>
      <c r="N185" s="89"/>
      <c r="O185" s="89"/>
      <c r="P185" s="89"/>
    </row>
    <row r="186" spans="1:16" x14ac:dyDescent="0.3">
      <c r="A186" s="109" t="s">
        <v>164</v>
      </c>
      <c r="B186" s="18" t="s">
        <v>218</v>
      </c>
      <c r="C186" t="s">
        <v>77</v>
      </c>
      <c r="D186" t="s">
        <v>96</v>
      </c>
      <c r="E186" s="20" t="s">
        <v>18</v>
      </c>
      <c r="F186" s="89">
        <v>0</v>
      </c>
      <c r="G186" s="89">
        <v>0</v>
      </c>
      <c r="H186" s="89"/>
      <c r="I186" s="89"/>
      <c r="J186" s="89"/>
      <c r="K186" s="89"/>
      <c r="L186" s="89"/>
      <c r="M186" s="89"/>
      <c r="N186" s="89"/>
      <c r="O186" s="89"/>
      <c r="P186" s="89"/>
    </row>
    <row r="187" spans="1:16" x14ac:dyDescent="0.3">
      <c r="A187" s="109" t="s">
        <v>164</v>
      </c>
      <c r="B187" s="15" t="s">
        <v>218</v>
      </c>
      <c r="C187" s="5" t="s">
        <v>77</v>
      </c>
      <c r="D187" s="5" t="s">
        <v>62</v>
      </c>
      <c r="E187" s="22" t="s">
        <v>18</v>
      </c>
      <c r="F187" s="120">
        <v>0</v>
      </c>
      <c r="G187" s="120">
        <v>0</v>
      </c>
      <c r="H187" s="120"/>
      <c r="I187" s="120"/>
      <c r="J187" s="120"/>
      <c r="K187" s="120"/>
      <c r="L187" s="120"/>
      <c r="M187" s="120"/>
      <c r="N187" s="120"/>
      <c r="O187" s="120"/>
      <c r="P187" s="120"/>
    </row>
    <row r="188" spans="1:16" x14ac:dyDescent="0.3">
      <c r="B188" s="18" t="s">
        <v>57</v>
      </c>
      <c r="C188" t="s">
        <v>83</v>
      </c>
      <c r="E188" s="20"/>
      <c r="F188" s="89">
        <v>8689373</v>
      </c>
      <c r="G188" s="89">
        <v>5214122</v>
      </c>
      <c r="H188" s="89"/>
      <c r="I188" s="89"/>
      <c r="J188" s="89"/>
      <c r="K188" s="89"/>
      <c r="L188" s="89"/>
      <c r="M188" s="89"/>
      <c r="N188" s="89"/>
      <c r="O188" s="89"/>
      <c r="P188" s="89"/>
    </row>
    <row r="189" spans="1:16" x14ac:dyDescent="0.3">
      <c r="B189" s="18" t="s">
        <v>57</v>
      </c>
      <c r="C189" t="s">
        <v>84</v>
      </c>
      <c r="E189" s="20"/>
      <c r="F189" s="89">
        <v>69600000</v>
      </c>
      <c r="G189" s="89">
        <v>55680000</v>
      </c>
      <c r="H189" s="89"/>
      <c r="I189" s="89"/>
      <c r="J189" s="89"/>
      <c r="K189" s="89"/>
      <c r="L189" s="89"/>
      <c r="M189" s="89"/>
      <c r="N189" s="89"/>
      <c r="O189" s="89"/>
      <c r="P189" s="89"/>
    </row>
    <row r="190" spans="1:16" x14ac:dyDescent="0.3">
      <c r="B190" s="18" t="s">
        <v>57</v>
      </c>
      <c r="C190" t="s">
        <v>85</v>
      </c>
      <c r="E190" s="20"/>
      <c r="F190" s="89">
        <v>3051000</v>
      </c>
      <c r="G190" s="89">
        <v>3161669.75</v>
      </c>
      <c r="H190" s="89"/>
      <c r="I190" s="89"/>
      <c r="J190" s="89"/>
      <c r="K190" s="89"/>
      <c r="L190" s="89"/>
      <c r="M190" s="89"/>
      <c r="N190" s="89"/>
      <c r="O190" s="89"/>
      <c r="P190" s="89"/>
    </row>
    <row r="191" spans="1:16" x14ac:dyDescent="0.3">
      <c r="B191" s="18" t="s">
        <v>57</v>
      </c>
      <c r="C191" t="s">
        <v>86</v>
      </c>
      <c r="E191" s="20"/>
      <c r="F191" s="89">
        <v>150000</v>
      </c>
      <c r="G191" s="89">
        <v>0</v>
      </c>
      <c r="H191" s="89"/>
      <c r="I191" s="89"/>
      <c r="J191" s="89"/>
      <c r="K191" s="89"/>
      <c r="L191" s="89"/>
      <c r="M191" s="89"/>
      <c r="N191" s="89"/>
      <c r="O191" s="89"/>
      <c r="P191" s="89"/>
    </row>
    <row r="192" spans="1:16" x14ac:dyDescent="0.3">
      <c r="B192" s="18" t="s">
        <v>57</v>
      </c>
      <c r="C192" t="s">
        <v>87</v>
      </c>
      <c r="E192" s="20"/>
      <c r="F192" s="89">
        <v>1051504</v>
      </c>
      <c r="G192" s="89">
        <v>421509</v>
      </c>
      <c r="H192" s="89"/>
      <c r="I192" s="89"/>
      <c r="J192" s="89"/>
      <c r="K192" s="89"/>
      <c r="L192" s="89"/>
      <c r="M192" s="89"/>
      <c r="N192" s="89"/>
      <c r="O192" s="89"/>
      <c r="P192" s="89"/>
    </row>
    <row r="193" spans="2:16" x14ac:dyDescent="0.3">
      <c r="B193" s="18" t="s">
        <v>57</v>
      </c>
      <c r="C193" t="s">
        <v>88</v>
      </c>
      <c r="E193" s="20"/>
      <c r="F193" s="89">
        <v>6754457.9423999991</v>
      </c>
      <c r="G193" s="89">
        <v>3377228.9711999996</v>
      </c>
      <c r="H193" s="89"/>
      <c r="I193" s="89"/>
      <c r="J193" s="89"/>
      <c r="K193" s="89"/>
      <c r="L193" s="89"/>
      <c r="M193" s="89"/>
      <c r="N193" s="89"/>
      <c r="O193" s="89"/>
      <c r="P193" s="89"/>
    </row>
    <row r="194" spans="2:16" x14ac:dyDescent="0.3">
      <c r="B194" s="18" t="s">
        <v>57</v>
      </c>
      <c r="C194" t="s">
        <v>89</v>
      </c>
      <c r="E194" s="20"/>
      <c r="F194" s="89">
        <v>253000</v>
      </c>
      <c r="G194" s="89">
        <v>237223.25</v>
      </c>
      <c r="H194" s="89"/>
      <c r="I194" s="89"/>
      <c r="J194" s="89"/>
      <c r="K194" s="89"/>
      <c r="L194" s="89"/>
      <c r="M194" s="89"/>
      <c r="N194" s="89"/>
      <c r="O194" s="89"/>
      <c r="P194" s="89"/>
    </row>
    <row r="195" spans="2:16" x14ac:dyDescent="0.3">
      <c r="B195" s="18" t="s">
        <v>57</v>
      </c>
      <c r="C195" t="s">
        <v>90</v>
      </c>
      <c r="E195" s="20"/>
      <c r="F195" s="89">
        <v>700000</v>
      </c>
      <c r="G195" s="89">
        <v>1946204.4255319149</v>
      </c>
      <c r="H195" s="89"/>
      <c r="I195" s="89"/>
      <c r="J195" s="89"/>
      <c r="K195" s="89"/>
      <c r="L195" s="89"/>
      <c r="M195" s="89"/>
      <c r="N195" s="89"/>
      <c r="O195" s="89"/>
      <c r="P195" s="89"/>
    </row>
    <row r="196" spans="2:16" x14ac:dyDescent="0.3">
      <c r="B196" s="18" t="s">
        <v>57</v>
      </c>
      <c r="C196" t="s">
        <v>173</v>
      </c>
      <c r="E196" s="20"/>
      <c r="F196" s="89">
        <v>0</v>
      </c>
      <c r="G196" s="89">
        <v>0</v>
      </c>
      <c r="H196" s="89"/>
      <c r="I196" s="89"/>
      <c r="J196" s="89"/>
      <c r="K196" s="89"/>
      <c r="L196" s="89"/>
      <c r="M196" s="89"/>
      <c r="N196" s="89"/>
      <c r="O196" s="89"/>
      <c r="P196" s="89"/>
    </row>
    <row r="197" spans="2:16" x14ac:dyDescent="0.3">
      <c r="B197" s="18" t="s">
        <v>57</v>
      </c>
      <c r="C197" t="s">
        <v>91</v>
      </c>
      <c r="E197" s="20"/>
      <c r="F197" s="89">
        <v>850232</v>
      </c>
      <c r="G197" s="89">
        <v>520386.57446808508</v>
      </c>
      <c r="H197" s="89"/>
      <c r="I197" s="89"/>
      <c r="J197" s="89"/>
      <c r="K197" s="89"/>
      <c r="L197" s="89"/>
      <c r="M197" s="89"/>
      <c r="N197" s="89"/>
      <c r="O197" s="89"/>
      <c r="P197" s="89"/>
    </row>
    <row r="198" spans="2:16" x14ac:dyDescent="0.3">
      <c r="B198" s="18" t="s">
        <v>57</v>
      </c>
      <c r="C198" t="s">
        <v>311</v>
      </c>
      <c r="E198" s="20"/>
      <c r="F198" s="89">
        <v>0</v>
      </c>
      <c r="G198" s="89">
        <v>0</v>
      </c>
      <c r="H198" s="89"/>
      <c r="I198" s="89"/>
      <c r="J198" s="89"/>
      <c r="K198" s="89"/>
      <c r="L198" s="89"/>
      <c r="M198" s="89"/>
      <c r="N198" s="89"/>
      <c r="O198" s="89"/>
      <c r="P198" s="89"/>
    </row>
    <row r="199" spans="2:16" x14ac:dyDescent="0.3">
      <c r="B199" s="18" t="s">
        <v>57</v>
      </c>
      <c r="C199" t="s">
        <v>92</v>
      </c>
      <c r="E199" s="20"/>
      <c r="F199" s="89">
        <v>763268</v>
      </c>
      <c r="G199" s="89">
        <v>1368538</v>
      </c>
      <c r="H199" s="89"/>
      <c r="I199" s="89"/>
      <c r="J199" s="89"/>
      <c r="K199" s="89"/>
      <c r="L199" s="89"/>
      <c r="M199" s="89"/>
      <c r="N199" s="89"/>
      <c r="O199" s="89"/>
      <c r="P199" s="89"/>
    </row>
    <row r="200" spans="2:16" x14ac:dyDescent="0.3">
      <c r="B200" s="18" t="s">
        <v>57</v>
      </c>
      <c r="C200" t="s">
        <v>93</v>
      </c>
      <c r="E200" s="20"/>
      <c r="F200" s="89">
        <v>1000</v>
      </c>
      <c r="G200" s="89">
        <v>3600</v>
      </c>
      <c r="H200" s="89"/>
      <c r="I200" s="89"/>
      <c r="J200" s="89"/>
      <c r="K200" s="89"/>
      <c r="L200" s="89"/>
      <c r="M200" s="89"/>
      <c r="N200" s="89"/>
      <c r="O200" s="89"/>
      <c r="P200" s="89"/>
    </row>
    <row r="201" spans="2:16" x14ac:dyDescent="0.3">
      <c r="B201" s="18" t="s">
        <v>57</v>
      </c>
      <c r="C201" t="s">
        <v>94</v>
      </c>
      <c r="E201" s="20"/>
      <c r="F201" s="89">
        <v>150</v>
      </c>
      <c r="G201" s="89">
        <v>600</v>
      </c>
      <c r="H201" s="89"/>
      <c r="I201" s="89"/>
      <c r="J201" s="89"/>
      <c r="K201" s="89"/>
      <c r="L201" s="89"/>
      <c r="M201" s="89"/>
      <c r="N201" s="89"/>
      <c r="O201" s="89"/>
      <c r="P201" s="89"/>
    </row>
    <row r="202" spans="2:16" x14ac:dyDescent="0.3">
      <c r="B202" s="18" t="s">
        <v>57</v>
      </c>
      <c r="C202" t="s">
        <v>312</v>
      </c>
      <c r="E202" s="20"/>
      <c r="F202" s="89">
        <v>0</v>
      </c>
      <c r="G202" s="89">
        <v>0</v>
      </c>
      <c r="H202" s="89"/>
      <c r="I202" s="89"/>
      <c r="J202" s="89"/>
      <c r="K202" s="89"/>
      <c r="L202" s="89"/>
      <c r="M202" s="89"/>
      <c r="N202" s="89"/>
      <c r="O202" s="89"/>
      <c r="P202" s="89"/>
    </row>
    <row r="203" spans="2:16" x14ac:dyDescent="0.3">
      <c r="B203" s="18" t="s">
        <v>57</v>
      </c>
      <c r="C203" t="s">
        <v>313</v>
      </c>
      <c r="E203" s="20"/>
      <c r="F203" s="89">
        <v>0</v>
      </c>
      <c r="G203" s="89">
        <v>0</v>
      </c>
      <c r="H203" s="89"/>
      <c r="I203" s="89"/>
      <c r="J203" s="89"/>
      <c r="K203" s="89"/>
      <c r="L203" s="89"/>
      <c r="M203" s="89"/>
      <c r="N203" s="89"/>
      <c r="O203" s="89"/>
      <c r="P203" s="89"/>
    </row>
    <row r="204" spans="2:16" x14ac:dyDescent="0.3">
      <c r="B204" s="18" t="s">
        <v>57</v>
      </c>
      <c r="C204" t="s">
        <v>314</v>
      </c>
      <c r="F204" s="89">
        <v>0</v>
      </c>
      <c r="G204" s="89">
        <v>0</v>
      </c>
      <c r="H204" s="89"/>
      <c r="I204" s="89"/>
      <c r="J204" s="89"/>
      <c r="K204" s="89"/>
      <c r="L204" s="89"/>
      <c r="M204" s="89"/>
      <c r="N204" s="89"/>
      <c r="O204" s="89"/>
      <c r="P204" s="89"/>
    </row>
    <row r="205" spans="2:16" x14ac:dyDescent="0.3">
      <c r="B205" s="18" t="s">
        <v>57</v>
      </c>
      <c r="C205" t="s">
        <v>315</v>
      </c>
      <c r="F205" s="89">
        <v>0</v>
      </c>
      <c r="G205" s="89">
        <v>0</v>
      </c>
      <c r="H205" s="89"/>
      <c r="I205" s="89"/>
      <c r="J205" s="89"/>
      <c r="K205" s="89"/>
      <c r="L205" s="89"/>
      <c r="M205" s="89"/>
      <c r="N205" s="89"/>
      <c r="O205" s="89"/>
      <c r="P205" s="89"/>
    </row>
    <row r="206" spans="2:16" x14ac:dyDescent="0.3">
      <c r="B206" s="8" t="s">
        <v>4</v>
      </c>
      <c r="C206" s="7"/>
      <c r="D206" s="7"/>
      <c r="E206" s="7"/>
      <c r="F206" s="91">
        <f t="shared" ref="F206:P206" si="0">SUM(F9:F205)</f>
        <v>177375836.49041131</v>
      </c>
      <c r="G206" s="91">
        <f t="shared" si="0"/>
        <v>168407710.17442369</v>
      </c>
      <c r="H206" s="91">
        <f t="shared" si="0"/>
        <v>0</v>
      </c>
      <c r="I206" s="91">
        <f t="shared" si="0"/>
        <v>0</v>
      </c>
      <c r="J206" s="91">
        <f t="shared" si="0"/>
        <v>0</v>
      </c>
      <c r="K206" s="91">
        <f t="shared" si="0"/>
        <v>0</v>
      </c>
      <c r="L206" s="91">
        <f t="shared" si="0"/>
        <v>0</v>
      </c>
      <c r="M206" s="91">
        <f t="shared" si="0"/>
        <v>0</v>
      </c>
      <c r="N206" s="91">
        <f t="shared" si="0"/>
        <v>0</v>
      </c>
      <c r="O206" s="91">
        <f t="shared" si="0"/>
        <v>0</v>
      </c>
      <c r="P206" s="91">
        <f t="shared" si="0"/>
        <v>0</v>
      </c>
    </row>
    <row r="209" spans="2:16" x14ac:dyDescent="0.3">
      <c r="B209" t="s">
        <v>144</v>
      </c>
      <c r="F209" s="123">
        <v>500000</v>
      </c>
      <c r="G209" s="123">
        <f>F209*2</f>
        <v>1000000</v>
      </c>
      <c r="H209" s="123">
        <f>G209</f>
        <v>1000000</v>
      </c>
      <c r="I209" s="123">
        <v>700000</v>
      </c>
      <c r="J209" s="123">
        <v>500000</v>
      </c>
      <c r="K209" s="123">
        <v>300000</v>
      </c>
      <c r="L209" s="123">
        <v>100000</v>
      </c>
      <c r="M209" s="123">
        <v>50000</v>
      </c>
      <c r="N209" s="123">
        <v>50001</v>
      </c>
      <c r="O209" s="123">
        <v>50001</v>
      </c>
      <c r="P209" s="123">
        <v>50001</v>
      </c>
    </row>
    <row r="210" spans="2:16" x14ac:dyDescent="0.3">
      <c r="B210" t="s">
        <v>174</v>
      </c>
      <c r="C210" t="s">
        <v>175</v>
      </c>
      <c r="D210" t="s">
        <v>63</v>
      </c>
      <c r="E210" t="s">
        <v>112</v>
      </c>
      <c r="F210" s="89">
        <f t="shared" ref="F210:P210" si="1">SUM(F156:F158)</f>
        <v>8636709.2416260391</v>
      </c>
      <c r="G210" s="89">
        <f t="shared" si="1"/>
        <v>20482301.220813021</v>
      </c>
      <c r="H210" s="89">
        <f t="shared" si="1"/>
        <v>0</v>
      </c>
      <c r="I210" s="89">
        <f t="shared" si="1"/>
        <v>0</v>
      </c>
      <c r="J210" s="89">
        <f t="shared" si="1"/>
        <v>0</v>
      </c>
      <c r="K210" s="89">
        <f t="shared" si="1"/>
        <v>0</v>
      </c>
      <c r="L210" s="89">
        <f t="shared" si="1"/>
        <v>0</v>
      </c>
      <c r="M210" s="89">
        <f t="shared" si="1"/>
        <v>0</v>
      </c>
      <c r="N210" s="89">
        <f t="shared" si="1"/>
        <v>0</v>
      </c>
      <c r="O210" s="89">
        <f t="shared" si="1"/>
        <v>0</v>
      </c>
      <c r="P210" s="89">
        <f t="shared" si="1"/>
        <v>0</v>
      </c>
    </row>
    <row r="211" spans="2:16" x14ac:dyDescent="0.3">
      <c r="B211" t="s">
        <v>174</v>
      </c>
      <c r="C211" t="s">
        <v>175</v>
      </c>
      <c r="D211" t="s">
        <v>63</v>
      </c>
      <c r="E211" t="s">
        <v>81</v>
      </c>
      <c r="F211" s="89">
        <f t="shared" ref="F211:P211" si="2">F170+F169</f>
        <v>87026</v>
      </c>
      <c r="G211" s="89">
        <f t="shared" si="2"/>
        <v>646707</v>
      </c>
      <c r="H211" s="89">
        <f t="shared" si="2"/>
        <v>0</v>
      </c>
      <c r="I211" s="89">
        <f t="shared" si="2"/>
        <v>0</v>
      </c>
      <c r="J211" s="89">
        <f t="shared" si="2"/>
        <v>0</v>
      </c>
      <c r="K211" s="89">
        <f t="shared" si="2"/>
        <v>0</v>
      </c>
      <c r="L211" s="89">
        <f t="shared" si="2"/>
        <v>0</v>
      </c>
      <c r="M211" s="89">
        <f t="shared" si="2"/>
        <v>0</v>
      </c>
      <c r="N211" s="89">
        <f t="shared" si="2"/>
        <v>0</v>
      </c>
      <c r="O211" s="89">
        <f t="shared" si="2"/>
        <v>0</v>
      </c>
      <c r="P211" s="89">
        <f t="shared" si="2"/>
        <v>0</v>
      </c>
    </row>
    <row r="212" spans="2:16" x14ac:dyDescent="0.3">
      <c r="B212" t="s">
        <v>174</v>
      </c>
      <c r="C212" t="s">
        <v>176</v>
      </c>
      <c r="D212" t="s">
        <v>63</v>
      </c>
      <c r="E212" t="s">
        <v>63</v>
      </c>
      <c r="F212" s="89">
        <f t="shared" ref="F212:L212" si="3">F213+F214</f>
        <v>339082</v>
      </c>
      <c r="G212" s="89">
        <f t="shared" si="3"/>
        <v>3595182.9999999995</v>
      </c>
      <c r="H212" s="89">
        <f t="shared" si="3"/>
        <v>0</v>
      </c>
      <c r="I212" s="89">
        <f t="shared" si="3"/>
        <v>0</v>
      </c>
      <c r="J212" s="89">
        <f t="shared" si="3"/>
        <v>0</v>
      </c>
      <c r="K212" s="89">
        <f t="shared" si="3"/>
        <v>0</v>
      </c>
      <c r="L212" s="89">
        <f t="shared" si="3"/>
        <v>0</v>
      </c>
      <c r="M212" s="89">
        <f t="shared" ref="M212:P212" si="4">M213+M214</f>
        <v>0</v>
      </c>
      <c r="N212" s="89">
        <f t="shared" si="4"/>
        <v>0</v>
      </c>
      <c r="O212" s="89">
        <f t="shared" si="4"/>
        <v>0</v>
      </c>
      <c r="P212" s="89">
        <f t="shared" si="4"/>
        <v>0</v>
      </c>
    </row>
    <row r="213" spans="2:16" x14ac:dyDescent="0.3">
      <c r="B213" t="s">
        <v>174</v>
      </c>
      <c r="C213" t="s">
        <v>176</v>
      </c>
      <c r="D213" t="s">
        <v>63</v>
      </c>
      <c r="E213" t="s">
        <v>112</v>
      </c>
      <c r="F213" s="89">
        <f t="shared" ref="F213:P213" si="5">SUM(F159:F164)</f>
        <v>267042</v>
      </c>
      <c r="G213" s="89">
        <f t="shared" si="5"/>
        <v>2943625.4999999995</v>
      </c>
      <c r="H213" s="89">
        <f t="shared" si="5"/>
        <v>0</v>
      </c>
      <c r="I213" s="89">
        <f t="shared" si="5"/>
        <v>0</v>
      </c>
      <c r="J213" s="89">
        <f t="shared" si="5"/>
        <v>0</v>
      </c>
      <c r="K213" s="89">
        <f t="shared" si="5"/>
        <v>0</v>
      </c>
      <c r="L213" s="89">
        <f t="shared" si="5"/>
        <v>0</v>
      </c>
      <c r="M213" s="89">
        <f t="shared" si="5"/>
        <v>0</v>
      </c>
      <c r="N213" s="89">
        <f t="shared" si="5"/>
        <v>0</v>
      </c>
      <c r="O213" s="89">
        <f t="shared" si="5"/>
        <v>0</v>
      </c>
      <c r="P213" s="89">
        <f t="shared" si="5"/>
        <v>0</v>
      </c>
    </row>
    <row r="214" spans="2:16" x14ac:dyDescent="0.3">
      <c r="B214" t="s">
        <v>174</v>
      </c>
      <c r="C214" t="s">
        <v>176</v>
      </c>
      <c r="D214" t="s">
        <v>63</v>
      </c>
      <c r="E214" t="s">
        <v>81</v>
      </c>
      <c r="F214" s="89">
        <f t="shared" ref="F214:P214" si="6">F171+F172</f>
        <v>72040</v>
      </c>
      <c r="G214" s="89">
        <f t="shared" si="6"/>
        <v>651557.5</v>
      </c>
      <c r="H214" s="89">
        <f t="shared" si="6"/>
        <v>0</v>
      </c>
      <c r="I214" s="89">
        <f t="shared" si="6"/>
        <v>0</v>
      </c>
      <c r="J214" s="89">
        <f t="shared" si="6"/>
        <v>0</v>
      </c>
      <c r="K214" s="89">
        <f t="shared" si="6"/>
        <v>0</v>
      </c>
      <c r="L214" s="89">
        <f t="shared" si="6"/>
        <v>0</v>
      </c>
      <c r="M214" s="89">
        <f t="shared" si="6"/>
        <v>0</v>
      </c>
      <c r="N214" s="89">
        <f t="shared" si="6"/>
        <v>0</v>
      </c>
      <c r="O214" s="89">
        <f t="shared" si="6"/>
        <v>0</v>
      </c>
      <c r="P214" s="89">
        <f t="shared" si="6"/>
        <v>0</v>
      </c>
    </row>
    <row r="215" spans="2:16" x14ac:dyDescent="0.3">
      <c r="J215" t="s">
        <v>329</v>
      </c>
    </row>
    <row r="216" spans="2:16" x14ac:dyDescent="0.3">
      <c r="B216" s="14" t="s">
        <v>177</v>
      </c>
      <c r="J216" t="s">
        <v>328</v>
      </c>
    </row>
    <row r="217" spans="2:16" x14ac:dyDescent="0.3">
      <c r="B217" t="s">
        <v>13</v>
      </c>
      <c r="C217" t="s">
        <v>178</v>
      </c>
      <c r="F217" s="33">
        <f t="shared" ref="F217:P217" si="7">SUM(F9:F16)</f>
        <v>7839170</v>
      </c>
      <c r="G217" s="33">
        <f t="shared" si="7"/>
        <v>7687734.5578942783</v>
      </c>
      <c r="H217" s="33">
        <f t="shared" si="7"/>
        <v>0</v>
      </c>
      <c r="I217" s="33">
        <f t="shared" si="7"/>
        <v>0</v>
      </c>
      <c r="J217" s="33">
        <f t="shared" si="7"/>
        <v>0</v>
      </c>
      <c r="K217" s="33">
        <f t="shared" si="7"/>
        <v>0</v>
      </c>
      <c r="L217" s="33">
        <f t="shared" si="7"/>
        <v>0</v>
      </c>
      <c r="M217" s="33">
        <f t="shared" si="7"/>
        <v>0</v>
      </c>
      <c r="N217" s="33">
        <f t="shared" si="7"/>
        <v>0</v>
      </c>
      <c r="O217" s="33">
        <f t="shared" si="7"/>
        <v>0</v>
      </c>
      <c r="P217" s="33">
        <f t="shared" si="7"/>
        <v>0</v>
      </c>
    </row>
    <row r="218" spans="2:16" x14ac:dyDescent="0.3">
      <c r="B218" t="s">
        <v>317</v>
      </c>
      <c r="C218" t="s">
        <v>178</v>
      </c>
      <c r="F218" s="33">
        <f t="shared" ref="F218:P218" si="8">SUM(F17:F35)</f>
        <v>12325606</v>
      </c>
      <c r="G218" s="33">
        <f t="shared" si="8"/>
        <v>10144828</v>
      </c>
      <c r="H218" s="33">
        <f t="shared" si="8"/>
        <v>0</v>
      </c>
      <c r="I218" s="33">
        <f t="shared" si="8"/>
        <v>0</v>
      </c>
      <c r="J218" s="33">
        <f t="shared" si="8"/>
        <v>0</v>
      </c>
      <c r="K218" s="33">
        <f t="shared" si="8"/>
        <v>0</v>
      </c>
      <c r="L218" s="33">
        <f t="shared" si="8"/>
        <v>0</v>
      </c>
      <c r="M218" s="33">
        <f t="shared" si="8"/>
        <v>0</v>
      </c>
      <c r="N218" s="33">
        <f t="shared" si="8"/>
        <v>0</v>
      </c>
      <c r="O218" s="33">
        <f t="shared" si="8"/>
        <v>0</v>
      </c>
      <c r="P218" s="33">
        <f t="shared" si="8"/>
        <v>0</v>
      </c>
    </row>
    <row r="219" spans="2:16" x14ac:dyDescent="0.3">
      <c r="B219" t="s">
        <v>318</v>
      </c>
      <c r="C219" t="s">
        <v>178</v>
      </c>
      <c r="F219" s="33">
        <f>SUM(F36:F50)</f>
        <v>128161.45734668408</v>
      </c>
      <c r="G219" s="33">
        <f t="shared" ref="G219:P219" si="9">SUM(G36:G50)</f>
        <v>183968.96037024169</v>
      </c>
      <c r="H219" s="33">
        <f t="shared" si="9"/>
        <v>0</v>
      </c>
      <c r="I219" s="33">
        <f t="shared" si="9"/>
        <v>0</v>
      </c>
      <c r="J219" s="33">
        <f t="shared" si="9"/>
        <v>0</v>
      </c>
      <c r="K219" s="33">
        <f t="shared" si="9"/>
        <v>0</v>
      </c>
      <c r="L219" s="33">
        <f t="shared" si="9"/>
        <v>0</v>
      </c>
      <c r="M219" s="33">
        <f t="shared" si="9"/>
        <v>0</v>
      </c>
      <c r="N219" s="33">
        <f t="shared" si="9"/>
        <v>0</v>
      </c>
      <c r="O219" s="33">
        <f t="shared" si="9"/>
        <v>0</v>
      </c>
      <c r="P219" s="33">
        <f t="shared" si="9"/>
        <v>0</v>
      </c>
    </row>
    <row r="220" spans="2:16" x14ac:dyDescent="0.3">
      <c r="B220" t="s">
        <v>12</v>
      </c>
      <c r="C220" t="s">
        <v>178</v>
      </c>
      <c r="F220" s="33">
        <f t="shared" ref="F220:P220" si="10">SUM(F51:F129)</f>
        <v>46080310.33669468</v>
      </c>
      <c r="G220" s="33">
        <f t="shared" si="10"/>
        <v>42287170.330701917</v>
      </c>
      <c r="H220" s="33">
        <f t="shared" si="10"/>
        <v>0</v>
      </c>
      <c r="I220" s="33">
        <f t="shared" si="10"/>
        <v>0</v>
      </c>
      <c r="J220" s="33">
        <f t="shared" si="10"/>
        <v>0</v>
      </c>
      <c r="K220" s="33">
        <f t="shared" si="10"/>
        <v>0</v>
      </c>
      <c r="L220" s="33">
        <f t="shared" si="10"/>
        <v>0</v>
      </c>
      <c r="M220" s="33">
        <f t="shared" si="10"/>
        <v>0</v>
      </c>
      <c r="N220" s="33">
        <f t="shared" si="10"/>
        <v>0</v>
      </c>
      <c r="O220" s="33">
        <f t="shared" si="10"/>
        <v>0</v>
      </c>
      <c r="P220" s="33">
        <f t="shared" si="10"/>
        <v>0</v>
      </c>
    </row>
    <row r="221" spans="2:16" x14ac:dyDescent="0.3">
      <c r="B221" t="s">
        <v>95</v>
      </c>
      <c r="C221" t="s">
        <v>178</v>
      </c>
      <c r="F221" s="33">
        <f t="shared" ref="F221:P221" si="11">SUM(F130:F154)</f>
        <v>1284197</v>
      </c>
      <c r="G221" s="33">
        <f t="shared" si="11"/>
        <v>1549775</v>
      </c>
      <c r="H221" s="33">
        <f t="shared" si="11"/>
        <v>0</v>
      </c>
      <c r="I221" s="33">
        <f t="shared" si="11"/>
        <v>0</v>
      </c>
      <c r="J221" s="33">
        <f t="shared" si="11"/>
        <v>0</v>
      </c>
      <c r="K221" s="33">
        <f t="shared" si="11"/>
        <v>0</v>
      </c>
      <c r="L221" s="33">
        <f t="shared" si="11"/>
        <v>0</v>
      </c>
      <c r="M221" s="33">
        <f t="shared" si="11"/>
        <v>0</v>
      </c>
      <c r="N221" s="33">
        <f t="shared" si="11"/>
        <v>0</v>
      </c>
      <c r="O221" s="33">
        <f t="shared" si="11"/>
        <v>0</v>
      </c>
      <c r="P221" s="33">
        <f t="shared" si="11"/>
        <v>0</v>
      </c>
    </row>
    <row r="222" spans="2:16" x14ac:dyDescent="0.3">
      <c r="B222" t="s">
        <v>59</v>
      </c>
      <c r="C222" t="s">
        <v>178</v>
      </c>
      <c r="F222" s="33">
        <f t="shared" ref="F222:P222" si="12">SUM(F155:F187)</f>
        <v>17854406.753969923</v>
      </c>
      <c r="G222" s="33">
        <f t="shared" si="12"/>
        <v>34623151.354257248</v>
      </c>
      <c r="H222" s="33">
        <f t="shared" si="12"/>
        <v>0</v>
      </c>
      <c r="I222" s="33">
        <f t="shared" si="12"/>
        <v>0</v>
      </c>
      <c r="J222" s="33">
        <f t="shared" si="12"/>
        <v>0</v>
      </c>
      <c r="K222" s="33">
        <f t="shared" si="12"/>
        <v>0</v>
      </c>
      <c r="L222" s="33">
        <f t="shared" si="12"/>
        <v>0</v>
      </c>
      <c r="M222" s="33">
        <f t="shared" si="12"/>
        <v>0</v>
      </c>
      <c r="N222" s="33">
        <f t="shared" si="12"/>
        <v>0</v>
      </c>
      <c r="O222" s="33">
        <f t="shared" si="12"/>
        <v>0</v>
      </c>
      <c r="P222" s="33">
        <f t="shared" si="12"/>
        <v>0</v>
      </c>
    </row>
    <row r="223" spans="2:16" x14ac:dyDescent="0.3">
      <c r="B223" s="5" t="s">
        <v>58</v>
      </c>
      <c r="C223" s="5" t="s">
        <v>178</v>
      </c>
      <c r="D223" s="5"/>
      <c r="E223" s="5"/>
      <c r="F223" s="142">
        <f>SUM(F188:F205)</f>
        <v>91863984.942399994</v>
      </c>
      <c r="G223" s="142">
        <f t="shared" ref="G223:P223" si="13">SUM(G188:G205)</f>
        <v>71931081.971200004</v>
      </c>
      <c r="H223" s="142">
        <f t="shared" si="13"/>
        <v>0</v>
      </c>
      <c r="I223" s="142">
        <f t="shared" si="13"/>
        <v>0</v>
      </c>
      <c r="J223" s="142">
        <f t="shared" si="13"/>
        <v>0</v>
      </c>
      <c r="K223" s="142">
        <f t="shared" si="13"/>
        <v>0</v>
      </c>
      <c r="L223" s="142">
        <f t="shared" si="13"/>
        <v>0</v>
      </c>
      <c r="M223" s="142">
        <f t="shared" si="13"/>
        <v>0</v>
      </c>
      <c r="N223" s="142">
        <f t="shared" si="13"/>
        <v>0</v>
      </c>
      <c r="O223" s="142">
        <f t="shared" si="13"/>
        <v>0</v>
      </c>
      <c r="P223" s="142">
        <f t="shared" si="13"/>
        <v>0</v>
      </c>
    </row>
    <row r="224" spans="2:16" x14ac:dyDescent="0.3">
      <c r="B224" t="s">
        <v>179</v>
      </c>
      <c r="F224" s="118">
        <f t="shared" ref="F224:J224" si="14">SUM(F217:F223)</f>
        <v>177375836.49041128</v>
      </c>
      <c r="G224" s="118">
        <f t="shared" si="14"/>
        <v>168407710.17442369</v>
      </c>
      <c r="H224" s="118">
        <f t="shared" si="14"/>
        <v>0</v>
      </c>
      <c r="I224" s="118">
        <f t="shared" si="14"/>
        <v>0</v>
      </c>
      <c r="J224" s="118">
        <f t="shared" si="14"/>
        <v>0</v>
      </c>
      <c r="K224" s="118">
        <f>SUM(K217:K223)</f>
        <v>0</v>
      </c>
      <c r="L224" s="118">
        <f t="shared" ref="L224" si="15">SUM(L217:L223)</f>
        <v>0</v>
      </c>
      <c r="M224" s="118">
        <f t="shared" ref="M224" si="16">SUM(M217:M223)</f>
        <v>0</v>
      </c>
      <c r="N224" s="118">
        <f t="shared" ref="N224" si="17">SUM(N217:N223)</f>
        <v>0</v>
      </c>
      <c r="O224" s="118">
        <f t="shared" ref="O224" si="18">SUM(O217:O223)</f>
        <v>0</v>
      </c>
      <c r="P224" s="118">
        <f t="shared" ref="P224" si="19">SUM(P217:P223)</f>
        <v>0</v>
      </c>
    </row>
    <row r="226" spans="2:16" x14ac:dyDescent="0.3">
      <c r="B226" t="s">
        <v>148</v>
      </c>
      <c r="F226" s="33">
        <f>SUMIF('Chipset units'!$A$9:$A$203,"PAM4",'Chipset units'!F$9:F$203)</f>
        <v>240330</v>
      </c>
      <c r="G226" s="33">
        <f>SUMIF('Chipset units'!$A$9:$A$203,"PAM4",'Chipset units'!G$9:G$203)</f>
        <v>961967.57411868137</v>
      </c>
      <c r="H226" s="33">
        <f>SUMIF('Chipset units'!$A$9:$A$203,"PAM4",'Chipset units'!H$9:H$203)</f>
        <v>0</v>
      </c>
      <c r="I226" s="33">
        <f>SUMIF('Chipset units'!$A$9:$A$203,"PAM4",'Chipset units'!I$9:I$203)</f>
        <v>0</v>
      </c>
      <c r="J226" s="33">
        <f>SUMIF('Chipset units'!$A$9:$A$203,"PAM4",'Chipset units'!J$9:J$203)</f>
        <v>0</v>
      </c>
      <c r="K226" s="33">
        <f>SUMIF('Chipset units'!$A$9:$A$203,"PAM4",'Chipset units'!K$9:K$203)</f>
        <v>0</v>
      </c>
      <c r="L226" s="33">
        <f>SUMIF('Chipset units'!$A$9:$A$203,"PAM4",'Chipset units'!L$9:L$203)</f>
        <v>0</v>
      </c>
      <c r="M226" s="33">
        <f>SUMIF('Chipset units'!$A$9:$A$203,"PAM4",'Chipset units'!M$9:P$203)</f>
        <v>0</v>
      </c>
      <c r="N226" s="33">
        <f>SUMIF('Chipset units'!$A$9:$A$203,"PAM4",'Chipset units'!N$9:N$203)</f>
        <v>0</v>
      </c>
      <c r="O226" s="33">
        <f>SUMIF('Chipset units'!$A$9:$A$203,"PAM4",'Chipset units'!O$9:O$203)</f>
        <v>0</v>
      </c>
      <c r="P226" s="33">
        <f>SUMIF('Chipset units'!$A$9:$A$203,"PAM4",'Chipset units'!P$9:P$203)</f>
        <v>0</v>
      </c>
    </row>
    <row r="227" spans="2:16" x14ac:dyDescent="0.3">
      <c r="B227" s="5" t="s">
        <v>149</v>
      </c>
      <c r="C227" s="5"/>
      <c r="D227" s="5"/>
      <c r="E227" s="5"/>
      <c r="F227" s="142">
        <f>SUMIF('Chipset units'!$A$9:$A$203,"C-DSP",'Chipset units'!F$9:F$203)</f>
        <v>472500</v>
      </c>
      <c r="G227" s="142">
        <f>SUMIF('Chipset units'!$A$9:$A$203,"C-DSP",'Chipset units'!G$9:G$203)</f>
        <v>572000</v>
      </c>
      <c r="H227" s="142">
        <f>SUMIF('Chipset units'!$A$9:$A$203,"C-DSP",'Chipset units'!H$9:H$203)</f>
        <v>0</v>
      </c>
      <c r="I227" s="142">
        <f>SUMIF('Chipset units'!$A$9:$A$203,"C-DSP",'Chipset units'!I$9:I$203)</f>
        <v>0</v>
      </c>
      <c r="J227" s="142">
        <f>SUMIF('Chipset units'!$A$9:$A$203,"C-DSP",'Chipset units'!J$9:J$203)</f>
        <v>0</v>
      </c>
      <c r="K227" s="142">
        <f>SUMIF('Chipset units'!$A$9:$A$203,"C-DSP",'Chipset units'!K$9:K$203)</f>
        <v>0</v>
      </c>
      <c r="L227" s="142">
        <f>SUMIF('Chipset units'!$A$9:$A$203,"C-DSP",'Chipset units'!L$9:L$203)</f>
        <v>0</v>
      </c>
      <c r="M227" s="142">
        <f>SUMIF('Chipset units'!$A$9:$A$203,"C-DSP",'Chipset units'!M$9:P$203)</f>
        <v>0</v>
      </c>
      <c r="N227" s="142">
        <f>SUMIF('Chipset units'!$A$9:$A$203,"C-DSP",'Chipset units'!N$9:N$203)</f>
        <v>0</v>
      </c>
      <c r="O227" s="142">
        <f>SUMIF('Chipset units'!$A$9:$A$203,"C-DSP",'Chipset units'!O$9:O$203)</f>
        <v>0</v>
      </c>
      <c r="P227" s="142">
        <f>SUMIF('Chipset units'!$A$9:$A$203,"C-DSP",'Chipset units'!P$9:P$203)</f>
        <v>0</v>
      </c>
    </row>
  </sheetData>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AL226"/>
  <sheetViews>
    <sheetView showGridLines="0" zoomScale="80" zoomScaleNormal="80" workbookViewId="0">
      <pane xSplit="5" ySplit="8" topLeftCell="F9" activePane="bottomRight" state="frozen"/>
      <selection activeCell="G30" sqref="G30"/>
      <selection pane="topRight" activeCell="G30" sqref="G30"/>
      <selection pane="bottomLeft" activeCell="G30" sqref="G30"/>
      <selection pane="bottomRight" activeCell="P31" sqref="P31"/>
    </sheetView>
  </sheetViews>
  <sheetFormatPr defaultColWidth="9" defaultRowHeight="13" x14ac:dyDescent="0.3"/>
  <cols>
    <col min="1" max="1" width="7" customWidth="1"/>
    <col min="2" max="2" width="17.796875" customWidth="1"/>
    <col min="3" max="3" width="21.3984375" customWidth="1"/>
    <col min="4" max="4" width="11" customWidth="1"/>
    <col min="5" max="5" width="15.3984375" customWidth="1"/>
    <col min="6" max="11" width="13" customWidth="1"/>
    <col min="12" max="16" width="13.796875" customWidth="1"/>
  </cols>
  <sheetData>
    <row r="2" spans="2:16" ht="18.5" x14ac:dyDescent="0.45">
      <c r="B2" s="67" t="str">
        <f>Introduction!B2</f>
        <v>LightCounting Market Research</v>
      </c>
    </row>
    <row r="3" spans="2:16" ht="15.5" x14ac:dyDescent="0.35">
      <c r="B3" s="35" t="str">
        <f>Introduction!B3</f>
        <v>February 2023 - sample template</v>
      </c>
    </row>
    <row r="4" spans="2:16" ht="15.5" x14ac:dyDescent="0.35">
      <c r="B4" s="68" t="str">
        <f>Introduction!B4</f>
        <v>Forecast: IC Chipsets for Optical Transceivers</v>
      </c>
    </row>
    <row r="5" spans="2:16" ht="14.5" customHeight="1" x14ac:dyDescent="0.3"/>
    <row r="6" spans="2:16" x14ac:dyDescent="0.3">
      <c r="E6" s="4"/>
      <c r="O6" s="4"/>
      <c r="P6" s="4"/>
    </row>
    <row r="7" spans="2:16" ht="18" customHeight="1" x14ac:dyDescent="0.45">
      <c r="B7" s="77" t="s">
        <v>113</v>
      </c>
    </row>
    <row r="8" spans="2:16" x14ac:dyDescent="0.3">
      <c r="B8" s="41" t="s">
        <v>8</v>
      </c>
      <c r="C8" s="41" t="s">
        <v>7</v>
      </c>
      <c r="D8" s="41" t="s">
        <v>6</v>
      </c>
      <c r="E8" s="41" t="s">
        <v>5</v>
      </c>
      <c r="F8" s="13">
        <v>2018</v>
      </c>
      <c r="G8" s="13">
        <v>2019</v>
      </c>
      <c r="H8" s="13">
        <v>2020</v>
      </c>
      <c r="I8" s="13">
        <v>2021</v>
      </c>
      <c r="J8" s="13">
        <v>2022</v>
      </c>
      <c r="K8" s="13">
        <v>2023</v>
      </c>
      <c r="L8" s="13">
        <v>2024</v>
      </c>
      <c r="M8" s="13">
        <v>2025</v>
      </c>
      <c r="N8" s="13">
        <v>2026</v>
      </c>
      <c r="O8" s="13">
        <v>2027</v>
      </c>
      <c r="P8" s="13">
        <v>2028</v>
      </c>
    </row>
    <row r="9" spans="2:16" x14ac:dyDescent="0.3">
      <c r="B9" s="25" t="str">
        <f>'Chipset units'!B9</f>
        <v>Fibre Channel</v>
      </c>
      <c r="C9" s="24" t="str">
        <f>'Chipset units'!C9</f>
        <v>8 Gbps</v>
      </c>
      <c r="D9" s="24" t="str">
        <f>'Chipset units'!D9</f>
        <v>100 m</v>
      </c>
      <c r="E9" s="21" t="str">
        <f>'Chipset units'!E9</f>
        <v>SFP+</v>
      </c>
      <c r="F9" s="9">
        <v>0.90023435325970247</v>
      </c>
      <c r="G9" s="9">
        <v>0.90227498539987017</v>
      </c>
      <c r="H9" s="9"/>
      <c r="I9" s="9"/>
      <c r="J9" s="9"/>
      <c r="K9" s="9"/>
      <c r="L9" s="9"/>
      <c r="M9" s="9"/>
      <c r="N9" s="9"/>
      <c r="O9" s="9"/>
      <c r="P9" s="9"/>
    </row>
    <row r="10" spans="2:16" x14ac:dyDescent="0.3">
      <c r="B10" s="18" t="str">
        <f>'Chipset units'!B10</f>
        <v>Fibre Channel</v>
      </c>
      <c r="C10" t="str">
        <f>'Chipset units'!C10</f>
        <v>8 Gbps</v>
      </c>
      <c r="D10" t="str">
        <f>'Chipset units'!D10</f>
        <v>10 km</v>
      </c>
      <c r="E10" s="20" t="str">
        <f>'Chipset units'!E10</f>
        <v>SFP+</v>
      </c>
      <c r="F10" s="9">
        <v>5.5022269638612666</v>
      </c>
      <c r="G10" s="9">
        <v>5.1628177219539211</v>
      </c>
      <c r="H10" s="9"/>
      <c r="I10" s="9"/>
      <c r="J10" s="9"/>
      <c r="K10" s="9"/>
      <c r="L10" s="9"/>
      <c r="M10" s="9"/>
      <c r="N10" s="9"/>
      <c r="O10" s="9"/>
      <c r="P10" s="9"/>
    </row>
    <row r="11" spans="2:16" x14ac:dyDescent="0.3">
      <c r="B11" s="18" t="str">
        <f>'Chipset units'!B11</f>
        <v>Fibre Channel</v>
      </c>
      <c r="C11" t="str">
        <f>'Chipset units'!C11</f>
        <v>16 Gbps</v>
      </c>
      <c r="D11" t="str">
        <f>'Chipset units'!D11</f>
        <v>100 m</v>
      </c>
      <c r="E11" s="20" t="str">
        <f>'Chipset units'!E11</f>
        <v>SFP+</v>
      </c>
      <c r="F11" s="9">
        <v>2.2270549761309182</v>
      </c>
      <c r="G11" s="9">
        <v>2.4159552990411242</v>
      </c>
      <c r="H11" s="9"/>
      <c r="I11" s="9"/>
      <c r="J11" s="9"/>
      <c r="K11" s="9"/>
      <c r="L11" s="9"/>
      <c r="M11" s="9"/>
      <c r="N11" s="9"/>
      <c r="O11" s="9"/>
      <c r="P11" s="9"/>
    </row>
    <row r="12" spans="2:16" x14ac:dyDescent="0.3">
      <c r="B12" s="18" t="str">
        <f>'Chipset units'!B12</f>
        <v>Fibre Channel</v>
      </c>
      <c r="C12" t="str">
        <f>'Chipset units'!C12</f>
        <v>16 Gbps</v>
      </c>
      <c r="D12" t="str">
        <f>'Chipset units'!D12</f>
        <v>10 km</v>
      </c>
      <c r="E12" s="20" t="str">
        <f>'Chipset units'!E12</f>
        <v>SFP+</v>
      </c>
      <c r="F12" s="9">
        <v>7.2695716233506076</v>
      </c>
      <c r="G12" s="9">
        <v>6.6694017499813425</v>
      </c>
      <c r="H12" s="9"/>
      <c r="I12" s="9"/>
      <c r="J12" s="9"/>
      <c r="K12" s="9"/>
      <c r="L12" s="9"/>
      <c r="M12" s="9"/>
      <c r="N12" s="9"/>
      <c r="O12" s="9"/>
      <c r="P12" s="9"/>
    </row>
    <row r="13" spans="2:16" x14ac:dyDescent="0.3">
      <c r="B13" s="18" t="str">
        <f>'Chipset units'!B13</f>
        <v>Fibre Channel</v>
      </c>
      <c r="C13" t="str">
        <f>'Chipset units'!C13</f>
        <v>32 Gbps</v>
      </c>
      <c r="D13" t="str">
        <f>'Chipset units'!D13</f>
        <v>100 m</v>
      </c>
      <c r="E13" s="20" t="str">
        <f>'Chipset units'!E13</f>
        <v>all</v>
      </c>
      <c r="F13" s="9">
        <v>4.7332110722012546</v>
      </c>
      <c r="G13" s="9">
        <v>4.3674415250472531</v>
      </c>
      <c r="H13" s="9"/>
      <c r="I13" s="9"/>
      <c r="J13" s="9"/>
      <c r="K13" s="9"/>
      <c r="L13" s="9"/>
      <c r="M13" s="9"/>
      <c r="N13" s="9"/>
      <c r="O13" s="9"/>
      <c r="P13" s="9"/>
    </row>
    <row r="14" spans="2:16" x14ac:dyDescent="0.3">
      <c r="B14" s="18" t="str">
        <f>'Chipset units'!B14</f>
        <v>Fibre Channel</v>
      </c>
      <c r="C14" t="str">
        <f>'Chipset units'!C14</f>
        <v>32 Gbps</v>
      </c>
      <c r="D14" t="str">
        <f>'Chipset units'!D14</f>
        <v>10 km</v>
      </c>
      <c r="E14" s="20" t="str">
        <f>'Chipset units'!E14</f>
        <v>all</v>
      </c>
      <c r="F14" s="9">
        <v>15.730903093807981</v>
      </c>
      <c r="G14" s="9">
        <v>11.811792772850243</v>
      </c>
      <c r="H14" s="9"/>
      <c r="I14" s="9"/>
      <c r="J14" s="9"/>
      <c r="K14" s="9"/>
      <c r="L14" s="9"/>
      <c r="M14" s="9"/>
      <c r="N14" s="9"/>
      <c r="O14" s="9"/>
      <c r="P14" s="9"/>
    </row>
    <row r="15" spans="2:16" x14ac:dyDescent="0.3">
      <c r="B15" s="18" t="str">
        <f>'Chipset units'!B15</f>
        <v>Fibre Channel</v>
      </c>
      <c r="C15" t="str">
        <f>'Chipset units'!C15</f>
        <v>64 Gbps</v>
      </c>
      <c r="D15" t="str">
        <f>'Chipset units'!D15</f>
        <v>100 m</v>
      </c>
      <c r="E15" s="20" t="str">
        <f>'Chipset units'!E15</f>
        <v>all</v>
      </c>
      <c r="F15" s="9">
        <v>33.60474579453021</v>
      </c>
      <c r="G15" s="9">
        <v>17.600000000000001</v>
      </c>
      <c r="H15" s="9"/>
      <c r="I15" s="9"/>
      <c r="J15" s="9"/>
      <c r="K15" s="9"/>
      <c r="L15" s="9"/>
      <c r="M15" s="9"/>
      <c r="N15" s="9"/>
      <c r="O15" s="9"/>
      <c r="P15" s="9"/>
    </row>
    <row r="16" spans="2:16" x14ac:dyDescent="0.3">
      <c r="B16" s="15" t="str">
        <f>'Chipset units'!B16</f>
        <v>Fibre Channel</v>
      </c>
      <c r="C16" s="5" t="str">
        <f>'Chipset units'!C16</f>
        <v>64 Gbps</v>
      </c>
      <c r="D16" s="5" t="str">
        <f>'Chipset units'!D16</f>
        <v>10 km</v>
      </c>
      <c r="E16" s="22" t="str">
        <f>'Chipset units'!E16</f>
        <v>all</v>
      </c>
      <c r="F16" s="12">
        <v>0</v>
      </c>
      <c r="G16" s="12">
        <v>0</v>
      </c>
      <c r="H16" s="12"/>
      <c r="I16" s="12"/>
      <c r="J16" s="12"/>
      <c r="K16" s="12"/>
      <c r="L16" s="12"/>
      <c r="M16" s="12"/>
      <c r="N16" s="12"/>
      <c r="O16" s="12"/>
      <c r="P16" s="12"/>
    </row>
    <row r="17" spans="2:16" x14ac:dyDescent="0.3">
      <c r="B17" s="18" t="str">
        <f>'Chipset units'!B17</f>
        <v>AOC</v>
      </c>
      <c r="C17" t="str">
        <f>'Chipset units'!C17</f>
        <v>≤10G</v>
      </c>
      <c r="D17" s="2">
        <f>'Chipset units'!D17</f>
        <v>1</v>
      </c>
      <c r="E17" s="20" t="str">
        <f>'Chipset units'!E17</f>
        <v>SFP+</v>
      </c>
      <c r="F17" s="9">
        <v>1.4147355922949019</v>
      </c>
      <c r="G17" s="9">
        <v>1.1856014727751703</v>
      </c>
      <c r="H17" s="9"/>
      <c r="I17" s="9"/>
      <c r="J17" s="9"/>
      <c r="K17" s="9"/>
      <c r="L17" s="9"/>
      <c r="M17" s="9"/>
      <c r="N17" s="9"/>
      <c r="O17" s="9"/>
      <c r="P17" s="9"/>
    </row>
    <row r="18" spans="2:16" x14ac:dyDescent="0.3">
      <c r="B18" s="18" t="str">
        <f>'Chipset units'!B18</f>
        <v>AOC</v>
      </c>
      <c r="C18" t="str">
        <f>'Chipset units'!C18</f>
        <v>≤10G</v>
      </c>
      <c r="D18" s="2">
        <f>'Chipset units'!D18</f>
        <v>4</v>
      </c>
      <c r="E18" s="20" t="str">
        <f>'Chipset units'!E18</f>
        <v>QSFP+</v>
      </c>
      <c r="F18" s="19">
        <v>10.909350177530358</v>
      </c>
      <c r="G18" s="19">
        <v>9.3401568137602666</v>
      </c>
      <c r="H18" s="19"/>
      <c r="I18" s="19"/>
      <c r="J18" s="19"/>
      <c r="K18" s="19"/>
      <c r="L18" s="19"/>
      <c r="M18" s="19"/>
      <c r="N18" s="19"/>
      <c r="O18" s="19"/>
      <c r="P18" s="19"/>
    </row>
    <row r="19" spans="2:16" x14ac:dyDescent="0.3">
      <c r="B19" s="18" t="str">
        <f>'Chipset units'!B19</f>
        <v>AOC</v>
      </c>
      <c r="C19" t="str">
        <f>'Chipset units'!C19</f>
        <v>≤10G</v>
      </c>
      <c r="D19" s="2" t="str">
        <f>'Chipset units'!D19</f>
        <v>4:1</v>
      </c>
      <c r="E19" s="20" t="str">
        <f>'Chipset units'!E19</f>
        <v>QSFP+/SFP+</v>
      </c>
      <c r="F19" s="19">
        <v>23.77847521524437</v>
      </c>
      <c r="G19" s="19">
        <v>22.202879349938179</v>
      </c>
      <c r="H19" s="19"/>
      <c r="I19" s="19"/>
      <c r="J19" s="19"/>
      <c r="K19" s="19"/>
      <c r="L19" s="19"/>
      <c r="M19" s="19"/>
      <c r="N19" s="19"/>
      <c r="O19" s="19"/>
      <c r="P19" s="19"/>
    </row>
    <row r="20" spans="2:16" x14ac:dyDescent="0.3">
      <c r="B20" s="18" t="str">
        <f>'Chipset units'!B20</f>
        <v>AOC</v>
      </c>
      <c r="C20" t="str">
        <f>'Chipset units'!C20</f>
        <v>≤12.5G</v>
      </c>
      <c r="D20" s="2">
        <f>'Chipset units'!D20</f>
        <v>12</v>
      </c>
      <c r="E20" s="20" t="str">
        <f>'Chipset units'!E20</f>
        <v>CXP</v>
      </c>
      <c r="F20" s="19">
        <v>30.424078816464998</v>
      </c>
      <c r="G20" s="19">
        <v>31.118131598793379</v>
      </c>
      <c r="H20" s="19"/>
      <c r="I20" s="19"/>
      <c r="J20" s="19"/>
      <c r="K20" s="19"/>
      <c r="L20" s="19"/>
      <c r="M20" s="19"/>
      <c r="N20" s="19"/>
      <c r="O20" s="19"/>
      <c r="P20" s="19"/>
    </row>
    <row r="21" spans="2:16" x14ac:dyDescent="0.3">
      <c r="B21" s="18" t="str">
        <f>'Chipset units'!B21</f>
        <v>XCVR</v>
      </c>
      <c r="C21" t="str">
        <f>'Chipset units'!C21</f>
        <v>≤12.5G</v>
      </c>
      <c r="D21" s="2">
        <f>'Chipset units'!D21</f>
        <v>12</v>
      </c>
      <c r="E21" s="20" t="str">
        <f>'Chipset units'!E21</f>
        <v>CXP</v>
      </c>
      <c r="F21" s="19">
        <v>31.212050213003732</v>
      </c>
      <c r="G21" s="19">
        <v>23.636422182468703</v>
      </c>
      <c r="H21" s="19"/>
      <c r="I21" s="19"/>
      <c r="J21" s="19"/>
      <c r="K21" s="19"/>
      <c r="L21" s="19"/>
      <c r="M21" s="19"/>
      <c r="N21" s="19"/>
      <c r="O21" s="19"/>
      <c r="P21" s="19"/>
    </row>
    <row r="22" spans="2:16" x14ac:dyDescent="0.3">
      <c r="B22" s="18" t="str">
        <f>'Chipset units'!B22</f>
        <v>AOC</v>
      </c>
      <c r="C22" t="str">
        <f>'Chipset units'!C22</f>
        <v>12-14G</v>
      </c>
      <c r="D22" s="2">
        <f>'Chipset units'!D22</f>
        <v>4</v>
      </c>
      <c r="E22" s="20" t="str">
        <f>'Chipset units'!E22</f>
        <v>QSFP+</v>
      </c>
      <c r="F22" s="19">
        <v>5.7193757927106494</v>
      </c>
      <c r="G22" s="19">
        <v>4.4969060695196026</v>
      </c>
      <c r="H22" s="19"/>
      <c r="I22" s="19"/>
      <c r="J22" s="19"/>
      <c r="K22" s="19"/>
      <c r="L22" s="19"/>
      <c r="M22" s="19"/>
      <c r="N22" s="19"/>
      <c r="O22" s="19"/>
      <c r="P22" s="19"/>
    </row>
    <row r="23" spans="2:16" x14ac:dyDescent="0.3">
      <c r="B23" s="18" t="str">
        <f>'Chipset units'!B23</f>
        <v>AOC</v>
      </c>
      <c r="C23" t="str">
        <f>'Chipset units'!C23</f>
        <v>12-14G</v>
      </c>
      <c r="D23" s="2">
        <f>'Chipset units'!D23</f>
        <v>4</v>
      </c>
      <c r="E23" s="20" t="str">
        <f>'Chipset units'!E23</f>
        <v>Mini-SAS HD</v>
      </c>
      <c r="F23" s="19">
        <v>5.7193757927106494</v>
      </c>
      <c r="G23" s="19">
        <v>4.4969060695196026</v>
      </c>
      <c r="H23" s="19"/>
      <c r="I23" s="19"/>
      <c r="J23" s="19"/>
      <c r="K23" s="19"/>
      <c r="L23" s="19"/>
      <c r="M23" s="19"/>
      <c r="N23" s="19"/>
      <c r="O23" s="19"/>
      <c r="P23" s="19"/>
    </row>
    <row r="24" spans="2:16" x14ac:dyDescent="0.3">
      <c r="B24" s="18" t="str">
        <f>'Chipset units'!B24</f>
        <v>AOC</v>
      </c>
      <c r="C24" t="str">
        <f>'Chipset units'!C24</f>
        <v>25-28G</v>
      </c>
      <c r="D24" s="2">
        <f>'Chipset units'!D24</f>
        <v>1</v>
      </c>
      <c r="E24" s="20" t="str">
        <f>'Chipset units'!E24</f>
        <v>SFP28</v>
      </c>
      <c r="F24" s="19">
        <v>5.706354373902867</v>
      </c>
      <c r="G24" s="19">
        <v>4.8908426832633056</v>
      </c>
      <c r="H24" s="19"/>
      <c r="I24" s="19"/>
      <c r="J24" s="19"/>
      <c r="K24" s="19"/>
      <c r="L24" s="19"/>
      <c r="M24" s="19"/>
      <c r="N24" s="19"/>
      <c r="O24" s="19"/>
      <c r="P24" s="19"/>
    </row>
    <row r="25" spans="2:16" x14ac:dyDescent="0.3">
      <c r="B25" s="18" t="str">
        <f>'Chipset units'!B25</f>
        <v>AOC</v>
      </c>
      <c r="C25" t="str">
        <f>'Chipset units'!C25</f>
        <v>25-28G</v>
      </c>
      <c r="D25" s="2">
        <f>'Chipset units'!D25</f>
        <v>4</v>
      </c>
      <c r="E25" s="20" t="str">
        <f>'Chipset units'!E25</f>
        <v>QSFP28</v>
      </c>
      <c r="F25" s="19">
        <v>11.070815907533007</v>
      </c>
      <c r="G25" s="19">
        <v>8.2865855683402145</v>
      </c>
      <c r="H25" s="19"/>
      <c r="I25" s="19"/>
      <c r="J25" s="19"/>
      <c r="K25" s="19"/>
      <c r="L25" s="19"/>
      <c r="M25" s="19"/>
      <c r="N25" s="19"/>
      <c r="O25" s="19"/>
      <c r="P25" s="19"/>
    </row>
    <row r="26" spans="2:16" x14ac:dyDescent="0.3">
      <c r="B26" s="18" t="str">
        <f>'Chipset units'!B26</f>
        <v>AOC</v>
      </c>
      <c r="C26" t="str">
        <f>'Chipset units'!C26</f>
        <v>25-28G</v>
      </c>
      <c r="D26" s="2" t="str">
        <f>'Chipset units'!D26</f>
        <v>4:1</v>
      </c>
      <c r="E26" s="20" t="str">
        <f>'Chipset units'!E26</f>
        <v>QSFP28/SFP28</v>
      </c>
      <c r="F26" s="19">
        <v>11.070815907533007</v>
      </c>
      <c r="G26" s="19">
        <v>8.2865855683402145</v>
      </c>
      <c r="H26" s="19"/>
      <c r="I26" s="19"/>
      <c r="J26" s="19"/>
      <c r="K26" s="19"/>
      <c r="L26" s="19"/>
      <c r="M26" s="19"/>
      <c r="N26" s="19"/>
      <c r="O26" s="19"/>
      <c r="P26" s="19"/>
    </row>
    <row r="27" spans="2:16" x14ac:dyDescent="0.3">
      <c r="B27" s="18" t="str">
        <f>'Chipset units'!B27</f>
        <v>AOC</v>
      </c>
      <c r="C27" t="str">
        <f>'Chipset units'!C27</f>
        <v>25-28G</v>
      </c>
      <c r="D27" s="2">
        <f>'Chipset units'!D27</f>
        <v>4</v>
      </c>
      <c r="E27" s="20" t="str">
        <f>'Chipset units'!E27</f>
        <v>Mini-SAS HD</v>
      </c>
      <c r="F27" s="19">
        <v>11.070815907533007</v>
      </c>
      <c r="G27" s="19">
        <v>8.2865855683402145</v>
      </c>
      <c r="H27" s="19"/>
      <c r="I27" s="19"/>
      <c r="J27" s="19"/>
      <c r="K27" s="19"/>
      <c r="L27" s="19"/>
      <c r="M27" s="19"/>
      <c r="N27" s="19"/>
      <c r="O27" s="19"/>
      <c r="P27" s="19"/>
    </row>
    <row r="28" spans="2:16" x14ac:dyDescent="0.3">
      <c r="B28" s="18" t="str">
        <f>'Chipset units'!B28</f>
        <v>AOC</v>
      </c>
      <c r="C28" t="str">
        <f>'Chipset units'!C28</f>
        <v>25-28G</v>
      </c>
      <c r="D28" s="2">
        <f>'Chipset units'!D28</f>
        <v>12</v>
      </c>
      <c r="E28" s="20" t="str">
        <f>'Chipset units'!E28</f>
        <v>CXP28</v>
      </c>
      <c r="F28" s="19">
        <v>164.83500000000001</v>
      </c>
      <c r="G28" s="19">
        <v>149.8398660911688</v>
      </c>
      <c r="H28" s="19"/>
      <c r="I28" s="19"/>
      <c r="J28" s="19"/>
      <c r="K28" s="19"/>
      <c r="L28" s="19"/>
      <c r="M28" s="19"/>
      <c r="N28" s="19"/>
      <c r="O28" s="19"/>
      <c r="P28" s="19"/>
    </row>
    <row r="29" spans="2:16" x14ac:dyDescent="0.3">
      <c r="B29" s="18" t="str">
        <f>'Chipset units'!B29</f>
        <v>XCVR</v>
      </c>
      <c r="C29" t="str">
        <f>'Chipset units'!C29</f>
        <v>25-28G</v>
      </c>
      <c r="D29" s="2">
        <f>'Chipset units'!D29</f>
        <v>12</v>
      </c>
      <c r="E29" s="20" t="str">
        <f>'Chipset units'!E29</f>
        <v>CXP28</v>
      </c>
      <c r="F29" s="19">
        <v>98.901000000000025</v>
      </c>
      <c r="G29" s="19">
        <v>89.903919654701284</v>
      </c>
      <c r="H29" s="19"/>
      <c r="I29" s="19"/>
      <c r="J29" s="19"/>
      <c r="K29" s="19"/>
      <c r="L29" s="19"/>
      <c r="M29" s="19"/>
      <c r="N29" s="19"/>
      <c r="O29" s="19"/>
      <c r="P29" s="19"/>
    </row>
    <row r="30" spans="2:16" x14ac:dyDescent="0.3">
      <c r="B30" s="18" t="str">
        <f>'Chipset units'!B30</f>
        <v>AOC</v>
      </c>
      <c r="C30" t="str">
        <f>'Chipset units'!C30</f>
        <v>50-56G</v>
      </c>
      <c r="D30" s="2">
        <f>'Chipset units'!D30</f>
        <v>1</v>
      </c>
      <c r="E30" s="20" t="str">
        <f>'Chipset units'!E30</f>
        <v>SFP56</v>
      </c>
      <c r="F30" s="19">
        <v>0</v>
      </c>
      <c r="G30" s="19">
        <v>0</v>
      </c>
      <c r="H30" s="19"/>
      <c r="I30" s="19"/>
      <c r="J30" s="19"/>
      <c r="K30" s="19"/>
      <c r="L30" s="19"/>
      <c r="M30" s="19"/>
      <c r="N30" s="19"/>
      <c r="O30" s="19"/>
      <c r="P30" s="19"/>
    </row>
    <row r="31" spans="2:16" x14ac:dyDescent="0.3">
      <c r="B31" s="18" t="str">
        <f>'Chipset units'!B31</f>
        <v>AOC</v>
      </c>
      <c r="C31" t="str">
        <f>'Chipset units'!C31</f>
        <v>50-56G</v>
      </c>
      <c r="D31" s="2">
        <f>'Chipset units'!D31</f>
        <v>4</v>
      </c>
      <c r="E31" s="20" t="str">
        <f>'Chipset units'!E31</f>
        <v>QSFP56</v>
      </c>
      <c r="F31" s="19">
        <v>73.254999999999995</v>
      </c>
      <c r="G31" s="19">
        <v>59.15</v>
      </c>
      <c r="H31" s="19"/>
      <c r="I31" s="19"/>
      <c r="J31" s="19"/>
      <c r="K31" s="19"/>
      <c r="L31" s="19"/>
      <c r="M31" s="19"/>
      <c r="N31" s="19"/>
      <c r="O31" s="19"/>
      <c r="P31" s="19"/>
    </row>
    <row r="32" spans="2:16" x14ac:dyDescent="0.3">
      <c r="B32" s="18" t="str">
        <f>'Chipset units'!B32</f>
        <v>AOC</v>
      </c>
      <c r="C32" t="str">
        <f>'Chipset units'!C32</f>
        <v>50-56G</v>
      </c>
      <c r="D32" s="2" t="str">
        <f>'Chipset units'!D32</f>
        <v>4 or 8</v>
      </c>
      <c r="E32" s="20" t="str">
        <f>'Chipset units'!E32</f>
        <v>OSFP</v>
      </c>
      <c r="F32" s="19">
        <v>146.51</v>
      </c>
      <c r="G32" s="19">
        <v>118.3</v>
      </c>
      <c r="H32" s="19"/>
      <c r="I32" s="19"/>
      <c r="J32" s="19"/>
      <c r="K32" s="19"/>
      <c r="L32" s="19"/>
      <c r="M32" s="19"/>
      <c r="N32" s="19"/>
      <c r="O32" s="19"/>
      <c r="P32" s="19"/>
    </row>
    <row r="33" spans="2:38" x14ac:dyDescent="0.3">
      <c r="B33" s="18" t="str">
        <f>'Chipset units'!B33</f>
        <v>AOC</v>
      </c>
      <c r="C33" t="str">
        <f>'Chipset units'!C33</f>
        <v>50-56G</v>
      </c>
      <c r="D33" s="2" t="str">
        <f>'Chipset units'!D33</f>
        <v>4:1 or 8:1</v>
      </c>
      <c r="E33" s="20" t="str">
        <f>'Chipset units'!E33</f>
        <v>QSFP28</v>
      </c>
      <c r="F33" s="19">
        <v>0</v>
      </c>
      <c r="G33" s="19">
        <v>0</v>
      </c>
      <c r="H33" s="19"/>
      <c r="I33" s="19"/>
      <c r="J33" s="19"/>
      <c r="K33" s="19"/>
      <c r="L33" s="19"/>
      <c r="M33" s="19"/>
      <c r="N33" s="19"/>
      <c r="O33" s="19"/>
      <c r="P33" s="19"/>
    </row>
    <row r="34" spans="2:38" x14ac:dyDescent="0.3">
      <c r="B34" s="18" t="str">
        <f>'Chipset units'!B34</f>
        <v>AOC</v>
      </c>
      <c r="C34" t="str">
        <f>'Chipset units'!C34</f>
        <v>100G</v>
      </c>
      <c r="D34" s="2" t="str">
        <f>'Chipset units'!D34</f>
        <v>8:1</v>
      </c>
      <c r="E34" s="20" t="str">
        <f>'Chipset units'!E34</f>
        <v>OSFP</v>
      </c>
      <c r="F34" s="19">
        <v>0</v>
      </c>
      <c r="G34" s="19">
        <v>0</v>
      </c>
      <c r="H34" s="19"/>
      <c r="I34" s="19"/>
      <c r="J34" s="19"/>
      <c r="K34" s="19"/>
      <c r="L34" s="19"/>
      <c r="M34" s="19"/>
      <c r="N34" s="19"/>
      <c r="O34" s="19"/>
      <c r="P34" s="19"/>
    </row>
    <row r="35" spans="2:38" x14ac:dyDescent="0.3">
      <c r="B35" s="15" t="str">
        <f>'Chipset units'!B35</f>
        <v>AOC</v>
      </c>
      <c r="C35" s="5" t="str">
        <f>'Chipset units'!C35</f>
        <v>100G</v>
      </c>
      <c r="D35" s="10">
        <v>16</v>
      </c>
      <c r="E35" s="22" t="s">
        <v>274</v>
      </c>
      <c r="F35" s="139">
        <v>275.27500000000003</v>
      </c>
      <c r="G35" s="139">
        <v>204.02424208269304</v>
      </c>
      <c r="H35" s="139"/>
      <c r="I35" s="139"/>
      <c r="J35" s="139"/>
      <c r="K35" s="139"/>
      <c r="L35" s="139"/>
      <c r="M35" s="139"/>
      <c r="N35" s="139"/>
      <c r="O35" s="139"/>
      <c r="P35" s="139"/>
    </row>
    <row r="36" spans="2:38" x14ac:dyDescent="0.3">
      <c r="B36" s="25" t="str">
        <f>'Chipset units'!B36</f>
        <v>Co-packaged optics</v>
      </c>
      <c r="C36" s="24" t="str">
        <f>'Chipset units'!C36</f>
        <v>800G</v>
      </c>
      <c r="D36" s="11" t="str">
        <f>'Chipset units'!D36</f>
        <v>30m</v>
      </c>
      <c r="E36" s="21" t="str">
        <f>'Chipset units'!E36</f>
        <v>TBD</v>
      </c>
      <c r="F36" s="117">
        <v>0</v>
      </c>
      <c r="G36" s="117">
        <v>0</v>
      </c>
      <c r="H36" s="117"/>
      <c r="I36" s="117"/>
      <c r="J36" s="117"/>
      <c r="K36" s="117"/>
      <c r="L36" s="117"/>
      <c r="M36" s="117"/>
      <c r="N36" s="117"/>
      <c r="O36" s="117"/>
      <c r="P36" s="117"/>
      <c r="AL36">
        <v>7661422.4999953415</v>
      </c>
    </row>
    <row r="37" spans="2:38" x14ac:dyDescent="0.3">
      <c r="B37" s="18" t="str">
        <f>'Chipset units'!B37</f>
        <v>Co-packaged optics</v>
      </c>
      <c r="C37" t="str">
        <f>'Chipset units'!C37</f>
        <v>800G</v>
      </c>
      <c r="D37" s="2" t="s">
        <v>275</v>
      </c>
      <c r="E37" s="20" t="str">
        <f>'Chipset units'!E37</f>
        <v>TBD</v>
      </c>
      <c r="F37" s="19">
        <v>0</v>
      </c>
      <c r="G37" s="19">
        <v>0</v>
      </c>
      <c r="H37" s="19"/>
      <c r="I37" s="19"/>
      <c r="J37" s="19"/>
      <c r="K37" s="19"/>
      <c r="L37" s="19"/>
      <c r="M37" s="19"/>
      <c r="N37" s="19"/>
      <c r="O37" s="19"/>
      <c r="P37" s="19"/>
      <c r="AL37">
        <v>1600649.4696192006</v>
      </c>
    </row>
    <row r="38" spans="2:38" x14ac:dyDescent="0.3">
      <c r="B38" s="18" t="str">
        <f>'Chipset units'!B38</f>
        <v>Co-packaged optics</v>
      </c>
      <c r="C38" t="str">
        <f>'Chipset units'!C38</f>
        <v>800G</v>
      </c>
      <c r="D38" s="2" t="str">
        <f>'Chipset units'!D38</f>
        <v>500m</v>
      </c>
      <c r="E38" s="20" t="str">
        <f>'Chipset units'!E38</f>
        <v>TBD</v>
      </c>
      <c r="F38" s="175">
        <v>0</v>
      </c>
      <c r="G38" s="19">
        <v>0</v>
      </c>
      <c r="H38" s="19"/>
      <c r="I38" s="19"/>
      <c r="J38" s="19"/>
      <c r="K38" s="19"/>
      <c r="L38" s="19"/>
      <c r="M38" s="19"/>
      <c r="N38" s="19"/>
      <c r="O38" s="19"/>
      <c r="P38" s="19"/>
      <c r="AL38">
        <v>961081.76324160083</v>
      </c>
    </row>
    <row r="39" spans="2:38" x14ac:dyDescent="0.3">
      <c r="B39" s="18" t="str">
        <f>'Chipset units'!B39</f>
        <v>Co-packaged optics</v>
      </c>
      <c r="C39" t="str">
        <f>'Chipset units'!C39</f>
        <v>800G</v>
      </c>
      <c r="D39" s="2" t="str">
        <f>'Chipset units'!D39</f>
        <v>2 km</v>
      </c>
      <c r="E39" s="20" t="str">
        <f>'Chipset units'!E39</f>
        <v>TBD</v>
      </c>
      <c r="F39" s="175">
        <v>0</v>
      </c>
      <c r="G39" s="19">
        <v>0</v>
      </c>
      <c r="H39" s="19"/>
      <c r="I39" s="19"/>
      <c r="J39" s="19"/>
      <c r="K39" s="19"/>
      <c r="L39" s="19"/>
      <c r="M39" s="19"/>
      <c r="N39" s="19"/>
      <c r="O39" s="19"/>
      <c r="P39" s="19"/>
    </row>
    <row r="40" spans="2:38" x14ac:dyDescent="0.3">
      <c r="B40" s="18" t="str">
        <f>'Chipset units'!B40</f>
        <v>Co-packaged optics</v>
      </c>
      <c r="C40" t="str">
        <f>'Chipset units'!C40</f>
        <v>800G</v>
      </c>
      <c r="D40" s="2" t="str">
        <f>'Chipset units'!D40</f>
        <v>10 km</v>
      </c>
      <c r="E40" s="20" t="str">
        <f>'Chipset units'!E40</f>
        <v>TBD</v>
      </c>
      <c r="F40" s="175">
        <v>0</v>
      </c>
      <c r="G40" s="19">
        <v>0</v>
      </c>
      <c r="H40" s="19"/>
      <c r="I40" s="19"/>
      <c r="J40" s="19"/>
      <c r="K40" s="19"/>
      <c r="L40" s="19"/>
      <c r="M40" s="19"/>
      <c r="N40" s="19"/>
      <c r="O40" s="19"/>
      <c r="P40" s="19"/>
    </row>
    <row r="41" spans="2:38" x14ac:dyDescent="0.3">
      <c r="B41" s="18" t="str">
        <f>'Chipset units'!B41</f>
        <v>Co-packaged optics</v>
      </c>
      <c r="C41" t="str">
        <f>'Chipset units'!C41</f>
        <v>1.6T</v>
      </c>
      <c r="D41" s="2" t="str">
        <f>'Chipset units'!D41</f>
        <v>30m</v>
      </c>
      <c r="E41" s="20" t="str">
        <f>'Chipset units'!E41</f>
        <v>TBD</v>
      </c>
      <c r="F41" s="175">
        <v>0</v>
      </c>
      <c r="G41" s="19">
        <v>0</v>
      </c>
      <c r="H41" s="19"/>
      <c r="I41" s="19"/>
      <c r="J41" s="19"/>
      <c r="K41" s="19"/>
      <c r="L41" s="19"/>
      <c r="M41" s="19"/>
      <c r="N41" s="19"/>
      <c r="O41" s="19"/>
      <c r="P41" s="19"/>
    </row>
    <row r="42" spans="2:38" x14ac:dyDescent="0.3">
      <c r="B42" s="18" t="str">
        <f>'Chipset units'!B42</f>
        <v>Co-packaged optics</v>
      </c>
      <c r="C42" t="str">
        <f>'Chipset units'!C42</f>
        <v>1.6T</v>
      </c>
      <c r="D42" s="2" t="s">
        <v>275</v>
      </c>
      <c r="E42" s="20" t="str">
        <f>'Chipset units'!E42</f>
        <v>TBD</v>
      </c>
      <c r="F42" s="175">
        <v>0</v>
      </c>
      <c r="G42" s="19">
        <v>0</v>
      </c>
      <c r="H42" s="19"/>
      <c r="I42" s="19"/>
      <c r="J42" s="19"/>
      <c r="K42" s="19"/>
      <c r="L42" s="19"/>
      <c r="M42" s="19"/>
      <c r="N42" s="19"/>
      <c r="O42" s="19"/>
      <c r="P42" s="19"/>
    </row>
    <row r="43" spans="2:38" x14ac:dyDescent="0.3">
      <c r="B43" s="18" t="str">
        <f>'Chipset units'!B43</f>
        <v>Co-packaged optics</v>
      </c>
      <c r="C43" t="str">
        <f>'Chipset units'!C43</f>
        <v>1.6T</v>
      </c>
      <c r="D43" s="2" t="str">
        <f>'Chipset units'!D43</f>
        <v>500m</v>
      </c>
      <c r="E43" s="20" t="str">
        <f>'Chipset units'!E43</f>
        <v>TBD</v>
      </c>
      <c r="F43" s="175">
        <v>0</v>
      </c>
      <c r="G43" s="19">
        <v>0</v>
      </c>
      <c r="H43" s="19"/>
      <c r="I43" s="19"/>
      <c r="J43" s="19"/>
      <c r="K43" s="19"/>
      <c r="L43" s="19"/>
      <c r="M43" s="19"/>
      <c r="N43" s="19"/>
      <c r="O43" s="19"/>
      <c r="P43" s="19"/>
      <c r="AL43">
        <v>725214.40992000047</v>
      </c>
    </row>
    <row r="44" spans="2:38" x14ac:dyDescent="0.3">
      <c r="B44" s="18" t="str">
        <f>'Chipset units'!B44</f>
        <v>Co-packaged optics</v>
      </c>
      <c r="C44" t="str">
        <f>'Chipset units'!C44</f>
        <v>1.6T</v>
      </c>
      <c r="D44" s="2" t="str">
        <f>'Chipset units'!D44</f>
        <v>2 km</v>
      </c>
      <c r="E44" s="20" t="str">
        <f>'Chipset units'!E44</f>
        <v>TBD</v>
      </c>
      <c r="F44" s="175">
        <v>0</v>
      </c>
      <c r="G44" s="19">
        <v>0</v>
      </c>
      <c r="H44" s="19"/>
      <c r="I44" s="19"/>
      <c r="J44" s="19"/>
      <c r="K44" s="19"/>
      <c r="L44" s="19"/>
      <c r="M44" s="19"/>
      <c r="N44" s="19"/>
      <c r="O44" s="19"/>
      <c r="P44" s="19"/>
    </row>
    <row r="45" spans="2:38" x14ac:dyDescent="0.3">
      <c r="B45" s="15" t="str">
        <f>'Chipset units'!B45</f>
        <v>Co-packaged optics</v>
      </c>
      <c r="C45" s="5" t="str">
        <f>'Chipset units'!C45</f>
        <v>1.6T</v>
      </c>
      <c r="D45" s="10" t="str">
        <f>'Chipset units'!D45</f>
        <v>10 km</v>
      </c>
      <c r="E45" s="22" t="str">
        <f>'Chipset units'!E45</f>
        <v>TBD</v>
      </c>
      <c r="F45" s="174">
        <v>0</v>
      </c>
      <c r="G45" s="139">
        <v>0</v>
      </c>
      <c r="H45" s="139"/>
      <c r="I45" s="139"/>
      <c r="J45" s="139"/>
      <c r="K45" s="139"/>
      <c r="L45" s="139"/>
      <c r="M45" s="139"/>
      <c r="N45" s="139"/>
      <c r="O45" s="139"/>
      <c r="P45" s="139"/>
    </row>
    <row r="46" spans="2:38" x14ac:dyDescent="0.3">
      <c r="B46" s="18" t="str">
        <f>'Chipset units'!B46</f>
        <v>Active Electronic Cables</v>
      </c>
      <c r="C46" t="str">
        <f>'Chipset units'!C46</f>
        <v>100G</v>
      </c>
      <c r="D46" s="2"/>
      <c r="E46" s="20" t="str">
        <f>'Chipset units'!E46</f>
        <v>QSFP28/SFP112</v>
      </c>
      <c r="F46" s="19">
        <v>13.475481544161584</v>
      </c>
      <c r="G46" s="19">
        <v>8.2865855683402145</v>
      </c>
      <c r="H46" s="19"/>
      <c r="I46" s="19"/>
      <c r="J46" s="19"/>
      <c r="K46" s="19"/>
      <c r="L46" s="19"/>
      <c r="M46" s="19"/>
      <c r="N46" s="19"/>
      <c r="O46" s="19"/>
      <c r="P46" s="19"/>
    </row>
    <row r="47" spans="2:38" x14ac:dyDescent="0.3">
      <c r="B47" s="18" t="str">
        <f>'Chipset units'!B47</f>
        <v>Active Electronic Cables</v>
      </c>
      <c r="C47" t="str">
        <f>'Chipset units'!C47</f>
        <v>200G</v>
      </c>
      <c r="D47" s="2"/>
      <c r="E47" s="20" t="str">
        <f>'Chipset units'!E47</f>
        <v>QSFP56</v>
      </c>
      <c r="F47" s="19">
        <v>0</v>
      </c>
      <c r="G47" s="19">
        <v>59.15</v>
      </c>
      <c r="H47" s="19"/>
      <c r="I47" s="19"/>
      <c r="J47" s="19"/>
      <c r="K47" s="19"/>
      <c r="L47" s="19"/>
      <c r="M47" s="19"/>
      <c r="N47" s="19"/>
      <c r="O47" s="19"/>
      <c r="P47" s="19"/>
    </row>
    <row r="48" spans="2:38" x14ac:dyDescent="0.3">
      <c r="B48" s="18" t="str">
        <f>'Chipset units'!B48</f>
        <v>Active Electronic Cables</v>
      </c>
      <c r="C48" t="str">
        <f>'Chipset units'!C48</f>
        <v>400G</v>
      </c>
      <c r="D48" s="2"/>
      <c r="E48" s="20" t="str">
        <f>'Chipset units'!E48</f>
        <v>TBD</v>
      </c>
      <c r="F48" s="19">
        <v>0</v>
      </c>
      <c r="G48" s="19">
        <v>118.3</v>
      </c>
      <c r="H48" s="19"/>
      <c r="I48" s="19"/>
      <c r="J48" s="19"/>
      <c r="K48" s="19"/>
      <c r="L48" s="19"/>
      <c r="M48" s="19"/>
      <c r="N48" s="19"/>
      <c r="O48" s="19"/>
      <c r="P48" s="19"/>
    </row>
    <row r="49" spans="2:16" x14ac:dyDescent="0.3">
      <c r="B49" s="18" t="str">
        <f>'Chipset units'!B49</f>
        <v>Active Electronic Cables</v>
      </c>
      <c r="C49" t="str">
        <f>'Chipset units'!C49</f>
        <v xml:space="preserve">800G </v>
      </c>
      <c r="D49" s="2"/>
      <c r="E49" s="20" t="str">
        <f>'Chipset units'!E49</f>
        <v>TBD</v>
      </c>
      <c r="F49" s="19">
        <v>0</v>
      </c>
      <c r="G49" s="19">
        <v>0</v>
      </c>
      <c r="H49" s="19"/>
      <c r="I49" s="19"/>
      <c r="J49" s="19"/>
      <c r="K49" s="19"/>
      <c r="L49" s="19"/>
      <c r="M49" s="19"/>
      <c r="N49" s="19"/>
      <c r="O49" s="19"/>
      <c r="P49" s="19"/>
    </row>
    <row r="50" spans="2:16" x14ac:dyDescent="0.3">
      <c r="B50" s="18" t="str">
        <f>'Chipset units'!B50</f>
        <v>Active Electronic Cables</v>
      </c>
      <c r="C50" t="s">
        <v>211</v>
      </c>
      <c r="D50" s="2"/>
      <c r="E50" s="20" t="s">
        <v>27</v>
      </c>
      <c r="F50" s="19">
        <v>0</v>
      </c>
      <c r="G50" s="19">
        <v>0</v>
      </c>
      <c r="H50" s="19"/>
      <c r="I50" s="19"/>
      <c r="J50" s="19"/>
      <c r="K50" s="19"/>
      <c r="L50" s="19"/>
      <c r="M50" s="19"/>
      <c r="N50" s="19"/>
      <c r="O50" s="19"/>
      <c r="P50" s="19"/>
    </row>
    <row r="51" spans="2:16" x14ac:dyDescent="0.3">
      <c r="B51" s="25" t="str">
        <f>'Chipset units'!B51</f>
        <v xml:space="preserve">Ethernet </v>
      </c>
      <c r="C51" s="24" t="str">
        <f>'Chipset units'!C51</f>
        <v>G</v>
      </c>
      <c r="D51" s="24" t="str">
        <f>'Chipset units'!D51</f>
        <v>500 m</v>
      </c>
      <c r="E51" s="21" t="str">
        <f>'Chipset units'!E51</f>
        <v>SFP</v>
      </c>
      <c r="F51" s="117">
        <v>0.73767553035933364</v>
      </c>
      <c r="G51" s="117">
        <v>0.58779871412886586</v>
      </c>
      <c r="H51" s="117"/>
      <c r="I51" s="117"/>
      <c r="J51" s="117"/>
      <c r="K51" s="117"/>
      <c r="L51" s="117"/>
      <c r="M51" s="117"/>
      <c r="N51" s="117"/>
      <c r="O51" s="117"/>
      <c r="P51" s="117"/>
    </row>
    <row r="52" spans="2:16" x14ac:dyDescent="0.3">
      <c r="B52" s="18" t="str">
        <f>'Chipset units'!B52</f>
        <v xml:space="preserve">Ethernet </v>
      </c>
      <c r="C52" t="str">
        <f>'Chipset units'!C52</f>
        <v>G</v>
      </c>
      <c r="D52" t="str">
        <f>'Chipset units'!D52</f>
        <v>10 km</v>
      </c>
      <c r="E52" s="20" t="str">
        <f>'Chipset units'!E52</f>
        <v>SFP</v>
      </c>
      <c r="F52" s="78">
        <v>0.71992020039104843</v>
      </c>
      <c r="G52" s="78">
        <v>0.69544437730275577</v>
      </c>
      <c r="H52" s="78"/>
      <c r="I52" s="78"/>
      <c r="J52" s="78"/>
      <c r="K52" s="78"/>
      <c r="L52" s="78"/>
      <c r="M52" s="78"/>
      <c r="N52" s="78"/>
      <c r="O52" s="78"/>
      <c r="P52" s="78"/>
    </row>
    <row r="53" spans="2:16" x14ac:dyDescent="0.3">
      <c r="B53" s="18" t="str">
        <f>'Chipset units'!B53</f>
        <v xml:space="preserve">Ethernet </v>
      </c>
      <c r="C53" t="str">
        <f>'Chipset units'!C53</f>
        <v>G</v>
      </c>
      <c r="D53" t="str">
        <f>'Chipset units'!D53</f>
        <v>40 km</v>
      </c>
      <c r="E53" s="20" t="str">
        <f>'Chipset units'!E53</f>
        <v>SFP</v>
      </c>
      <c r="F53" s="78">
        <v>1.0220348320544652</v>
      </c>
      <c r="G53" s="78">
        <v>0.60644872481022272</v>
      </c>
      <c r="H53" s="78"/>
      <c r="I53" s="78"/>
      <c r="J53" s="78"/>
      <c r="K53" s="78"/>
      <c r="L53" s="78"/>
      <c r="M53" s="78"/>
      <c r="N53" s="78"/>
      <c r="O53" s="78"/>
      <c r="P53" s="78"/>
    </row>
    <row r="54" spans="2:16" x14ac:dyDescent="0.3">
      <c r="B54" s="18" t="str">
        <f>'Chipset units'!B54</f>
        <v xml:space="preserve">Ethernet </v>
      </c>
      <c r="C54" t="str">
        <f>'Chipset units'!C54</f>
        <v>G</v>
      </c>
      <c r="D54" t="str">
        <f>'Chipset units'!D54</f>
        <v>80 km</v>
      </c>
      <c r="E54" s="20" t="str">
        <f>'Chipset units'!E54</f>
        <v>SFP</v>
      </c>
      <c r="F54" s="78">
        <v>2.9590198763884956</v>
      </c>
      <c r="G54" s="78">
        <v>2.6600289915958348</v>
      </c>
      <c r="H54" s="78"/>
      <c r="I54" s="78"/>
      <c r="J54" s="78"/>
      <c r="K54" s="78"/>
      <c r="L54" s="78"/>
      <c r="M54" s="78"/>
      <c r="N54" s="78"/>
      <c r="O54" s="78"/>
      <c r="P54" s="78"/>
    </row>
    <row r="55" spans="2:16" x14ac:dyDescent="0.3">
      <c r="B55" s="18" t="str">
        <f>'Chipset units'!B55</f>
        <v xml:space="preserve">Ethernet </v>
      </c>
      <c r="C55" t="str">
        <f>'Chipset units'!C55</f>
        <v>G &amp; Fast Ethernet</v>
      </c>
      <c r="D55" t="str">
        <f>'Chipset units'!D55</f>
        <v>Various</v>
      </c>
      <c r="E55" s="20" t="str">
        <f>'Chipset units'!E55</f>
        <v>Legacy/discontinued</v>
      </c>
      <c r="F55" s="78">
        <v>0</v>
      </c>
      <c r="G55" s="78">
        <v>0</v>
      </c>
      <c r="H55" s="78"/>
      <c r="I55" s="78"/>
      <c r="J55" s="78"/>
      <c r="K55" s="78"/>
      <c r="L55" s="78"/>
      <c r="M55" s="78"/>
      <c r="N55" s="78"/>
      <c r="O55" s="78"/>
      <c r="P55" s="78"/>
    </row>
    <row r="56" spans="2:16" x14ac:dyDescent="0.3">
      <c r="B56" s="18" t="str">
        <f>'Chipset units'!B56</f>
        <v xml:space="preserve">Ethernet </v>
      </c>
      <c r="C56" t="str">
        <f>'Chipset units'!C56</f>
        <v>10G</v>
      </c>
      <c r="D56" t="str">
        <f>'Chipset units'!D56</f>
        <v>300 m</v>
      </c>
      <c r="E56" s="20" t="str">
        <f>'Chipset units'!E56</f>
        <v>XFP</v>
      </c>
      <c r="F56" s="78">
        <v>5.2513321702721578</v>
      </c>
      <c r="G56" s="78">
        <v>4.9423394283069078</v>
      </c>
      <c r="H56" s="78"/>
      <c r="I56" s="78"/>
      <c r="J56" s="78"/>
      <c r="K56" s="78"/>
      <c r="L56" s="78"/>
      <c r="M56" s="78"/>
      <c r="N56" s="78"/>
      <c r="O56" s="78"/>
      <c r="P56" s="78"/>
    </row>
    <row r="57" spans="2:16" x14ac:dyDescent="0.3">
      <c r="B57" s="18" t="str">
        <f>'Chipset units'!B57</f>
        <v xml:space="preserve">Ethernet </v>
      </c>
      <c r="C57" t="str">
        <f>'Chipset units'!C57</f>
        <v>10G</v>
      </c>
      <c r="D57" t="str">
        <f>'Chipset units'!D57</f>
        <v>300 m</v>
      </c>
      <c r="E57" s="20" t="str">
        <f>'Chipset units'!E57</f>
        <v>SFP+</v>
      </c>
      <c r="F57" s="78">
        <v>0.84962588582309218</v>
      </c>
      <c r="G57" s="78">
        <v>0.78552599935744838</v>
      </c>
      <c r="H57" s="78"/>
      <c r="I57" s="78"/>
      <c r="J57" s="78"/>
      <c r="K57" s="78"/>
      <c r="L57" s="78"/>
      <c r="M57" s="78"/>
      <c r="N57" s="78"/>
      <c r="O57" s="78"/>
      <c r="P57" s="78"/>
    </row>
    <row r="58" spans="2:16" x14ac:dyDescent="0.3">
      <c r="B58" s="18" t="str">
        <f>'Chipset units'!B58</f>
        <v xml:space="preserve">Ethernet </v>
      </c>
      <c r="C58" s="17" t="str">
        <f>'Chipset units'!C58</f>
        <v>10G LRM</v>
      </c>
      <c r="D58" s="17" t="str">
        <f>'Chipset units'!D58</f>
        <v>220 m</v>
      </c>
      <c r="E58" s="16" t="str">
        <f>'Chipset units'!E58</f>
        <v>SFP+</v>
      </c>
      <c r="F58" s="78">
        <v>6.0988753473294226</v>
      </c>
      <c r="G58" s="78">
        <v>5.8121241032576725</v>
      </c>
      <c r="H58" s="78"/>
      <c r="I58" s="78"/>
      <c r="J58" s="78"/>
      <c r="K58" s="78"/>
      <c r="L58" s="78"/>
      <c r="M58" s="78"/>
      <c r="N58" s="78"/>
      <c r="O58" s="78"/>
      <c r="P58" s="78"/>
    </row>
    <row r="59" spans="2:16" x14ac:dyDescent="0.3">
      <c r="B59" s="18" t="str">
        <f>'Chipset units'!B59</f>
        <v xml:space="preserve">Ethernet </v>
      </c>
      <c r="C59" s="17" t="str">
        <f>'Chipset units'!C59</f>
        <v>10G</v>
      </c>
      <c r="D59" s="17" t="str">
        <f>'Chipset units'!D59</f>
        <v>10 km</v>
      </c>
      <c r="E59" s="16" t="str">
        <f>'Chipset units'!E59</f>
        <v>XFP</v>
      </c>
      <c r="F59" s="78">
        <v>1.5955181254819084</v>
      </c>
      <c r="G59" s="78">
        <v>1.4273953917739921</v>
      </c>
      <c r="H59" s="78"/>
      <c r="I59" s="78"/>
      <c r="J59" s="78"/>
      <c r="K59" s="78"/>
      <c r="L59" s="78"/>
      <c r="M59" s="78"/>
      <c r="N59" s="78"/>
      <c r="O59" s="78"/>
      <c r="P59" s="78"/>
    </row>
    <row r="60" spans="2:16" x14ac:dyDescent="0.3">
      <c r="B60" s="18" t="str">
        <f>'Chipset units'!B60</f>
        <v xml:space="preserve">Ethernet </v>
      </c>
      <c r="C60" s="17" t="str">
        <f>'Chipset units'!C60</f>
        <v>10G</v>
      </c>
      <c r="D60" s="17" t="str">
        <f>'Chipset units'!D60</f>
        <v>10 km</v>
      </c>
      <c r="E60" s="16" t="str">
        <f>'Chipset units'!E60</f>
        <v>SFP+</v>
      </c>
      <c r="F60" s="78">
        <v>1.5955181254819084</v>
      </c>
      <c r="G60" s="78">
        <v>1.4273953917739921</v>
      </c>
      <c r="H60" s="78"/>
      <c r="I60" s="78"/>
      <c r="J60" s="78"/>
      <c r="K60" s="78"/>
      <c r="L60" s="78"/>
      <c r="M60" s="78"/>
      <c r="N60" s="78"/>
      <c r="O60" s="78"/>
      <c r="P60" s="78"/>
    </row>
    <row r="61" spans="2:16" x14ac:dyDescent="0.3">
      <c r="B61" s="18" t="str">
        <f>'Chipset units'!B61</f>
        <v xml:space="preserve">Ethernet </v>
      </c>
      <c r="C61" s="17" t="str">
        <f>'Chipset units'!C61</f>
        <v>10G</v>
      </c>
      <c r="D61" s="17" t="str">
        <f>'Chipset units'!D61</f>
        <v>40 km</v>
      </c>
      <c r="E61" s="16" t="str">
        <f>'Chipset units'!E61</f>
        <v>XFP</v>
      </c>
      <c r="F61" s="78">
        <v>9.746462150941662</v>
      </c>
      <c r="G61" s="78">
        <v>6.4366378186156172</v>
      </c>
      <c r="H61" s="78"/>
      <c r="I61" s="78"/>
      <c r="J61" s="78"/>
      <c r="K61" s="78"/>
      <c r="L61" s="78"/>
      <c r="M61" s="78"/>
      <c r="N61" s="78"/>
      <c r="O61" s="78"/>
      <c r="P61" s="78"/>
    </row>
    <row r="62" spans="2:16" x14ac:dyDescent="0.3">
      <c r="B62" s="18" t="str">
        <f>'Chipset units'!B62</f>
        <v xml:space="preserve">Ethernet </v>
      </c>
      <c r="C62" s="17" t="str">
        <f>'Chipset units'!C62</f>
        <v>10G</v>
      </c>
      <c r="D62" s="17" t="str">
        <f>'Chipset units'!D62</f>
        <v>40 km</v>
      </c>
      <c r="E62" s="16" t="str">
        <f>'Chipset units'!E62</f>
        <v>SFP+</v>
      </c>
      <c r="F62" s="78">
        <v>9.746462150941662</v>
      </c>
      <c r="G62" s="78">
        <v>6.4366378186156172</v>
      </c>
      <c r="H62" s="78"/>
      <c r="I62" s="78"/>
      <c r="J62" s="78"/>
      <c r="K62" s="78"/>
      <c r="L62" s="78"/>
      <c r="M62" s="78"/>
      <c r="N62" s="78"/>
      <c r="O62" s="78"/>
      <c r="P62" s="78"/>
    </row>
    <row r="63" spans="2:16" x14ac:dyDescent="0.3">
      <c r="B63" s="18" t="str">
        <f>'Chipset units'!B63</f>
        <v xml:space="preserve">Ethernet </v>
      </c>
      <c r="C63" s="17" t="str">
        <f>'Chipset units'!C63</f>
        <v>10G</v>
      </c>
      <c r="D63" s="17" t="str">
        <f>'Chipset units'!D63</f>
        <v>80 km</v>
      </c>
      <c r="E63" s="16" t="str">
        <f>'Chipset units'!E63</f>
        <v>XFP</v>
      </c>
      <c r="F63" s="78">
        <v>22.626104674048904</v>
      </c>
      <c r="G63" s="78">
        <v>20.474272018744013</v>
      </c>
      <c r="H63" s="78"/>
      <c r="I63" s="78"/>
      <c r="J63" s="78"/>
      <c r="K63" s="78"/>
      <c r="L63" s="78"/>
      <c r="M63" s="78"/>
      <c r="N63" s="78"/>
      <c r="O63" s="78"/>
      <c r="P63" s="78"/>
    </row>
    <row r="64" spans="2:16" x14ac:dyDescent="0.3">
      <c r="B64" s="18" t="str">
        <f>'Chipset units'!B64</f>
        <v xml:space="preserve">Ethernet </v>
      </c>
      <c r="C64" s="17" t="str">
        <f>'Chipset units'!C64</f>
        <v>10G</v>
      </c>
      <c r="D64" s="17" t="str">
        <f>'Chipset units'!D64</f>
        <v>80 km</v>
      </c>
      <c r="E64" s="16" t="str">
        <f>'Chipset units'!E64</f>
        <v>SFP+</v>
      </c>
      <c r="F64" s="78">
        <v>22.626104674048904</v>
      </c>
      <c r="G64" s="78">
        <v>20.474272018744013</v>
      </c>
      <c r="H64" s="78"/>
      <c r="I64" s="78"/>
      <c r="J64" s="78"/>
      <c r="K64" s="78"/>
      <c r="L64" s="78"/>
      <c r="M64" s="78"/>
      <c r="N64" s="78"/>
      <c r="O64" s="78"/>
      <c r="P64" s="78"/>
    </row>
    <row r="65" spans="2:16" x14ac:dyDescent="0.3">
      <c r="B65" s="18" t="str">
        <f>'Chipset units'!B65</f>
        <v xml:space="preserve">Ethernet </v>
      </c>
      <c r="C65" s="17" t="str">
        <f>'Chipset units'!C65</f>
        <v>10G</v>
      </c>
      <c r="D65" s="17" t="str">
        <f>'Chipset units'!D65</f>
        <v>Various</v>
      </c>
      <c r="E65" s="16" t="str">
        <f>'Chipset units'!E65</f>
        <v>Legacy/discontinued</v>
      </c>
      <c r="F65" s="78">
        <v>11.142857142857142</v>
      </c>
      <c r="G65" s="78">
        <v>11.700000000000001</v>
      </c>
      <c r="H65" s="78"/>
      <c r="I65" s="78"/>
      <c r="J65" s="78"/>
      <c r="K65" s="78"/>
      <c r="L65" s="78"/>
      <c r="M65" s="78"/>
      <c r="N65" s="78"/>
      <c r="O65" s="78"/>
      <c r="P65" s="78"/>
    </row>
    <row r="66" spans="2:16" x14ac:dyDescent="0.3">
      <c r="B66" s="18" t="str">
        <f>'Chipset units'!B66</f>
        <v xml:space="preserve">Ethernet </v>
      </c>
      <c r="C66" s="17" t="str">
        <f>'Chipset units'!C66</f>
        <v>25G SR, eSR</v>
      </c>
      <c r="D66" s="17" t="str">
        <f>'Chipset units'!D66</f>
        <v>100 - 300 m</v>
      </c>
      <c r="E66" s="16" t="str">
        <f>'Chipset units'!E66</f>
        <v>SFP28</v>
      </c>
      <c r="F66" s="78">
        <v>8.5114303307751698</v>
      </c>
      <c r="G66" s="78">
        <v>6.2702922400083363</v>
      </c>
      <c r="H66" s="78"/>
      <c r="I66" s="78"/>
      <c r="J66" s="78"/>
      <c r="K66" s="78"/>
      <c r="L66" s="78"/>
      <c r="M66" s="78"/>
      <c r="N66" s="78"/>
      <c r="O66" s="78"/>
      <c r="P66" s="78"/>
    </row>
    <row r="67" spans="2:16" x14ac:dyDescent="0.3">
      <c r="B67" s="18" t="str">
        <f>'Chipset units'!B67</f>
        <v xml:space="preserve">Ethernet </v>
      </c>
      <c r="C67" s="17" t="str">
        <f>'Chipset units'!C67</f>
        <v>25G LR</v>
      </c>
      <c r="D67" s="17" t="str">
        <f>'Chipset units'!D67</f>
        <v>10 km</v>
      </c>
      <c r="E67" s="16" t="str">
        <f>'Chipset units'!E67</f>
        <v>SFP28</v>
      </c>
      <c r="F67" s="78">
        <v>18.975915862561493</v>
      </c>
      <c r="G67" s="78">
        <v>11.435034742722197</v>
      </c>
      <c r="H67" s="78"/>
      <c r="I67" s="78"/>
      <c r="J67" s="78"/>
      <c r="K67" s="78"/>
      <c r="L67" s="78"/>
      <c r="M67" s="78"/>
      <c r="N67" s="78"/>
      <c r="O67" s="78"/>
      <c r="P67" s="78"/>
    </row>
    <row r="68" spans="2:16" x14ac:dyDescent="0.3">
      <c r="B68" s="18" t="str">
        <f>'Chipset units'!B68</f>
        <v xml:space="preserve">Ethernet </v>
      </c>
      <c r="C68" s="17" t="str">
        <f>'Chipset units'!C68</f>
        <v>25G ER</v>
      </c>
      <c r="D68" s="17" t="str">
        <f>'Chipset units'!D68</f>
        <v>40 km</v>
      </c>
      <c r="E68" s="16" t="str">
        <f>'Chipset units'!E68</f>
        <v>SFP28</v>
      </c>
      <c r="F68" s="78">
        <v>0</v>
      </c>
      <c r="G68" s="78">
        <v>0</v>
      </c>
      <c r="H68" s="78"/>
      <c r="I68" s="78"/>
      <c r="J68" s="78"/>
      <c r="K68" s="78"/>
      <c r="L68" s="78"/>
      <c r="M68" s="78"/>
      <c r="N68" s="78"/>
      <c r="O68" s="78"/>
      <c r="P68" s="78"/>
    </row>
    <row r="69" spans="2:16" x14ac:dyDescent="0.3">
      <c r="B69" s="18" t="str">
        <f>'Chipset units'!B69</f>
        <v xml:space="preserve">Ethernet </v>
      </c>
      <c r="C69" s="17" t="str">
        <f>'Chipset units'!C69</f>
        <v>40G SR4</v>
      </c>
      <c r="D69" s="17" t="str">
        <f>'Chipset units'!D69</f>
        <v>100 m</v>
      </c>
      <c r="E69" s="16" t="str">
        <f>'Chipset units'!E69</f>
        <v>QSFP+</v>
      </c>
      <c r="F69" s="78">
        <v>5.7193757927106494</v>
      </c>
      <c r="G69" s="78">
        <v>4.4969060695196026</v>
      </c>
      <c r="H69" s="78"/>
      <c r="I69" s="78"/>
      <c r="J69" s="78"/>
      <c r="K69" s="78"/>
      <c r="L69" s="78"/>
      <c r="M69" s="78"/>
      <c r="N69" s="78"/>
      <c r="O69" s="78"/>
      <c r="P69" s="78"/>
    </row>
    <row r="70" spans="2:16" x14ac:dyDescent="0.3">
      <c r="B70" s="18" t="str">
        <f>'Chipset units'!B70</f>
        <v xml:space="preserve">Ethernet </v>
      </c>
      <c r="C70" s="17" t="str">
        <f>'Chipset units'!C70</f>
        <v>40G MM duplex</v>
      </c>
      <c r="D70" s="17" t="str">
        <f>'Chipset units'!D70</f>
        <v>100 m</v>
      </c>
      <c r="E70" s="16" t="str">
        <f>'Chipset units'!E70</f>
        <v>QSFP+</v>
      </c>
      <c r="F70" s="78">
        <v>5.7193757927106494</v>
      </c>
      <c r="G70" s="78">
        <v>4.4969060695196026</v>
      </c>
      <c r="H70" s="78"/>
      <c r="I70" s="78"/>
      <c r="J70" s="78"/>
      <c r="K70" s="78"/>
      <c r="L70" s="78"/>
      <c r="M70" s="78"/>
      <c r="N70" s="78"/>
      <c r="O70" s="78"/>
      <c r="P70" s="78"/>
    </row>
    <row r="71" spans="2:16" x14ac:dyDescent="0.3">
      <c r="B71" s="18" t="str">
        <f>'Chipset units'!B71</f>
        <v xml:space="preserve">Ethernet </v>
      </c>
      <c r="C71" s="17" t="str">
        <f>'Chipset units'!C71</f>
        <v>40G eSR4</v>
      </c>
      <c r="D71" s="17" t="str">
        <f>'Chipset units'!D71</f>
        <v>300 m</v>
      </c>
      <c r="E71" s="16" t="str">
        <f>'Chipset units'!E71</f>
        <v>QSFP+</v>
      </c>
      <c r="F71" s="78">
        <v>5.7193757927106494</v>
      </c>
      <c r="G71" s="78">
        <v>4.4969060695196026</v>
      </c>
      <c r="H71" s="78"/>
      <c r="I71" s="78"/>
      <c r="J71" s="78"/>
      <c r="K71" s="78"/>
      <c r="L71" s="78"/>
      <c r="M71" s="78"/>
      <c r="N71" s="78"/>
      <c r="O71" s="78"/>
      <c r="P71" s="78"/>
    </row>
    <row r="72" spans="2:16" x14ac:dyDescent="0.3">
      <c r="B72" s="18" t="str">
        <f>'Chipset units'!B72</f>
        <v xml:space="preserve">Ethernet </v>
      </c>
      <c r="C72" s="17" t="str">
        <f>'Chipset units'!C72</f>
        <v xml:space="preserve">40G PSM4 </v>
      </c>
      <c r="D72" s="17" t="str">
        <f>'Chipset units'!D72</f>
        <v>500 m</v>
      </c>
      <c r="E72" s="16" t="str">
        <f>'Chipset units'!E72</f>
        <v>QSFP+</v>
      </c>
      <c r="F72" s="78">
        <v>24.545704713272915</v>
      </c>
      <c r="G72" s="78">
        <v>22.337192462235645</v>
      </c>
      <c r="H72" s="78"/>
      <c r="I72" s="78"/>
      <c r="J72" s="78"/>
      <c r="K72" s="78"/>
      <c r="L72" s="78"/>
      <c r="M72" s="78"/>
      <c r="N72" s="78"/>
      <c r="O72" s="78"/>
      <c r="P72" s="78"/>
    </row>
    <row r="73" spans="2:16" x14ac:dyDescent="0.3">
      <c r="B73" s="18" t="str">
        <f>'Chipset units'!B73</f>
        <v xml:space="preserve">Ethernet </v>
      </c>
      <c r="C73" s="17" t="str">
        <f>'Chipset units'!C73</f>
        <v>40G (FR)</v>
      </c>
      <c r="D73" s="17" t="str">
        <f>'Chipset units'!D73</f>
        <v>2 km</v>
      </c>
      <c r="E73" s="16" t="str">
        <f>'Chipset units'!E73</f>
        <v>CFP</v>
      </c>
      <c r="F73" s="78">
        <v>0</v>
      </c>
      <c r="G73" s="78">
        <v>0</v>
      </c>
      <c r="H73" s="78"/>
      <c r="I73" s="78"/>
      <c r="J73" s="78"/>
      <c r="K73" s="78"/>
      <c r="L73" s="78"/>
      <c r="M73" s="78"/>
      <c r="N73" s="78"/>
      <c r="O73" s="78"/>
      <c r="P73" s="78"/>
    </row>
    <row r="74" spans="2:16" x14ac:dyDescent="0.3">
      <c r="B74" s="18" t="str">
        <f>'Chipset units'!B74</f>
        <v xml:space="preserve">Ethernet </v>
      </c>
      <c r="C74" s="17" t="str">
        <f>'Chipset units'!C74</f>
        <v>40G (LR4 subspec)</v>
      </c>
      <c r="D74" s="17" t="str">
        <f>'Chipset units'!D74</f>
        <v>2 km</v>
      </c>
      <c r="E74" s="16" t="str">
        <f>'Chipset units'!E74</f>
        <v>QSFP+</v>
      </c>
      <c r="F74" s="78">
        <v>29.609402236582163</v>
      </c>
      <c r="G74" s="78">
        <v>24.709568986916178</v>
      </c>
      <c r="H74" s="78"/>
      <c r="I74" s="78"/>
      <c r="J74" s="78"/>
      <c r="K74" s="78"/>
      <c r="L74" s="78"/>
      <c r="M74" s="78"/>
      <c r="N74" s="78"/>
      <c r="O74" s="78"/>
      <c r="P74" s="78"/>
    </row>
    <row r="75" spans="2:16" x14ac:dyDescent="0.3">
      <c r="B75" s="18" t="str">
        <f>'Chipset units'!B75</f>
        <v xml:space="preserve">Ethernet </v>
      </c>
      <c r="C75" s="17" t="str">
        <f>'Chipset units'!C75</f>
        <v>40G</v>
      </c>
      <c r="D75" s="17" t="str">
        <f>'Chipset units'!D75</f>
        <v>10 km</v>
      </c>
      <c r="E75" s="16" t="str">
        <f>'Chipset units'!E75</f>
        <v>CFP</v>
      </c>
      <c r="F75" s="78">
        <v>0</v>
      </c>
      <c r="G75" s="78">
        <v>0</v>
      </c>
      <c r="H75" s="78"/>
      <c r="I75" s="78"/>
      <c r="J75" s="78"/>
      <c r="K75" s="78"/>
      <c r="L75" s="78"/>
      <c r="M75" s="78"/>
      <c r="N75" s="78"/>
      <c r="O75" s="78"/>
      <c r="P75" s="78"/>
    </row>
    <row r="76" spans="2:16" x14ac:dyDescent="0.3">
      <c r="B76" s="18" t="str">
        <f>'Chipset units'!B76</f>
        <v xml:space="preserve">Ethernet </v>
      </c>
      <c r="C76" s="17" t="str">
        <f>'Chipset units'!C76</f>
        <v>40G</v>
      </c>
      <c r="D76" s="17" t="str">
        <f>'Chipset units'!D76</f>
        <v>10 km</v>
      </c>
      <c r="E76" s="16" t="str">
        <f>'Chipset units'!E76</f>
        <v>QSFP+</v>
      </c>
      <c r="F76" s="78">
        <v>35.272668392385732</v>
      </c>
      <c r="G76" s="78">
        <v>24.209877408428643</v>
      </c>
      <c r="H76" s="78"/>
      <c r="I76" s="78"/>
      <c r="J76" s="78"/>
      <c r="K76" s="78"/>
      <c r="L76" s="78"/>
      <c r="M76" s="78"/>
      <c r="N76" s="78"/>
      <c r="O76" s="78"/>
      <c r="P76" s="78"/>
    </row>
    <row r="77" spans="2:16" x14ac:dyDescent="0.3">
      <c r="B77" s="18" t="str">
        <f>'Chipset units'!B77</f>
        <v xml:space="preserve">Ethernet </v>
      </c>
      <c r="C77" s="17" t="str">
        <f>'Chipset units'!C77</f>
        <v>40G</v>
      </c>
      <c r="D77" s="17" t="str">
        <f>'Chipset units'!D77</f>
        <v>40 km</v>
      </c>
      <c r="E77" s="16" t="str">
        <f>'Chipset units'!E77</f>
        <v>all</v>
      </c>
      <c r="F77" s="78">
        <v>103.5416932149805</v>
      </c>
      <c r="G77" s="78">
        <v>73.779390502793376</v>
      </c>
      <c r="H77" s="78"/>
      <c r="I77" s="78"/>
      <c r="J77" s="78"/>
      <c r="K77" s="78"/>
      <c r="L77" s="78"/>
      <c r="M77" s="78"/>
      <c r="N77" s="78"/>
      <c r="O77" s="78"/>
      <c r="P77" s="78"/>
    </row>
    <row r="78" spans="2:16" x14ac:dyDescent="0.3">
      <c r="B78" s="18" t="str">
        <f>'Chipset units'!B78</f>
        <v xml:space="preserve">Ethernet </v>
      </c>
      <c r="C78" s="17" t="str">
        <f>'Chipset units'!C78</f>
        <v xml:space="preserve">50G </v>
      </c>
      <c r="D78" s="17" t="str">
        <f>'Chipset units'!D78</f>
        <v>100 m</v>
      </c>
      <c r="E78" s="16" t="str">
        <f>'Chipset units'!E78</f>
        <v>all</v>
      </c>
      <c r="F78" s="78">
        <v>0</v>
      </c>
      <c r="G78" s="78">
        <v>0</v>
      </c>
      <c r="H78" s="78"/>
      <c r="I78" s="78"/>
      <c r="J78" s="78"/>
      <c r="K78" s="78"/>
      <c r="L78" s="78"/>
      <c r="M78" s="78"/>
      <c r="N78" s="78"/>
      <c r="O78" s="78"/>
      <c r="P78" s="78"/>
    </row>
    <row r="79" spans="2:16" x14ac:dyDescent="0.3">
      <c r="B79" s="18" t="str">
        <f>'Chipset units'!B79</f>
        <v xml:space="preserve">Ethernet </v>
      </c>
      <c r="C79" s="17" t="str">
        <f>'Chipset units'!C79</f>
        <v xml:space="preserve">50G </v>
      </c>
      <c r="D79" s="17" t="str">
        <f>'Chipset units'!D79</f>
        <v>2 km</v>
      </c>
      <c r="E79" s="16" t="str">
        <f>'Chipset units'!E79</f>
        <v>all</v>
      </c>
      <c r="F79" s="78">
        <v>0</v>
      </c>
      <c r="G79" s="78">
        <v>0</v>
      </c>
      <c r="H79" s="78"/>
      <c r="I79" s="78"/>
      <c r="J79" s="78"/>
      <c r="K79" s="78"/>
      <c r="L79" s="78"/>
      <c r="M79" s="78"/>
      <c r="N79" s="78"/>
      <c r="O79" s="78"/>
      <c r="P79" s="78"/>
    </row>
    <row r="80" spans="2:16" x14ac:dyDescent="0.3">
      <c r="B80" s="18" t="str">
        <f>'Chipset units'!B80</f>
        <v xml:space="preserve">Ethernet </v>
      </c>
      <c r="C80" s="17" t="str">
        <f>'Chipset units'!C80</f>
        <v xml:space="preserve">50G </v>
      </c>
      <c r="D80" s="17" t="str">
        <f>'Chipset units'!D80</f>
        <v>10 km</v>
      </c>
      <c r="E80" s="16" t="str">
        <f>'Chipset units'!E80</f>
        <v>all</v>
      </c>
      <c r="F80" s="78">
        <v>0</v>
      </c>
      <c r="G80" s="78">
        <v>0</v>
      </c>
      <c r="H80" s="78"/>
      <c r="I80" s="78"/>
      <c r="J80" s="78"/>
      <c r="K80" s="78"/>
      <c r="L80" s="78"/>
      <c r="M80" s="78"/>
      <c r="N80" s="78"/>
      <c r="O80" s="78"/>
      <c r="P80" s="78"/>
    </row>
    <row r="81" spans="2:16" x14ac:dyDescent="0.3">
      <c r="B81" s="18" t="str">
        <f>'Chipset units'!B81</f>
        <v xml:space="preserve">Ethernet </v>
      </c>
      <c r="C81" s="17" t="str">
        <f>'Chipset units'!C81</f>
        <v xml:space="preserve">50G </v>
      </c>
      <c r="D81" s="17" t="str">
        <f>'Chipset units'!D81</f>
        <v>40 km</v>
      </c>
      <c r="E81" s="16" t="str">
        <f>'Chipset units'!E81</f>
        <v>all</v>
      </c>
      <c r="F81" s="78">
        <v>0</v>
      </c>
      <c r="G81" s="78">
        <v>0</v>
      </c>
      <c r="H81" s="78"/>
      <c r="I81" s="78"/>
      <c r="J81" s="78"/>
      <c r="K81" s="78"/>
      <c r="L81" s="78"/>
      <c r="M81" s="78"/>
      <c r="N81" s="78"/>
      <c r="O81" s="78"/>
      <c r="P81" s="78"/>
    </row>
    <row r="82" spans="2:16" x14ac:dyDescent="0.3">
      <c r="B82" s="18" t="str">
        <f>'Chipset units'!B82</f>
        <v xml:space="preserve">Ethernet </v>
      </c>
      <c r="C82" s="17" t="str">
        <f>'Chipset units'!C82</f>
        <v xml:space="preserve">50G </v>
      </c>
      <c r="D82" s="17" t="str">
        <f>'Chipset units'!D82</f>
        <v>80 km</v>
      </c>
      <c r="E82" s="16" t="str">
        <f>'Chipset units'!E82</f>
        <v>all</v>
      </c>
      <c r="F82" s="78">
        <v>0</v>
      </c>
      <c r="G82" s="78">
        <v>0</v>
      </c>
      <c r="H82" s="78"/>
      <c r="I82" s="78"/>
      <c r="J82" s="78"/>
      <c r="K82" s="78"/>
      <c r="L82" s="78"/>
      <c r="M82" s="78"/>
      <c r="N82" s="78"/>
      <c r="O82" s="78"/>
      <c r="P82" s="78"/>
    </row>
    <row r="83" spans="2:16" x14ac:dyDescent="0.3">
      <c r="B83" s="18" t="str">
        <f>'Chipset units'!B83</f>
        <v xml:space="preserve">Ethernet </v>
      </c>
      <c r="C83" s="17" t="str">
        <f>'Chipset units'!C83</f>
        <v>100G</v>
      </c>
      <c r="D83" s="17" t="str">
        <f>'Chipset units'!D83</f>
        <v>100 m</v>
      </c>
      <c r="E83" s="16" t="str">
        <f>'Chipset units'!E83</f>
        <v>CFP</v>
      </c>
      <c r="F83" s="78">
        <v>140.0997055359247</v>
      </c>
      <c r="G83" s="78">
        <v>137.5</v>
      </c>
      <c r="H83" s="78"/>
      <c r="I83" s="78"/>
      <c r="J83" s="78"/>
      <c r="K83" s="78"/>
      <c r="L83" s="78"/>
      <c r="M83" s="78"/>
      <c r="N83" s="78"/>
      <c r="O83" s="78"/>
      <c r="P83" s="78"/>
    </row>
    <row r="84" spans="2:16" x14ac:dyDescent="0.3">
      <c r="B84" s="18" t="str">
        <f>'Chipset units'!B84</f>
        <v xml:space="preserve">Ethernet </v>
      </c>
      <c r="C84" s="17" t="str">
        <f>'Chipset units'!C84</f>
        <v>100G</v>
      </c>
      <c r="D84" s="17" t="str">
        <f>'Chipset units'!D84</f>
        <v>100 m</v>
      </c>
      <c r="E84" s="16" t="str">
        <f>'Chipset units'!E84</f>
        <v>CFP2/4</v>
      </c>
      <c r="F84" s="78">
        <v>11.070815907533007</v>
      </c>
      <c r="G84" s="78">
        <v>8.2865855683402145</v>
      </c>
      <c r="H84" s="78"/>
      <c r="I84" s="78"/>
      <c r="J84" s="78"/>
      <c r="K84" s="78"/>
      <c r="L84" s="78"/>
      <c r="M84" s="78"/>
      <c r="N84" s="78"/>
      <c r="O84" s="78"/>
      <c r="P84" s="78"/>
    </row>
    <row r="85" spans="2:16" x14ac:dyDescent="0.3">
      <c r="B85" s="18" t="str">
        <f>'Chipset units'!B85</f>
        <v xml:space="preserve">Ethernet </v>
      </c>
      <c r="C85" s="17" t="str">
        <f>'Chipset units'!C85</f>
        <v>100G SR4</v>
      </c>
      <c r="D85" s="17" t="str">
        <f>'Chipset units'!D85</f>
        <v>100 m</v>
      </c>
      <c r="E85" s="16" t="str">
        <f>'Chipset units'!E85</f>
        <v>QSFP28</v>
      </c>
      <c r="F85" s="78">
        <v>11.070815907533007</v>
      </c>
      <c r="G85" s="78">
        <v>8.2865855683402145</v>
      </c>
      <c r="H85" s="78"/>
      <c r="I85" s="78"/>
      <c r="J85" s="78"/>
      <c r="K85" s="78"/>
      <c r="L85" s="78"/>
      <c r="M85" s="78"/>
      <c r="N85" s="78"/>
      <c r="O85" s="78"/>
      <c r="P85" s="78"/>
    </row>
    <row r="86" spans="2:16" x14ac:dyDescent="0.3">
      <c r="B86" s="18" t="str">
        <f>'Chipset units'!B86</f>
        <v xml:space="preserve">Ethernet </v>
      </c>
      <c r="C86" s="17" t="str">
        <f>'Chipset units'!C86</f>
        <v>100G SR2</v>
      </c>
      <c r="D86" s="17" t="str">
        <f>'Chipset units'!D86</f>
        <v>100 m</v>
      </c>
      <c r="E86" s="16" t="str">
        <f>'Chipset units'!E86</f>
        <v>SFP-DD, DSFP</v>
      </c>
      <c r="F86" s="78">
        <v>0</v>
      </c>
      <c r="G86" s="78">
        <v>31.200000000000003</v>
      </c>
      <c r="H86" s="78"/>
      <c r="I86" s="78"/>
      <c r="J86" s="78"/>
      <c r="K86" s="78"/>
      <c r="L86" s="78"/>
      <c r="M86" s="78"/>
      <c r="N86" s="78"/>
      <c r="O86" s="78"/>
      <c r="P86" s="78"/>
    </row>
    <row r="87" spans="2:16" x14ac:dyDescent="0.3">
      <c r="B87" s="18" t="str">
        <f>'Chipset units'!B87</f>
        <v xml:space="preserve">Ethernet </v>
      </c>
      <c r="C87" s="17" t="str">
        <f>'Chipset units'!C87</f>
        <v>100G MM Duplex</v>
      </c>
      <c r="D87" s="17" t="str">
        <f>'Chipset units'!D87</f>
        <v>100 - 300 m</v>
      </c>
      <c r="E87" s="16" t="str">
        <f>'Chipset units'!E87</f>
        <v>QSFP28</v>
      </c>
      <c r="F87" s="78">
        <v>55</v>
      </c>
      <c r="G87" s="78">
        <v>50</v>
      </c>
      <c r="H87" s="78"/>
      <c r="I87" s="78"/>
      <c r="J87" s="78"/>
      <c r="K87" s="78"/>
      <c r="L87" s="78"/>
      <c r="M87" s="78"/>
      <c r="N87" s="78"/>
      <c r="O87" s="78"/>
      <c r="P87" s="78"/>
    </row>
    <row r="88" spans="2:16" x14ac:dyDescent="0.3">
      <c r="B88" s="18" t="str">
        <f>'Chipset units'!B88</f>
        <v xml:space="preserve">Ethernet </v>
      </c>
      <c r="C88" s="17" t="str">
        <f>'Chipset units'!C88</f>
        <v>100G eSR4</v>
      </c>
      <c r="D88" s="17" t="str">
        <f>'Chipset units'!D88</f>
        <v>300 m</v>
      </c>
      <c r="E88" s="16" t="str">
        <f>'Chipset units'!E88</f>
        <v>QSFP28</v>
      </c>
      <c r="F88" s="78">
        <v>11.070815907533007</v>
      </c>
      <c r="G88" s="78">
        <v>8.2865855683402145</v>
      </c>
      <c r="H88" s="78"/>
      <c r="I88" s="78"/>
      <c r="J88" s="78"/>
      <c r="K88" s="78"/>
      <c r="L88" s="78"/>
      <c r="M88" s="78"/>
      <c r="N88" s="78"/>
      <c r="O88" s="78"/>
      <c r="P88" s="78"/>
    </row>
    <row r="89" spans="2:16" x14ac:dyDescent="0.3">
      <c r="B89" s="18" t="str">
        <f>'Chipset units'!B89</f>
        <v xml:space="preserve">Ethernet </v>
      </c>
      <c r="C89" s="17" t="str">
        <f>'Chipset units'!C89</f>
        <v>100G PSM4</v>
      </c>
      <c r="D89" s="17" t="str">
        <f>'Chipset units'!D89</f>
        <v>500 m</v>
      </c>
      <c r="E89" s="16" t="str">
        <f>'Chipset units'!E89</f>
        <v>QSFP28</v>
      </c>
      <c r="F89" s="78">
        <v>24.44264392556255</v>
      </c>
      <c r="G89" s="78">
        <v>20.800685473240183</v>
      </c>
      <c r="H89" s="78"/>
      <c r="I89" s="78"/>
      <c r="J89" s="78"/>
      <c r="K89" s="78"/>
      <c r="L89" s="78"/>
      <c r="M89" s="78"/>
      <c r="N89" s="78"/>
      <c r="O89" s="78"/>
      <c r="P89" s="78"/>
    </row>
    <row r="90" spans="2:16" x14ac:dyDescent="0.3">
      <c r="B90" s="18" t="str">
        <f>'Chipset units'!B90</f>
        <v xml:space="preserve">Ethernet </v>
      </c>
      <c r="C90" s="17" t="str">
        <f>'Chipset units'!C90</f>
        <v>100G DR</v>
      </c>
      <c r="D90" s="17" t="str">
        <f>'Chipset units'!D90</f>
        <v>500 m</v>
      </c>
      <c r="E90" s="16" t="str">
        <f>'Chipset units'!E90</f>
        <v>QSFP28</v>
      </c>
      <c r="F90" s="78">
        <v>0</v>
      </c>
      <c r="G90" s="78">
        <v>0</v>
      </c>
      <c r="H90" s="78"/>
      <c r="I90" s="78"/>
      <c r="J90" s="78"/>
      <c r="K90" s="78"/>
      <c r="L90" s="78"/>
      <c r="M90" s="78"/>
      <c r="N90" s="78"/>
      <c r="O90" s="78"/>
      <c r="P90" s="78"/>
    </row>
    <row r="91" spans="2:16" x14ac:dyDescent="0.3">
      <c r="B91" s="18" t="str">
        <f>'Chipset units'!B91</f>
        <v xml:space="preserve">Ethernet </v>
      </c>
      <c r="C91" s="17" t="str">
        <f>'Chipset units'!C91</f>
        <v>100G CWDM4</v>
      </c>
      <c r="D91" s="17" t="str">
        <f>'Chipset units'!D91</f>
        <v>2 km</v>
      </c>
      <c r="E91" s="16" t="str">
        <f>'Chipset units'!E91</f>
        <v>QSFP28</v>
      </c>
      <c r="F91" s="78">
        <v>36.4</v>
      </c>
      <c r="G91" s="78">
        <v>23.400000000000002</v>
      </c>
      <c r="H91" s="78"/>
      <c r="I91" s="78"/>
      <c r="J91" s="78"/>
      <c r="K91" s="78"/>
      <c r="L91" s="78"/>
      <c r="M91" s="78"/>
      <c r="N91" s="78"/>
      <c r="O91" s="78"/>
      <c r="P91" s="78"/>
    </row>
    <row r="92" spans="2:16" x14ac:dyDescent="0.3">
      <c r="B92" s="18" t="str">
        <f>'Chipset units'!B92</f>
        <v xml:space="preserve">Ethernet </v>
      </c>
      <c r="C92" s="17" t="str">
        <f>'Chipset units'!C92</f>
        <v>100G CWDM4-subspec</v>
      </c>
      <c r="D92" s="17" t="str">
        <f>'Chipset units'!D92</f>
        <v>500 m</v>
      </c>
      <c r="E92" s="16" t="str">
        <f>'Chipset units'!E92</f>
        <v>QSFP28</v>
      </c>
      <c r="F92" s="78">
        <v>63.7</v>
      </c>
      <c r="G92" s="78">
        <v>31.200000000000003</v>
      </c>
      <c r="H92" s="78"/>
      <c r="I92" s="78"/>
      <c r="J92" s="78"/>
      <c r="K92" s="78"/>
      <c r="L92" s="78"/>
      <c r="M92" s="78"/>
      <c r="N92" s="78"/>
      <c r="O92" s="78"/>
      <c r="P92" s="78"/>
    </row>
    <row r="93" spans="2:16" x14ac:dyDescent="0.3">
      <c r="B93" s="18" t="str">
        <f>'Chipset units'!B93</f>
        <v xml:space="preserve">Ethernet </v>
      </c>
      <c r="C93" s="17" t="str">
        <f>'Chipset units'!C93</f>
        <v>100G FR</v>
      </c>
      <c r="D93" s="17" t="str">
        <f>'Chipset units'!D93</f>
        <v>2 km</v>
      </c>
      <c r="E93" s="16" t="str">
        <f>'Chipset units'!E93</f>
        <v>QSFP28</v>
      </c>
      <c r="F93" s="78">
        <v>52</v>
      </c>
      <c r="G93" s="78">
        <v>26.78</v>
      </c>
      <c r="H93" s="78"/>
      <c r="I93" s="78"/>
      <c r="J93" s="78"/>
      <c r="K93" s="78"/>
      <c r="L93" s="78"/>
      <c r="M93" s="78"/>
      <c r="N93" s="78"/>
      <c r="O93" s="78"/>
      <c r="P93" s="78"/>
    </row>
    <row r="94" spans="2:16" x14ac:dyDescent="0.3">
      <c r="B94" s="18" t="str">
        <f>'Chipset units'!B94</f>
        <v xml:space="preserve">Ethernet </v>
      </c>
      <c r="C94" s="17" t="str">
        <f>'Chipset units'!C94</f>
        <v>100G</v>
      </c>
      <c r="D94" s="17" t="str">
        <f>'Chipset units'!D94</f>
        <v>10 km</v>
      </c>
      <c r="E94" s="16" t="str">
        <f>'Chipset units'!E94</f>
        <v>CFP</v>
      </c>
      <c r="F94" s="78">
        <v>289.29079509290307</v>
      </c>
      <c r="G94" s="78">
        <v>202.52766245338145</v>
      </c>
      <c r="H94" s="78"/>
      <c r="I94" s="78"/>
      <c r="J94" s="78"/>
      <c r="K94" s="78"/>
      <c r="L94" s="78"/>
      <c r="M94" s="78"/>
      <c r="N94" s="78"/>
      <c r="O94" s="78"/>
      <c r="P94" s="78"/>
    </row>
    <row r="95" spans="2:16" x14ac:dyDescent="0.3">
      <c r="B95" s="18" t="str">
        <f>'Chipset units'!B95</f>
        <v xml:space="preserve">Ethernet </v>
      </c>
      <c r="C95" s="17" t="str">
        <f>'Chipset units'!C95</f>
        <v>100G</v>
      </c>
      <c r="D95" s="17" t="str">
        <f>'Chipset units'!D95</f>
        <v>10 km</v>
      </c>
      <c r="E95" s="16" t="str">
        <f>'Chipset units'!E95</f>
        <v>CFP2/4</v>
      </c>
      <c r="F95" s="78">
        <v>36.4</v>
      </c>
      <c r="G95" s="78">
        <v>23.400000000000002</v>
      </c>
      <c r="H95" s="78"/>
      <c r="I95" s="78"/>
      <c r="J95" s="78"/>
      <c r="K95" s="78"/>
      <c r="L95" s="78"/>
      <c r="M95" s="78"/>
      <c r="N95" s="78"/>
      <c r="O95" s="78"/>
      <c r="P95" s="78"/>
    </row>
    <row r="96" spans="2:16" x14ac:dyDescent="0.3">
      <c r="B96" s="18" t="str">
        <f>'Chipset units'!B96</f>
        <v xml:space="preserve">Ethernet </v>
      </c>
      <c r="C96" s="17" t="str">
        <f>'Chipset units'!C96</f>
        <v>100G LR4</v>
      </c>
      <c r="D96" s="17" t="str">
        <f>'Chipset units'!D96</f>
        <v>10 km</v>
      </c>
      <c r="E96" s="16" t="str">
        <f>'Chipset units'!E96</f>
        <v>QSFP28</v>
      </c>
      <c r="F96" s="78">
        <v>36.4</v>
      </c>
      <c r="G96" s="78">
        <v>23.400000000000002</v>
      </c>
      <c r="H96" s="78"/>
      <c r="I96" s="78"/>
      <c r="J96" s="78"/>
      <c r="K96" s="78"/>
      <c r="L96" s="78"/>
      <c r="M96" s="78"/>
      <c r="N96" s="78"/>
      <c r="O96" s="78"/>
      <c r="P96" s="78"/>
    </row>
    <row r="97" spans="2:16" x14ac:dyDescent="0.3">
      <c r="B97" s="18" t="str">
        <f>'Chipset units'!B97</f>
        <v xml:space="preserve">Ethernet </v>
      </c>
      <c r="C97" s="17" t="str">
        <f>'Chipset units'!C97</f>
        <v>100G 4WDM10</v>
      </c>
      <c r="D97" s="17" t="str">
        <f>'Chipset units'!D97</f>
        <v>10 km</v>
      </c>
      <c r="E97" s="16" t="str">
        <f>'Chipset units'!E97</f>
        <v>QSFP28</v>
      </c>
      <c r="F97" s="78">
        <v>36.4</v>
      </c>
      <c r="G97" s="78">
        <v>23.400000000000002</v>
      </c>
      <c r="H97" s="78"/>
      <c r="I97" s="78"/>
      <c r="J97" s="78"/>
      <c r="K97" s="78"/>
      <c r="L97" s="78"/>
      <c r="M97" s="78"/>
      <c r="N97" s="78"/>
      <c r="O97" s="78"/>
      <c r="P97" s="78"/>
    </row>
    <row r="98" spans="2:16" x14ac:dyDescent="0.3">
      <c r="B98" s="18" t="str">
        <f>'Chipset units'!B98</f>
        <v xml:space="preserve">Ethernet </v>
      </c>
      <c r="C98" s="17" t="str">
        <f>'Chipset units'!C98</f>
        <v>100G 4WDM20</v>
      </c>
      <c r="D98" s="17" t="str">
        <f>'Chipset units'!D98</f>
        <v>20 km</v>
      </c>
      <c r="E98" s="16" t="str">
        <f>'Chipset units'!E98</f>
        <v>QSFP28</v>
      </c>
      <c r="F98" s="78">
        <v>36.4</v>
      </c>
      <c r="G98" s="78">
        <v>23.400000000000002</v>
      </c>
      <c r="H98" s="78"/>
      <c r="I98" s="78"/>
      <c r="J98" s="78"/>
      <c r="K98" s="78"/>
      <c r="L98" s="78"/>
      <c r="M98" s="78"/>
      <c r="N98" s="78"/>
      <c r="O98" s="78"/>
      <c r="P98" s="78"/>
    </row>
    <row r="99" spans="2:16" x14ac:dyDescent="0.3">
      <c r="B99" s="18" t="str">
        <f>'Chipset units'!B99</f>
        <v xml:space="preserve">Ethernet </v>
      </c>
      <c r="C99" s="17" t="str">
        <f>'Chipset units'!C99</f>
        <v>100G ER4-Lite</v>
      </c>
      <c r="D99" s="17" t="str">
        <f>'Chipset units'!D99</f>
        <v>30 km</v>
      </c>
      <c r="E99" s="16" t="str">
        <f>'Chipset units'!E99</f>
        <v>all</v>
      </c>
      <c r="F99" s="78">
        <v>342.46120740740741</v>
      </c>
      <c r="G99" s="78">
        <v>250.67129671683543</v>
      </c>
      <c r="H99" s="78"/>
      <c r="I99" s="78"/>
      <c r="J99" s="78"/>
      <c r="K99" s="78"/>
      <c r="L99" s="78"/>
      <c r="M99" s="78"/>
      <c r="N99" s="78"/>
      <c r="O99" s="78"/>
      <c r="P99" s="78"/>
    </row>
    <row r="100" spans="2:16" x14ac:dyDescent="0.3">
      <c r="B100" s="18" t="str">
        <f>'Chipset units'!B100</f>
        <v xml:space="preserve">Ethernet </v>
      </c>
      <c r="C100" s="17" t="str">
        <f>'Chipset units'!C100</f>
        <v>100G ER4</v>
      </c>
      <c r="D100" s="17" t="str">
        <f>'Chipset units'!D100</f>
        <v>40 km</v>
      </c>
      <c r="E100" s="16" t="str">
        <f>'Chipset units'!E100</f>
        <v>all</v>
      </c>
      <c r="F100" s="78">
        <v>543.39217243521273</v>
      </c>
      <c r="G100" s="78">
        <v>423.72624963160439</v>
      </c>
      <c r="H100" s="78"/>
      <c r="I100" s="78"/>
      <c r="J100" s="78"/>
      <c r="K100" s="78"/>
      <c r="L100" s="78"/>
      <c r="M100" s="78"/>
      <c r="N100" s="78"/>
      <c r="O100" s="78"/>
      <c r="P100" s="78"/>
    </row>
    <row r="101" spans="2:16" x14ac:dyDescent="0.3">
      <c r="B101" s="15" t="str">
        <f>'Chipset units'!B101</f>
        <v xml:space="preserve">Ethernet </v>
      </c>
      <c r="C101" s="151" t="str">
        <f>'Chipset units'!C101</f>
        <v>100G ZR4</v>
      </c>
      <c r="D101" s="151" t="str">
        <f>'Chipset units'!D101</f>
        <v>80 km</v>
      </c>
      <c r="E101" s="152" t="str">
        <f>'Chipset units'!E101</f>
        <v>all</v>
      </c>
      <c r="F101" s="153">
        <v>0</v>
      </c>
      <c r="G101" s="153">
        <v>0</v>
      </c>
      <c r="H101" s="153"/>
      <c r="I101" s="153"/>
      <c r="J101" s="153"/>
      <c r="K101" s="153"/>
      <c r="L101" s="153"/>
      <c r="M101" s="153"/>
      <c r="N101" s="153"/>
      <c r="O101" s="153"/>
      <c r="P101" s="153"/>
    </row>
    <row r="102" spans="2:16" x14ac:dyDescent="0.3">
      <c r="B102" s="18" t="str">
        <f>'Chipset units'!B102</f>
        <v xml:space="preserve">Ethernet </v>
      </c>
      <c r="C102" s="17" t="str">
        <f>'Chipset units'!C102</f>
        <v>200G SR4</v>
      </c>
      <c r="D102" s="17" t="str">
        <f>'Chipset units'!D102</f>
        <v>100 m</v>
      </c>
      <c r="E102" s="16" t="str">
        <f>'Chipset units'!E102</f>
        <v>QSFP56</v>
      </c>
      <c r="F102" s="78">
        <v>73.254999999999995</v>
      </c>
      <c r="G102" s="78">
        <v>59.15</v>
      </c>
      <c r="H102" s="78"/>
      <c r="I102" s="78"/>
      <c r="J102" s="78"/>
      <c r="K102" s="78"/>
      <c r="L102" s="78"/>
      <c r="M102" s="78"/>
      <c r="N102" s="78"/>
      <c r="O102" s="78"/>
      <c r="P102" s="78"/>
    </row>
    <row r="103" spans="2:16" x14ac:dyDescent="0.3">
      <c r="B103" s="18" t="str">
        <f>'Chipset units'!B103</f>
        <v xml:space="preserve">Ethernet </v>
      </c>
      <c r="C103" s="17" t="str">
        <f>'Chipset units'!C103</f>
        <v>200G DR</v>
      </c>
      <c r="D103" s="17" t="str">
        <f>'Chipset units'!D103</f>
        <v>500 m</v>
      </c>
      <c r="E103" s="16" t="str">
        <f>'Chipset units'!E103</f>
        <v>TBD</v>
      </c>
      <c r="F103" s="78">
        <v>0</v>
      </c>
      <c r="G103" s="78">
        <v>0</v>
      </c>
      <c r="H103" s="78"/>
      <c r="I103" s="78"/>
      <c r="J103" s="78"/>
      <c r="K103" s="78"/>
      <c r="L103" s="78"/>
      <c r="M103" s="78"/>
      <c r="N103" s="78"/>
      <c r="O103" s="78"/>
      <c r="P103" s="78"/>
    </row>
    <row r="104" spans="2:16" x14ac:dyDescent="0.3">
      <c r="B104" s="18" t="str">
        <f>'Chipset units'!B104</f>
        <v xml:space="preserve">Ethernet </v>
      </c>
      <c r="C104" s="17" t="str">
        <f>'Chipset units'!C104</f>
        <v>200G FR4</v>
      </c>
      <c r="D104" s="17" t="str">
        <f>'Chipset units'!D104</f>
        <v>3 km</v>
      </c>
      <c r="E104" s="16" t="str">
        <f>'Chipset units'!E104</f>
        <v>QSFP56</v>
      </c>
      <c r="F104" s="78">
        <v>150.3125</v>
      </c>
      <c r="G104" s="78">
        <v>100</v>
      </c>
      <c r="H104" s="78"/>
      <c r="I104" s="78"/>
      <c r="J104" s="78"/>
      <c r="K104" s="78"/>
      <c r="L104" s="78"/>
      <c r="M104" s="78"/>
      <c r="N104" s="78"/>
      <c r="O104" s="78"/>
      <c r="P104" s="78"/>
    </row>
    <row r="105" spans="2:16" x14ac:dyDescent="0.3">
      <c r="B105" s="18" t="str">
        <f>'Chipset units'!B105</f>
        <v xml:space="preserve">Ethernet </v>
      </c>
      <c r="C105" s="17" t="str">
        <f>'Chipset units'!C105</f>
        <v>200G LR</v>
      </c>
      <c r="D105" s="17" t="str">
        <f>'Chipset units'!D105</f>
        <v>10 km</v>
      </c>
      <c r="E105" s="16" t="str">
        <f>'Chipset units'!E105</f>
        <v>TBD</v>
      </c>
      <c r="F105" s="78">
        <v>300.625</v>
      </c>
      <c r="G105" s="78">
        <v>162.5</v>
      </c>
      <c r="H105" s="78"/>
      <c r="I105" s="78"/>
      <c r="J105" s="78"/>
      <c r="K105" s="78"/>
      <c r="L105" s="78"/>
      <c r="M105" s="78"/>
      <c r="N105" s="78"/>
      <c r="O105" s="78"/>
      <c r="P105" s="78"/>
    </row>
    <row r="106" spans="2:16" x14ac:dyDescent="0.3">
      <c r="B106" s="18" t="str">
        <f>'Chipset units'!B106</f>
        <v xml:space="preserve">Ethernet </v>
      </c>
      <c r="C106" s="17" t="str">
        <f>'Chipset units'!C106</f>
        <v>200G ER4</v>
      </c>
      <c r="D106" s="17" t="str">
        <f>'Chipset units'!D106</f>
        <v>40 km</v>
      </c>
      <c r="E106" s="16" t="str">
        <f>'Chipset units'!E106</f>
        <v>TBD</v>
      </c>
      <c r="F106" s="78">
        <v>139.18449999999999</v>
      </c>
      <c r="G106" s="78">
        <v>112.38499999999999</v>
      </c>
      <c r="H106" s="78"/>
      <c r="I106" s="78"/>
      <c r="J106" s="78"/>
      <c r="K106" s="78"/>
      <c r="L106" s="78"/>
      <c r="M106" s="78"/>
      <c r="N106" s="78"/>
      <c r="O106" s="78"/>
      <c r="P106" s="78"/>
    </row>
    <row r="107" spans="2:16" x14ac:dyDescent="0.3">
      <c r="B107" s="25" t="str">
        <f>'Chipset units'!B107</f>
        <v xml:space="preserve">Ethernet </v>
      </c>
      <c r="C107" s="146" t="str">
        <f>'Chipset units'!C107</f>
        <v>2x200 (400G-SR8)</v>
      </c>
      <c r="D107" s="146" t="str">
        <f>'Chipset units'!D107</f>
        <v>100 m</v>
      </c>
      <c r="E107" s="147" t="str">
        <f>'Chipset units'!E107</f>
        <v>OSFP, QSFP-DD</v>
      </c>
      <c r="F107" s="145">
        <v>146.51</v>
      </c>
      <c r="G107" s="145">
        <v>118.3</v>
      </c>
      <c r="H107" s="145"/>
      <c r="I107" s="145"/>
      <c r="J107" s="145"/>
      <c r="K107" s="145"/>
      <c r="L107" s="145"/>
      <c r="M107" s="145"/>
      <c r="N107" s="145"/>
      <c r="O107" s="145"/>
      <c r="P107" s="145"/>
    </row>
    <row r="108" spans="2:16" x14ac:dyDescent="0.3">
      <c r="B108" s="18" t="str">
        <f>'Chipset units'!B108</f>
        <v xml:space="preserve">Ethernet </v>
      </c>
      <c r="C108" s="17" t="str">
        <f>'Chipset units'!C108</f>
        <v>400G SR4.2</v>
      </c>
      <c r="D108" s="17" t="str">
        <f>'Chipset units'!D108</f>
        <v>100 m</v>
      </c>
      <c r="E108" s="16" t="str">
        <f>'Chipset units'!E108</f>
        <v>OSFP, QSFP-DD</v>
      </c>
      <c r="F108" s="78">
        <v>146.51</v>
      </c>
      <c r="G108" s="78">
        <v>118.3</v>
      </c>
      <c r="H108" s="78"/>
      <c r="I108" s="78"/>
      <c r="J108" s="78"/>
      <c r="K108" s="78"/>
      <c r="L108" s="78"/>
      <c r="M108" s="78"/>
      <c r="N108" s="78"/>
      <c r="O108" s="78"/>
      <c r="P108" s="78"/>
    </row>
    <row r="109" spans="2:16" x14ac:dyDescent="0.3">
      <c r="B109" s="18" t="str">
        <f>'Chipset units'!B109</f>
        <v xml:space="preserve">Ethernet </v>
      </c>
      <c r="C109" s="17" t="str">
        <f>'Chipset units'!C109</f>
        <v>400G DR4</v>
      </c>
      <c r="D109" s="17" t="str">
        <f>'Chipset units'!D109</f>
        <v>500 m</v>
      </c>
      <c r="E109" s="16" t="str">
        <f>'Chipset units'!E109</f>
        <v>OSFP, QSFP-DD, QSFP112</v>
      </c>
      <c r="F109" s="78">
        <v>250.25</v>
      </c>
      <c r="G109" s="78">
        <v>185.47658371153912</v>
      </c>
      <c r="H109" s="78"/>
      <c r="I109" s="78"/>
      <c r="J109" s="78"/>
      <c r="K109" s="78"/>
      <c r="L109" s="78"/>
      <c r="M109" s="78"/>
      <c r="N109" s="78"/>
      <c r="O109" s="78"/>
      <c r="P109" s="78"/>
    </row>
    <row r="110" spans="2:16" x14ac:dyDescent="0.3">
      <c r="B110" s="18" t="str">
        <f>'Chipset units'!B110</f>
        <v xml:space="preserve">Ethernet </v>
      </c>
      <c r="C110" s="17" t="str">
        <f>'Chipset units'!C110</f>
        <v>2x(200G FR4)</v>
      </c>
      <c r="D110" s="17" t="str">
        <f>'Chipset units'!D110</f>
        <v>2 km</v>
      </c>
      <c r="E110" s="16" t="str">
        <f>'Chipset units'!E110</f>
        <v>OSFP</v>
      </c>
      <c r="F110" s="78">
        <v>300.625</v>
      </c>
      <c r="G110" s="78">
        <v>162.5</v>
      </c>
      <c r="H110" s="78"/>
      <c r="I110" s="78"/>
      <c r="J110" s="78"/>
      <c r="K110" s="78"/>
      <c r="L110" s="78"/>
      <c r="M110" s="78"/>
      <c r="N110" s="78"/>
      <c r="O110" s="78"/>
      <c r="P110" s="78"/>
    </row>
    <row r="111" spans="2:16" x14ac:dyDescent="0.3">
      <c r="B111" s="18" t="str">
        <f>'Chipset units'!B111</f>
        <v xml:space="preserve">Ethernet </v>
      </c>
      <c r="C111" s="17" t="str">
        <f>'Chipset units'!C111</f>
        <v>400G FR4</v>
      </c>
      <c r="D111" s="17" t="str">
        <f>'Chipset units'!D111</f>
        <v>2 km</v>
      </c>
      <c r="E111" s="16" t="str">
        <f>'Chipset units'!E111</f>
        <v>OSFP, QSFP-DD, QSFP112</v>
      </c>
      <c r="F111" s="78">
        <v>275.27500000000003</v>
      </c>
      <c r="G111" s="78">
        <v>204.02424208269304</v>
      </c>
      <c r="H111" s="78"/>
      <c r="I111" s="78"/>
      <c r="J111" s="78"/>
      <c r="K111" s="78"/>
      <c r="L111" s="78"/>
      <c r="M111" s="78"/>
      <c r="N111" s="78"/>
      <c r="O111" s="78"/>
      <c r="P111" s="78"/>
    </row>
    <row r="112" spans="2:16" x14ac:dyDescent="0.3">
      <c r="B112" s="18" t="str">
        <f>'Chipset units'!B112</f>
        <v xml:space="preserve">Ethernet </v>
      </c>
      <c r="C112" s="17" t="str">
        <f>'Chipset units'!C112</f>
        <v>400G LR8, LR4</v>
      </c>
      <c r="D112" s="17" t="str">
        <f>'Chipset units'!D112</f>
        <v>10 km</v>
      </c>
      <c r="E112" s="16" t="str">
        <f>'Chipset units'!E112</f>
        <v>OSFP, QSFP-DD, QSFP112</v>
      </c>
      <c r="F112" s="78">
        <v>500</v>
      </c>
      <c r="G112" s="78">
        <v>400</v>
      </c>
      <c r="H112" s="78"/>
      <c r="I112" s="78"/>
      <c r="J112" s="78"/>
      <c r="K112" s="78"/>
      <c r="L112" s="78"/>
      <c r="M112" s="78"/>
      <c r="N112" s="78"/>
      <c r="O112" s="78"/>
      <c r="P112" s="78"/>
    </row>
    <row r="113" spans="2:16" x14ac:dyDescent="0.3">
      <c r="B113" s="15" t="str">
        <f>'Chipset units'!B113</f>
        <v xml:space="preserve">Ethernet </v>
      </c>
      <c r="C113" s="151" t="str">
        <f>'Chipset units'!C113</f>
        <v>400G ER4</v>
      </c>
      <c r="D113" s="151" t="str">
        <f>'Chipset units'!D113</f>
        <v>40 km</v>
      </c>
      <c r="E113" s="152" t="str">
        <f>'Chipset units'!E113</f>
        <v>TBD</v>
      </c>
      <c r="F113" s="153">
        <v>0</v>
      </c>
      <c r="G113" s="153">
        <v>0</v>
      </c>
      <c r="H113" s="153"/>
      <c r="I113" s="153"/>
      <c r="J113" s="153"/>
      <c r="K113" s="153"/>
      <c r="L113" s="153"/>
      <c r="M113" s="153"/>
      <c r="N113" s="153"/>
      <c r="O113" s="153"/>
      <c r="P113" s="153"/>
    </row>
    <row r="114" spans="2:16" x14ac:dyDescent="0.3">
      <c r="B114" s="18" t="str">
        <f>'Chipset units'!B114</f>
        <v xml:space="preserve">Ethernet </v>
      </c>
      <c r="C114" s="17" t="str">
        <f>'Chipset units'!C114</f>
        <v>800G SR8</v>
      </c>
      <c r="D114" s="17" t="str">
        <f>'Chipset units'!D114</f>
        <v>50 m</v>
      </c>
      <c r="E114" s="16" t="str">
        <f>'Chipset units'!E114</f>
        <v>OSFP, QSFP-DD800</v>
      </c>
      <c r="F114" s="78">
        <v>0</v>
      </c>
      <c r="G114" s="78">
        <v>0</v>
      </c>
      <c r="H114" s="78"/>
      <c r="I114" s="78"/>
      <c r="J114" s="78"/>
      <c r="K114" s="78"/>
      <c r="L114" s="78"/>
      <c r="M114" s="78"/>
      <c r="N114" s="78"/>
      <c r="O114" s="78"/>
      <c r="P114" s="78"/>
    </row>
    <row r="115" spans="2:16" x14ac:dyDescent="0.3">
      <c r="B115" s="18" t="str">
        <f>'Chipset units'!B115</f>
        <v xml:space="preserve">Ethernet </v>
      </c>
      <c r="C115" s="17" t="str">
        <f>'Chipset units'!C115</f>
        <v>800G DR8, DR4</v>
      </c>
      <c r="D115" s="17" t="str">
        <f>'Chipset units'!D115</f>
        <v>500 m</v>
      </c>
      <c r="E115" s="16" t="str">
        <f>'Chipset units'!E115</f>
        <v>OSFP, QSFP-DD800</v>
      </c>
      <c r="F115" s="78">
        <v>0</v>
      </c>
      <c r="G115" s="78">
        <v>0</v>
      </c>
      <c r="H115" s="78"/>
      <c r="I115" s="78"/>
      <c r="J115" s="78"/>
      <c r="K115" s="78"/>
      <c r="L115" s="78"/>
      <c r="M115" s="78"/>
      <c r="N115" s="78"/>
      <c r="O115" s="78"/>
      <c r="P115" s="78"/>
    </row>
    <row r="116" spans="2:16" x14ac:dyDescent="0.3">
      <c r="B116" s="18" t="str">
        <f>'Chipset units'!B116</f>
        <v xml:space="preserve">Ethernet </v>
      </c>
      <c r="C116" s="17" t="str">
        <f>'Chipset units'!C116</f>
        <v>2x(400G FR4), 800G FR4</v>
      </c>
      <c r="D116" s="17" t="str">
        <f>'Chipset units'!D116</f>
        <v>2 km</v>
      </c>
      <c r="E116" s="16" t="str">
        <f>'Chipset units'!E116</f>
        <v>OSFP, QSFP-DD800</v>
      </c>
      <c r="F116" s="78">
        <v>0</v>
      </c>
      <c r="G116" s="78">
        <v>0</v>
      </c>
      <c r="H116" s="78"/>
      <c r="I116" s="78"/>
      <c r="J116" s="78"/>
      <c r="K116" s="78"/>
      <c r="L116" s="78"/>
      <c r="M116" s="78"/>
      <c r="N116" s="78"/>
      <c r="O116" s="78"/>
      <c r="P116" s="78"/>
    </row>
    <row r="117" spans="2:16" x14ac:dyDescent="0.3">
      <c r="B117" s="18" t="str">
        <f>'Chipset units'!B117</f>
        <v xml:space="preserve">Ethernet </v>
      </c>
      <c r="C117" s="17" t="str">
        <f>'Chipset units'!C117</f>
        <v>800G LR8, LR4</v>
      </c>
      <c r="D117" s="17" t="str">
        <f>'Chipset units'!D117</f>
        <v>6, 10 km</v>
      </c>
      <c r="E117" s="16" t="str">
        <f>'Chipset units'!E117</f>
        <v>TBD</v>
      </c>
      <c r="F117" s="78">
        <v>0</v>
      </c>
      <c r="G117" s="78">
        <v>0</v>
      </c>
      <c r="H117" s="78"/>
      <c r="I117" s="78"/>
      <c r="J117" s="78"/>
      <c r="K117" s="78"/>
      <c r="L117" s="78"/>
      <c r="M117" s="78"/>
      <c r="N117" s="78"/>
      <c r="O117" s="78"/>
      <c r="P117" s="78"/>
    </row>
    <row r="118" spans="2:16" x14ac:dyDescent="0.3">
      <c r="B118" s="18" t="str">
        <f>'Chipset units'!B118</f>
        <v xml:space="preserve">Ethernet </v>
      </c>
      <c r="C118" s="17" t="str">
        <f>'Chipset units'!C118</f>
        <v>800G ZRlite</v>
      </c>
      <c r="D118" s="17" t="str">
        <f>'Chipset units'!D118</f>
        <v>10 km, 20 km</v>
      </c>
      <c r="E118" s="16" t="str">
        <f>'Chipset units'!E118</f>
        <v>TBD</v>
      </c>
      <c r="F118" s="78">
        <v>0</v>
      </c>
      <c r="G118" s="78">
        <v>0</v>
      </c>
      <c r="H118" s="78"/>
      <c r="I118" s="78"/>
      <c r="J118" s="78"/>
      <c r="K118" s="78"/>
      <c r="L118" s="78"/>
      <c r="M118" s="78"/>
      <c r="N118" s="78"/>
      <c r="O118" s="78"/>
      <c r="P118" s="78"/>
    </row>
    <row r="119" spans="2:16" x14ac:dyDescent="0.3">
      <c r="B119" s="15" t="str">
        <f>'Chipset units'!B119</f>
        <v xml:space="preserve">Ethernet </v>
      </c>
      <c r="C119" s="151" t="str">
        <f>'Chipset units'!C119</f>
        <v>800G ER4</v>
      </c>
      <c r="D119" s="151" t="str">
        <f>'Chipset units'!D119</f>
        <v>40 km</v>
      </c>
      <c r="E119" s="152" t="str">
        <f>'Chipset units'!E119</f>
        <v>TBD</v>
      </c>
      <c r="F119" s="153">
        <v>0</v>
      </c>
      <c r="G119" s="153">
        <v>0</v>
      </c>
      <c r="H119" s="153"/>
      <c r="I119" s="153"/>
      <c r="J119" s="153"/>
      <c r="K119" s="153"/>
      <c r="L119" s="153"/>
      <c r="M119" s="153"/>
      <c r="N119" s="153"/>
      <c r="O119" s="153"/>
      <c r="P119" s="153"/>
    </row>
    <row r="120" spans="2:16" x14ac:dyDescent="0.3">
      <c r="B120" s="18" t="str">
        <f>'Chipset units'!B120</f>
        <v xml:space="preserve">Ethernet </v>
      </c>
      <c r="C120" s="17" t="str">
        <f>'Chipset units'!C120</f>
        <v>1.6T SR16</v>
      </c>
      <c r="D120" s="17" t="str">
        <f>'Chipset units'!D120</f>
        <v>100 m</v>
      </c>
      <c r="E120" s="16" t="str">
        <f>'Chipset units'!E120</f>
        <v>OSFP-XD and TBD</v>
      </c>
      <c r="F120" s="78">
        <v>0</v>
      </c>
      <c r="G120" s="78">
        <v>0</v>
      </c>
      <c r="H120" s="78"/>
      <c r="I120" s="78"/>
      <c r="J120" s="78"/>
      <c r="K120" s="78"/>
      <c r="L120" s="78"/>
      <c r="M120" s="78"/>
      <c r="N120" s="78"/>
      <c r="O120" s="78"/>
      <c r="P120" s="78"/>
    </row>
    <row r="121" spans="2:16" x14ac:dyDescent="0.3">
      <c r="B121" s="18" t="str">
        <f>'Chipset units'!B121</f>
        <v xml:space="preserve">Ethernet </v>
      </c>
      <c r="C121" s="17" t="str">
        <f>'Chipset units'!C121</f>
        <v>1.6T DR8</v>
      </c>
      <c r="D121" s="17" t="str">
        <f>'Chipset units'!D121</f>
        <v>500 m</v>
      </c>
      <c r="E121" s="16" t="str">
        <f>'Chipset units'!E121</f>
        <v>OSFP-XD and TBD</v>
      </c>
      <c r="F121" s="78">
        <v>0</v>
      </c>
      <c r="G121" s="78">
        <v>0</v>
      </c>
      <c r="H121" s="78"/>
      <c r="I121" s="78"/>
      <c r="J121" s="78"/>
      <c r="K121" s="78"/>
      <c r="L121" s="78"/>
      <c r="M121" s="78"/>
      <c r="N121" s="78"/>
      <c r="O121" s="78"/>
      <c r="P121" s="78"/>
    </row>
    <row r="122" spans="2:16" x14ac:dyDescent="0.3">
      <c r="B122" s="18" t="str">
        <f>'Chipset units'!B122</f>
        <v xml:space="preserve">Ethernet </v>
      </c>
      <c r="C122" s="17" t="str">
        <f>'Chipset units'!C122</f>
        <v>1.6T FR8</v>
      </c>
      <c r="D122" s="17" t="str">
        <f>'Chipset units'!D122</f>
        <v>2 km</v>
      </c>
      <c r="E122" s="16" t="str">
        <f>'Chipset units'!E122</f>
        <v>OSFP-XD and TBD</v>
      </c>
      <c r="F122" s="78">
        <v>0</v>
      </c>
      <c r="G122" s="78">
        <v>0</v>
      </c>
      <c r="H122" s="78"/>
      <c r="I122" s="78"/>
      <c r="J122" s="78"/>
      <c r="K122" s="78"/>
      <c r="L122" s="78"/>
      <c r="M122" s="78"/>
      <c r="N122" s="78"/>
      <c r="O122" s="78"/>
      <c r="P122" s="78"/>
    </row>
    <row r="123" spans="2:16" x14ac:dyDescent="0.3">
      <c r="B123" s="18" t="str">
        <f>'Chipset units'!B123</f>
        <v xml:space="preserve">Ethernet </v>
      </c>
      <c r="C123" s="17" t="str">
        <f>'Chipset units'!C123</f>
        <v>1.6T LR8</v>
      </c>
      <c r="D123" s="17" t="str">
        <f>'Chipset units'!D123</f>
        <v>10 km</v>
      </c>
      <c r="E123" s="16" t="str">
        <f>'Chipset units'!E123</f>
        <v>OSFP-XD and TBD</v>
      </c>
      <c r="F123" s="78">
        <v>0</v>
      </c>
      <c r="G123" s="78">
        <v>0</v>
      </c>
      <c r="H123" s="78"/>
      <c r="I123" s="78"/>
      <c r="J123" s="78"/>
      <c r="K123" s="78"/>
      <c r="L123" s="78"/>
      <c r="M123" s="78"/>
      <c r="N123" s="78"/>
      <c r="O123" s="78"/>
      <c r="P123" s="78"/>
    </row>
    <row r="124" spans="2:16" x14ac:dyDescent="0.3">
      <c r="B124" s="15" t="str">
        <f>'Chipset units'!B124</f>
        <v xml:space="preserve">Ethernet </v>
      </c>
      <c r="C124" s="151" t="str">
        <f>'Chipset units'!C124</f>
        <v>1.6T ER8</v>
      </c>
      <c r="D124" s="151" t="str">
        <f>'Chipset units'!D124</f>
        <v>&gt;10 km</v>
      </c>
      <c r="E124" s="152" t="str">
        <f>'Chipset units'!E124</f>
        <v>OSFP-XD and TBD</v>
      </c>
      <c r="F124" s="153">
        <v>0</v>
      </c>
      <c r="G124" s="153">
        <v>0</v>
      </c>
      <c r="H124" s="153"/>
      <c r="I124" s="153"/>
      <c r="J124" s="153"/>
      <c r="K124" s="153"/>
      <c r="L124" s="153"/>
      <c r="M124" s="153"/>
      <c r="N124" s="153"/>
      <c r="O124" s="153"/>
      <c r="P124" s="153"/>
    </row>
    <row r="125" spans="2:16" x14ac:dyDescent="0.3">
      <c r="B125" s="18" t="str">
        <f>'Chipset units'!B125</f>
        <v xml:space="preserve">Ethernet </v>
      </c>
      <c r="C125" s="17" t="str">
        <f>'Chipset units'!C125</f>
        <v>3.2T SR</v>
      </c>
      <c r="D125" s="17" t="str">
        <f>'Chipset units'!D125</f>
        <v>100 m</v>
      </c>
      <c r="E125" s="16" t="str">
        <f>'Chipset units'!E125</f>
        <v>OSFP-XD and TBD</v>
      </c>
      <c r="F125" s="78">
        <v>0</v>
      </c>
      <c r="G125" s="78">
        <v>0</v>
      </c>
      <c r="H125" s="78"/>
      <c r="I125" s="78"/>
      <c r="J125" s="78"/>
      <c r="K125" s="78"/>
      <c r="L125" s="78"/>
      <c r="M125" s="78"/>
      <c r="N125" s="78"/>
      <c r="O125" s="78"/>
      <c r="P125" s="78"/>
    </row>
    <row r="126" spans="2:16" x14ac:dyDescent="0.3">
      <c r="B126" s="18" t="str">
        <f>'Chipset units'!B126</f>
        <v xml:space="preserve">Ethernet </v>
      </c>
      <c r="C126" s="17" t="str">
        <f>'Chipset units'!C126</f>
        <v>3.2T DR</v>
      </c>
      <c r="D126" s="17" t="str">
        <f>'Chipset units'!D126</f>
        <v>500 m</v>
      </c>
      <c r="E126" s="16" t="str">
        <f>'Chipset units'!E126</f>
        <v>OSFP-XD and TBD</v>
      </c>
      <c r="F126" s="78">
        <v>0</v>
      </c>
      <c r="G126" s="78">
        <v>0</v>
      </c>
      <c r="H126" s="78"/>
      <c r="I126" s="78"/>
      <c r="J126" s="78"/>
      <c r="K126" s="78"/>
      <c r="L126" s="78"/>
      <c r="M126" s="78"/>
      <c r="N126" s="78"/>
      <c r="O126" s="78"/>
      <c r="P126" s="78"/>
    </row>
    <row r="127" spans="2:16" x14ac:dyDescent="0.3">
      <c r="B127" s="18" t="str">
        <f>'Chipset units'!B127</f>
        <v xml:space="preserve">Ethernet </v>
      </c>
      <c r="C127" s="17" t="str">
        <f>'Chipset units'!C127</f>
        <v>3.2T FR</v>
      </c>
      <c r="D127" s="17" t="str">
        <f>'Chipset units'!D127</f>
        <v>2 km</v>
      </c>
      <c r="E127" s="16" t="str">
        <f>'Chipset units'!E127</f>
        <v>OSFP-XD and TBD</v>
      </c>
      <c r="F127" s="78">
        <v>0</v>
      </c>
      <c r="G127" s="78">
        <v>0</v>
      </c>
      <c r="H127" s="78"/>
      <c r="I127" s="78"/>
      <c r="J127" s="78"/>
      <c r="K127" s="78"/>
      <c r="L127" s="78"/>
      <c r="M127" s="78"/>
      <c r="N127" s="78"/>
      <c r="O127" s="78"/>
      <c r="P127" s="78"/>
    </row>
    <row r="128" spans="2:16" x14ac:dyDescent="0.3">
      <c r="B128" s="18" t="str">
        <f>'Chipset units'!B128</f>
        <v xml:space="preserve">Ethernet </v>
      </c>
      <c r="C128" s="17" t="str">
        <f>'Chipset units'!C128</f>
        <v>3.2T LR</v>
      </c>
      <c r="D128" s="17" t="str">
        <f>'Chipset units'!D128</f>
        <v>10 km</v>
      </c>
      <c r="E128" s="16" t="str">
        <f>'Chipset units'!E128</f>
        <v>OSFP-XD and TBD</v>
      </c>
      <c r="F128" s="78">
        <v>0</v>
      </c>
      <c r="G128" s="78">
        <v>0</v>
      </c>
      <c r="H128" s="78"/>
      <c r="I128" s="78"/>
      <c r="J128" s="78"/>
      <c r="K128" s="78"/>
      <c r="L128" s="78"/>
      <c r="M128" s="78"/>
      <c r="N128" s="78"/>
      <c r="O128" s="78"/>
      <c r="P128" s="78"/>
    </row>
    <row r="129" spans="2:16" x14ac:dyDescent="0.3">
      <c r="B129" s="18" t="str">
        <f>'Chipset units'!B129</f>
        <v xml:space="preserve">Ethernet </v>
      </c>
      <c r="C129" s="17" t="str">
        <f>'Chipset units'!C129</f>
        <v>3.2T ER</v>
      </c>
      <c r="D129" s="17" t="str">
        <f>'Chipset units'!D129</f>
        <v>&gt;10 km</v>
      </c>
      <c r="E129" s="16" t="str">
        <f>'Chipset units'!E129</f>
        <v>OSFP-XD and TBD</v>
      </c>
      <c r="F129" s="78">
        <v>0</v>
      </c>
      <c r="G129" s="78">
        <v>0</v>
      </c>
      <c r="H129" s="78"/>
      <c r="I129" s="78"/>
      <c r="J129" s="78"/>
      <c r="K129" s="78"/>
      <c r="L129" s="78"/>
      <c r="M129" s="78"/>
      <c r="N129" s="78"/>
      <c r="O129" s="78"/>
      <c r="P129" s="78"/>
    </row>
    <row r="130" spans="2:16" x14ac:dyDescent="0.3">
      <c r="B130" s="25" t="str">
        <f>'Chipset units'!B130</f>
        <v>CWDM</v>
      </c>
      <c r="C130" s="24" t="str">
        <f>'Chipset units'!C130</f>
        <v xml:space="preserve">1 Gbps </v>
      </c>
      <c r="D130" s="24" t="str">
        <f>'Chipset units'!D130</f>
        <v>40 km</v>
      </c>
      <c r="E130" s="21" t="str">
        <f>'Chipset units'!E130</f>
        <v>All</v>
      </c>
      <c r="F130" s="43">
        <v>5.7719999999999994</v>
      </c>
      <c r="G130" s="43">
        <v>4.8577012615653192</v>
      </c>
      <c r="H130" s="43"/>
      <c r="I130" s="43"/>
      <c r="J130" s="43"/>
      <c r="K130" s="43"/>
      <c r="L130" s="43"/>
      <c r="M130" s="43"/>
      <c r="N130" s="43"/>
      <c r="O130" s="43"/>
      <c r="P130" s="43"/>
    </row>
    <row r="131" spans="2:16" x14ac:dyDescent="0.3">
      <c r="B131" s="18" t="str">
        <f>'Chipset units'!B131</f>
        <v>CWDM</v>
      </c>
      <c r="C131" t="str">
        <f>'Chipset units'!C131</f>
        <v xml:space="preserve">1 Gbps </v>
      </c>
      <c r="D131" t="str">
        <f>'Chipset units'!D131</f>
        <v>80 km</v>
      </c>
      <c r="E131" s="20" t="str">
        <f>'Chipset units'!E131</f>
        <v>All</v>
      </c>
      <c r="F131" s="9">
        <v>6.0060000000000002</v>
      </c>
      <c r="G131" s="9">
        <v>5.2468317682995806</v>
      </c>
      <c r="H131" s="9"/>
      <c r="I131" s="9"/>
      <c r="J131" s="9"/>
      <c r="K131" s="9"/>
      <c r="L131" s="9"/>
      <c r="M131" s="9"/>
      <c r="N131" s="9"/>
      <c r="O131" s="9"/>
      <c r="P131" s="9"/>
    </row>
    <row r="132" spans="2:16" x14ac:dyDescent="0.3">
      <c r="B132" s="18" t="str">
        <f>'Chipset units'!B132</f>
        <v>CWDM</v>
      </c>
      <c r="C132" t="str">
        <f>'Chipset units'!C132</f>
        <v>2.5 Gbps</v>
      </c>
      <c r="D132" t="str">
        <f>'Chipset units'!D132</f>
        <v>40 km</v>
      </c>
      <c r="E132" s="20" t="str">
        <f>'Chipset units'!E132</f>
        <v>All</v>
      </c>
      <c r="F132" s="9">
        <v>5.8500000000000005</v>
      </c>
      <c r="G132" s="9">
        <v>5.5028482188202865</v>
      </c>
      <c r="H132" s="9"/>
      <c r="I132" s="9"/>
      <c r="J132" s="9"/>
      <c r="K132" s="9"/>
      <c r="L132" s="9"/>
      <c r="M132" s="9"/>
      <c r="N132" s="9"/>
      <c r="O132" s="9"/>
      <c r="P132" s="9"/>
    </row>
    <row r="133" spans="2:16" x14ac:dyDescent="0.3">
      <c r="B133" s="18" t="str">
        <f>'Chipset units'!B133</f>
        <v>CWDM</v>
      </c>
      <c r="C133" t="str">
        <f>'Chipset units'!C133</f>
        <v>2.5 Gbps</v>
      </c>
      <c r="D133" t="str">
        <f>'Chipset units'!D133</f>
        <v>80 km</v>
      </c>
      <c r="E133" s="20" t="str">
        <f>'Chipset units'!E133</f>
        <v>All</v>
      </c>
      <c r="F133" s="9">
        <v>10.374000000000001</v>
      </c>
      <c r="G133" s="9">
        <v>8.943149253218877</v>
      </c>
      <c r="H133" s="9"/>
      <c r="I133" s="9"/>
      <c r="J133" s="9"/>
      <c r="K133" s="9"/>
      <c r="L133" s="9"/>
      <c r="M133" s="9"/>
      <c r="N133" s="9"/>
      <c r="O133" s="9"/>
      <c r="P133" s="9"/>
    </row>
    <row r="134" spans="2:16" x14ac:dyDescent="0.3">
      <c r="B134" s="18" t="str">
        <f>'Chipset units'!B134</f>
        <v>CWDM</v>
      </c>
      <c r="C134" t="str">
        <f>'Chipset units'!C134</f>
        <v>10 Gbps</v>
      </c>
      <c r="D134" t="str">
        <f>'Chipset units'!D134</f>
        <v>All</v>
      </c>
      <c r="E134" s="20" t="str">
        <f>'Chipset units'!E134</f>
        <v>All</v>
      </c>
      <c r="F134" s="9">
        <v>22.464000000000002</v>
      </c>
      <c r="G134" s="9">
        <v>19.5</v>
      </c>
      <c r="H134" s="9"/>
      <c r="I134" s="9"/>
      <c r="J134" s="9"/>
      <c r="K134" s="9"/>
      <c r="L134" s="9"/>
      <c r="M134" s="9"/>
      <c r="N134" s="9"/>
      <c r="O134" s="9"/>
      <c r="P134" s="9"/>
    </row>
    <row r="135" spans="2:16" x14ac:dyDescent="0.3">
      <c r="B135" s="74" t="str">
        <f>'Chipset units'!B135</f>
        <v>DWDM</v>
      </c>
      <c r="C135" s="75" t="str">
        <f>'Chipset units'!C135</f>
        <v>2.5 Gbps</v>
      </c>
      <c r="D135" s="75" t="str">
        <f>'Chipset units'!D135</f>
        <v>All</v>
      </c>
      <c r="E135" s="76" t="str">
        <f>'Chipset units'!E135</f>
        <v>All</v>
      </c>
      <c r="F135" s="73">
        <v>17.628</v>
      </c>
      <c r="G135" s="73">
        <v>13.792008213675469</v>
      </c>
      <c r="H135" s="73"/>
      <c r="I135" s="73"/>
      <c r="J135" s="73"/>
      <c r="K135" s="73"/>
      <c r="L135" s="73"/>
      <c r="M135" s="73"/>
      <c r="N135" s="73"/>
      <c r="O135" s="73"/>
      <c r="P135" s="73"/>
    </row>
    <row r="136" spans="2:16" x14ac:dyDescent="0.3">
      <c r="B136" s="18" t="str">
        <f>'Chipset units'!B136</f>
        <v>DWDM</v>
      </c>
      <c r="C136" t="str">
        <f>'Chipset units'!C136</f>
        <v>10 Gbps fixed-λ</v>
      </c>
      <c r="D136" t="str">
        <f>'Chipset units'!D136</f>
        <v>All</v>
      </c>
      <c r="E136" s="20" t="str">
        <f>'Chipset units'!E136</f>
        <v>XFP</v>
      </c>
      <c r="F136" s="9">
        <v>33.442499999999995</v>
      </c>
      <c r="G136" s="9">
        <v>30.299009153848104</v>
      </c>
      <c r="H136" s="9"/>
      <c r="I136" s="9"/>
      <c r="J136" s="9"/>
      <c r="K136" s="9"/>
      <c r="L136" s="9"/>
      <c r="M136" s="9"/>
      <c r="N136" s="9"/>
      <c r="O136" s="9"/>
      <c r="P136" s="9"/>
    </row>
    <row r="137" spans="2:16" x14ac:dyDescent="0.3">
      <c r="B137" s="18" t="str">
        <f>'Chipset units'!B137</f>
        <v>DWDM</v>
      </c>
      <c r="C137" t="str">
        <f>'Chipset units'!C137</f>
        <v>10 Gbps fixed-λ</v>
      </c>
      <c r="D137" t="str">
        <f>'Chipset units'!D137</f>
        <v>All</v>
      </c>
      <c r="E137" s="20" t="str">
        <f>'Chipset units'!E137</f>
        <v>SFP+</v>
      </c>
      <c r="F137" s="9">
        <v>34.807499999999997</v>
      </c>
      <c r="G137" s="9">
        <v>27.304266374689995</v>
      </c>
      <c r="H137" s="9"/>
      <c r="I137" s="9"/>
      <c r="J137" s="9"/>
      <c r="K137" s="9"/>
      <c r="L137" s="9"/>
      <c r="M137" s="9"/>
      <c r="N137" s="9"/>
      <c r="O137" s="9"/>
      <c r="P137" s="9"/>
    </row>
    <row r="138" spans="2:16" x14ac:dyDescent="0.3">
      <c r="B138" s="18" t="str">
        <f>'Chipset units'!B138</f>
        <v>DWDM</v>
      </c>
      <c r="C138" t="str">
        <f>'Chipset units'!C138</f>
        <v>10 Gbps tunable</v>
      </c>
      <c r="D138" t="str">
        <f>'Chipset units'!D138</f>
        <v>All</v>
      </c>
      <c r="E138" s="20" t="str">
        <f>'Chipset units'!E138</f>
        <v xml:space="preserve">XFP </v>
      </c>
      <c r="F138" s="9">
        <v>48.36</v>
      </c>
      <c r="G138" s="9">
        <v>43.795851664474348</v>
      </c>
      <c r="H138" s="9"/>
      <c r="I138" s="9"/>
      <c r="J138" s="9"/>
      <c r="K138" s="9"/>
      <c r="L138" s="9"/>
      <c r="M138" s="9"/>
      <c r="N138" s="9"/>
      <c r="O138" s="9"/>
      <c r="P138" s="9"/>
    </row>
    <row r="139" spans="2:16" x14ac:dyDescent="0.3">
      <c r="B139" s="18" t="str">
        <f>'Chipset units'!B139</f>
        <v>DWDM</v>
      </c>
      <c r="C139" t="str">
        <f>'Chipset units'!C139</f>
        <v>10 Gbps tunable</v>
      </c>
      <c r="D139" t="str">
        <f>'Chipset units'!D139</f>
        <v>All</v>
      </c>
      <c r="E139" s="20" t="str">
        <f>'Chipset units'!E139</f>
        <v>SFP+</v>
      </c>
      <c r="F139" s="9">
        <v>58.89</v>
      </c>
      <c r="G139" s="9">
        <v>47.527648379052387</v>
      </c>
      <c r="H139" s="9"/>
      <c r="I139" s="9"/>
      <c r="J139" s="9"/>
      <c r="K139" s="9"/>
      <c r="L139" s="9"/>
      <c r="M139" s="9"/>
      <c r="N139" s="9"/>
      <c r="O139" s="9"/>
      <c r="P139" s="9"/>
    </row>
    <row r="140" spans="2:16" x14ac:dyDescent="0.3">
      <c r="B140" s="18" t="str">
        <f>'Chipset units'!B140</f>
        <v>DWDM</v>
      </c>
      <c r="C140" t="str">
        <f>'Chipset units'!C140</f>
        <v>40 Gbps</v>
      </c>
      <c r="D140" t="str">
        <f>'Chipset units'!D140</f>
        <v>All</v>
      </c>
      <c r="E140" s="20" t="str">
        <f>'Chipset units'!E140</f>
        <v>All</v>
      </c>
      <c r="F140" s="9">
        <v>0</v>
      </c>
      <c r="G140" s="9">
        <v>0</v>
      </c>
      <c r="H140" s="9"/>
      <c r="I140" s="9"/>
      <c r="J140" s="9"/>
      <c r="K140" s="9"/>
      <c r="L140" s="9"/>
      <c r="M140" s="9"/>
      <c r="N140" s="9"/>
      <c r="O140" s="9"/>
      <c r="P140" s="9"/>
    </row>
    <row r="141" spans="2:16" x14ac:dyDescent="0.3">
      <c r="B141" s="18" t="str">
        <f>'Chipset units'!B141</f>
        <v>DWDM</v>
      </c>
      <c r="C141" t="str">
        <f>'Chipset units'!C141</f>
        <v>100 Gbps</v>
      </c>
      <c r="D141" t="str">
        <f>'Chipset units'!D141</f>
        <v>All</v>
      </c>
      <c r="E141" s="20" t="str">
        <f>'Chipset units'!E141</f>
        <v>On board</v>
      </c>
      <c r="F141" s="9">
        <v>1540.0000000000002</v>
      </c>
      <c r="G141" s="9">
        <v>1232</v>
      </c>
      <c r="H141" s="9"/>
      <c r="I141" s="9"/>
      <c r="J141" s="9"/>
      <c r="K141" s="9"/>
      <c r="L141" s="9"/>
      <c r="M141" s="9"/>
      <c r="N141" s="9"/>
      <c r="O141" s="9"/>
      <c r="P141" s="9"/>
    </row>
    <row r="142" spans="2:16" x14ac:dyDescent="0.3">
      <c r="B142" s="18" t="str">
        <f>'Chipset units'!B142</f>
        <v>DWDM</v>
      </c>
      <c r="C142" t="str">
        <f>'Chipset units'!C142</f>
        <v>100 Gbps</v>
      </c>
      <c r="D142" t="str">
        <f>'Chipset units'!D142</f>
        <v>All</v>
      </c>
      <c r="E142" s="20" t="str">
        <f>'Chipset units'!E142</f>
        <v>Direct detect</v>
      </c>
      <c r="F142" s="9">
        <v>429.32499999999999</v>
      </c>
      <c r="G142" s="9">
        <v>399.47916666666669</v>
      </c>
      <c r="H142" s="9"/>
      <c r="I142" s="9"/>
      <c r="J142" s="9"/>
      <c r="K142" s="9"/>
      <c r="L142" s="9"/>
      <c r="M142" s="9"/>
      <c r="N142" s="9"/>
      <c r="O142" s="9"/>
      <c r="P142" s="9"/>
    </row>
    <row r="143" spans="2:16" x14ac:dyDescent="0.3">
      <c r="B143" s="18" t="str">
        <f>'Chipset units'!B143</f>
        <v>DWDM</v>
      </c>
      <c r="C143" t="str">
        <f>'Chipset units'!C143</f>
        <v>100 Gbps</v>
      </c>
      <c r="D143" t="str">
        <f>'Chipset units'!D143</f>
        <v>All</v>
      </c>
      <c r="E143" s="20" t="str">
        <f>'Chipset units'!E143</f>
        <v>CFP-DCO</v>
      </c>
      <c r="F143" s="9">
        <v>1251.25</v>
      </c>
      <c r="G143" s="9">
        <v>1001</v>
      </c>
      <c r="H143" s="9"/>
      <c r="I143" s="9"/>
      <c r="J143" s="9"/>
      <c r="K143" s="9"/>
      <c r="L143" s="9"/>
      <c r="M143" s="9"/>
      <c r="N143" s="9"/>
      <c r="O143" s="9"/>
      <c r="P143" s="9"/>
    </row>
    <row r="144" spans="2:16" x14ac:dyDescent="0.3">
      <c r="B144" s="18" t="str">
        <f>'Chipset units'!B144</f>
        <v>DWDM</v>
      </c>
      <c r="C144" t="str">
        <f>'Chipset units'!C144</f>
        <v>100 Gbps</v>
      </c>
      <c r="D144" t="str">
        <f>'Chipset units'!D144</f>
        <v>80 km</v>
      </c>
      <c r="E144" s="20" t="str">
        <f>'Chipset units'!E144</f>
        <v>100G ZR</v>
      </c>
      <c r="F144" s="9">
        <v>0</v>
      </c>
      <c r="G144" s="9">
        <v>1166.6666666666665</v>
      </c>
      <c r="H144" s="9"/>
      <c r="I144" s="9"/>
      <c r="J144" s="9"/>
      <c r="K144" s="9"/>
      <c r="L144" s="9"/>
      <c r="M144" s="9"/>
      <c r="N144" s="9"/>
      <c r="O144" s="9"/>
      <c r="P144" s="9"/>
    </row>
    <row r="145" spans="2:16" x14ac:dyDescent="0.3">
      <c r="B145" s="18" t="str">
        <f>'Chipset units'!B145</f>
        <v>DWDM</v>
      </c>
      <c r="C145" t="str">
        <f>'Chipset units'!C145</f>
        <v>100 Gbps</v>
      </c>
      <c r="D145" t="str">
        <f>'Chipset units'!D145</f>
        <v>All</v>
      </c>
      <c r="E145" s="20" t="str">
        <f>'Chipset units'!E145</f>
        <v>CFP2-ACO</v>
      </c>
      <c r="F145" s="9">
        <v>1251.25</v>
      </c>
      <c r="G145" s="9">
        <v>1001</v>
      </c>
      <c r="H145" s="9"/>
      <c r="I145" s="9"/>
      <c r="J145" s="9"/>
      <c r="K145" s="9"/>
      <c r="L145" s="9"/>
      <c r="M145" s="9"/>
      <c r="N145" s="9"/>
      <c r="O145" s="9"/>
      <c r="P145" s="9"/>
    </row>
    <row r="146" spans="2:16" x14ac:dyDescent="0.3">
      <c r="B146" s="18" t="str">
        <f>'Chipset units'!B146</f>
        <v>DWDM</v>
      </c>
      <c r="C146" t="str">
        <f>'Chipset units'!C146</f>
        <v>200 Gbps</v>
      </c>
      <c r="D146" t="str">
        <f>'Chipset units'!D146</f>
        <v>All</v>
      </c>
      <c r="E146" s="20" t="s">
        <v>283</v>
      </c>
      <c r="F146" s="134">
        <v>1985.4545454545455</v>
      </c>
      <c r="G146" s="134">
        <v>1588.3636363636363</v>
      </c>
      <c r="H146" s="134"/>
      <c r="I146" s="134"/>
      <c r="J146" s="134"/>
      <c r="K146" s="134"/>
      <c r="L146" s="134"/>
      <c r="M146" s="134"/>
      <c r="N146" s="134"/>
      <c r="O146" s="134"/>
      <c r="P146" s="134"/>
    </row>
    <row r="147" spans="2:16" x14ac:dyDescent="0.3">
      <c r="B147" s="18" t="str">
        <f>'Chipset units'!B147</f>
        <v>DWDM</v>
      </c>
      <c r="C147" t="str">
        <f>'Chipset units'!C147</f>
        <v>200 Gbps</v>
      </c>
      <c r="D147" t="str">
        <f>'Chipset units'!D147</f>
        <v>All</v>
      </c>
      <c r="E147" s="20" t="str">
        <f>'Chipset units'!E147</f>
        <v>CFP2-DCO</v>
      </c>
      <c r="F147" s="134">
        <v>1365</v>
      </c>
      <c r="G147" s="134">
        <v>1092</v>
      </c>
      <c r="H147" s="134"/>
      <c r="I147" s="134"/>
      <c r="J147" s="134"/>
      <c r="K147" s="134"/>
      <c r="L147" s="134"/>
      <c r="M147" s="134"/>
      <c r="N147" s="134"/>
      <c r="O147" s="134"/>
      <c r="P147" s="134"/>
    </row>
    <row r="148" spans="2:16" x14ac:dyDescent="0.3">
      <c r="B148" s="18" t="str">
        <f>'Chipset units'!B148</f>
        <v>DWDM</v>
      </c>
      <c r="C148" t="str">
        <f>'Chipset units'!C148</f>
        <v>200 Gbps</v>
      </c>
      <c r="D148" t="str">
        <f>'Chipset units'!D148</f>
        <v>All</v>
      </c>
      <c r="E148" s="20" t="str">
        <f>'Chipset units'!E148</f>
        <v>CFP2-ACO</v>
      </c>
      <c r="F148" s="134">
        <v>1365</v>
      </c>
      <c r="G148" s="134">
        <v>1092</v>
      </c>
      <c r="H148" s="134"/>
      <c r="I148" s="134"/>
      <c r="J148" s="134"/>
      <c r="K148" s="134"/>
      <c r="L148" s="134"/>
      <c r="M148" s="134"/>
      <c r="N148" s="134"/>
      <c r="O148" s="134"/>
      <c r="P148" s="134"/>
    </row>
    <row r="149" spans="2:16" x14ac:dyDescent="0.3">
      <c r="B149" s="18" t="s">
        <v>55</v>
      </c>
      <c r="C149" t="s">
        <v>120</v>
      </c>
      <c r="D149" t="str">
        <f>'Chipset units'!D149</f>
        <v>All</v>
      </c>
      <c r="E149" s="20" t="s">
        <v>283</v>
      </c>
      <c r="F149" s="134">
        <v>0</v>
      </c>
      <c r="G149" s="134">
        <v>1985.4545454545455</v>
      </c>
      <c r="H149" s="134"/>
      <c r="I149" s="134"/>
      <c r="J149" s="134"/>
      <c r="K149" s="134"/>
      <c r="L149" s="134"/>
      <c r="M149" s="134"/>
      <c r="N149" s="134"/>
      <c r="O149" s="134"/>
      <c r="P149" s="134"/>
    </row>
    <row r="150" spans="2:16" x14ac:dyDescent="0.3">
      <c r="B150" s="18" t="str">
        <f>'Chipset units'!B150</f>
        <v>DWDM</v>
      </c>
      <c r="C150" t="str">
        <f>'Chipset units'!C150</f>
        <v>400 Gbps</v>
      </c>
      <c r="D150" t="str">
        <f>'Chipset units'!D150</f>
        <v>120 km</v>
      </c>
      <c r="E150" s="20" t="str">
        <f>'Chipset units'!E150</f>
        <v>400ZR</v>
      </c>
      <c r="F150" s="134">
        <v>0</v>
      </c>
      <c r="G150" s="134">
        <v>1575</v>
      </c>
      <c r="H150" s="134"/>
      <c r="I150" s="134"/>
      <c r="J150" s="134"/>
      <c r="K150" s="134"/>
      <c r="L150" s="134"/>
      <c r="M150" s="134"/>
      <c r="N150" s="134"/>
      <c r="O150" s="134"/>
      <c r="P150" s="134"/>
    </row>
    <row r="151" spans="2:16" x14ac:dyDescent="0.3">
      <c r="B151" s="18" t="str">
        <f>'Chipset units'!B151</f>
        <v>DWDM</v>
      </c>
      <c r="C151" t="str">
        <f>'Chipset units'!C151</f>
        <v>400 Gbps</v>
      </c>
      <c r="D151" t="str">
        <f>'Chipset units'!D151</f>
        <v>&gt;120 km</v>
      </c>
      <c r="E151" s="20" t="str">
        <f>'Chipset units'!E151</f>
        <v>400ZR+</v>
      </c>
      <c r="F151" s="9">
        <v>0</v>
      </c>
      <c r="G151" s="9">
        <v>2152.5</v>
      </c>
      <c r="H151" s="9"/>
      <c r="I151" s="9"/>
      <c r="J151" s="9"/>
      <c r="K151" s="9"/>
      <c r="L151" s="9"/>
      <c r="M151" s="9"/>
      <c r="N151" s="9"/>
      <c r="O151" s="9"/>
      <c r="P151" s="9"/>
    </row>
    <row r="152" spans="2:16" x14ac:dyDescent="0.3">
      <c r="B152" s="18" t="e">
        <f>'Chipset units'!B152</f>
        <v>#REF!</v>
      </c>
      <c r="C152" t="e">
        <f>'Chipset units'!C152</f>
        <v>#REF!</v>
      </c>
      <c r="D152" t="e">
        <f>'Chipset units'!D152</f>
        <v>#REF!</v>
      </c>
      <c r="E152" s="20" t="e">
        <f>'Chipset units'!E152</f>
        <v>#REF!</v>
      </c>
      <c r="F152" s="9">
        <v>0</v>
      </c>
      <c r="G152" s="9">
        <v>0</v>
      </c>
      <c r="H152" s="9"/>
      <c r="I152" s="9"/>
      <c r="J152" s="9"/>
      <c r="K152" s="9"/>
      <c r="L152" s="9"/>
      <c r="M152" s="9"/>
      <c r="N152" s="9"/>
      <c r="O152" s="9"/>
      <c r="P152" s="9"/>
    </row>
    <row r="153" spans="2:16" x14ac:dyDescent="0.3">
      <c r="B153" s="18" t="e">
        <f>'Chipset units'!B153</f>
        <v>#REF!</v>
      </c>
      <c r="C153" t="s">
        <v>272</v>
      </c>
      <c r="D153" t="s">
        <v>203</v>
      </c>
      <c r="E153" s="20" t="s">
        <v>273</v>
      </c>
      <c r="F153" s="9">
        <v>0</v>
      </c>
      <c r="G153" s="9">
        <v>0</v>
      </c>
      <c r="H153" s="9"/>
      <c r="I153" s="9"/>
      <c r="J153" s="9"/>
      <c r="K153" s="9"/>
      <c r="L153" s="9"/>
      <c r="M153" s="9"/>
      <c r="N153" s="9"/>
      <c r="O153" s="9"/>
      <c r="P153" s="9"/>
    </row>
    <row r="154" spans="2:16" x14ac:dyDescent="0.3">
      <c r="B154" s="15" t="e">
        <f>'Chipset units'!B154</f>
        <v>#REF!</v>
      </c>
      <c r="C154" s="5" t="e">
        <f>'Chipset units'!C154</f>
        <v>#REF!</v>
      </c>
      <c r="D154" s="5" t="e">
        <f>'Chipset units'!D154</f>
        <v>#REF!</v>
      </c>
      <c r="E154" s="22" t="e">
        <f>'Chipset units'!E154</f>
        <v>#REF!</v>
      </c>
      <c r="F154" s="12">
        <v>3640</v>
      </c>
      <c r="G154" s="12">
        <v>2275</v>
      </c>
      <c r="H154" s="12"/>
      <c r="I154" s="12"/>
      <c r="J154" s="12"/>
      <c r="K154" s="12"/>
      <c r="L154" s="12"/>
      <c r="M154" s="12"/>
      <c r="N154" s="12"/>
      <c r="O154" s="12"/>
      <c r="P154" s="12"/>
    </row>
    <row r="155" spans="2:16" x14ac:dyDescent="0.3">
      <c r="B155" s="18" t="str">
        <f>'Chipset units'!B155</f>
        <v>Wireless fronthaul</v>
      </c>
      <c r="C155" t="str">
        <f>'Chipset units'!C155</f>
        <v>1,3,6,12-14 Gbps</v>
      </c>
      <c r="D155" t="str">
        <f>'Chipset units'!D155</f>
        <v>All</v>
      </c>
      <c r="E155" s="20" t="str">
        <f>'Chipset units'!E155</f>
        <v>Grey</v>
      </c>
      <c r="F155" s="121">
        <v>1.5223103312351935</v>
      </c>
      <c r="G155" s="121">
        <v>1.1904059510676652</v>
      </c>
      <c r="H155" s="121"/>
      <c r="I155" s="121"/>
      <c r="J155" s="121"/>
      <c r="K155" s="121"/>
      <c r="L155" s="121"/>
      <c r="M155" s="121"/>
      <c r="N155" s="121"/>
      <c r="O155" s="121"/>
      <c r="P155" s="121"/>
    </row>
    <row r="156" spans="2:16" x14ac:dyDescent="0.3">
      <c r="B156" s="18" t="str">
        <f>'Chipset units'!B156</f>
        <v>Wireless fronthaul</v>
      </c>
      <c r="C156" t="str">
        <f>'Chipset units'!C156</f>
        <v>10 Gbps</v>
      </c>
      <c r="D156" t="str">
        <f>'Chipset units'!D156</f>
        <v>≤ 0.5 km</v>
      </c>
      <c r="E156" s="20" t="str">
        <f>'Chipset units'!E156</f>
        <v>Grey</v>
      </c>
      <c r="F156" s="121">
        <v>1.7947513580578986</v>
      </c>
      <c r="G156" s="121">
        <v>1.525538654349214</v>
      </c>
      <c r="H156" s="121"/>
      <c r="I156" s="121"/>
      <c r="J156" s="121"/>
      <c r="K156" s="121"/>
      <c r="L156" s="121"/>
      <c r="M156" s="121"/>
      <c r="N156" s="121"/>
      <c r="O156" s="121"/>
      <c r="P156" s="121"/>
    </row>
    <row r="157" spans="2:16" x14ac:dyDescent="0.3">
      <c r="B157" s="18" t="str">
        <f>'Chipset units'!B157</f>
        <v>Wireless fronthaul</v>
      </c>
      <c r="C157" t="str">
        <f>'Chipset units'!C157</f>
        <v>10 Gbps</v>
      </c>
      <c r="D157" t="str">
        <f>'Chipset units'!D157</f>
        <v>10 km</v>
      </c>
      <c r="E157" s="20" t="str">
        <f>'Chipset units'!E157</f>
        <v>Grey</v>
      </c>
      <c r="F157" s="121">
        <v>2.0249999999999999</v>
      </c>
      <c r="G157" s="121">
        <v>1.6876619104772115</v>
      </c>
      <c r="H157" s="121"/>
      <c r="I157" s="121"/>
      <c r="J157" s="121"/>
      <c r="K157" s="121"/>
      <c r="L157" s="121"/>
      <c r="M157" s="121"/>
      <c r="N157" s="121"/>
      <c r="O157" s="121"/>
      <c r="P157" s="121"/>
    </row>
    <row r="158" spans="2:16" x14ac:dyDescent="0.3">
      <c r="B158" s="18" t="str">
        <f>'Chipset units'!B158</f>
        <v>Wireless fronthaul</v>
      </c>
      <c r="C158" t="str">
        <f>'Chipset units'!C158</f>
        <v>10 Gbps</v>
      </c>
      <c r="D158" t="str">
        <f>'Chipset units'!D158</f>
        <v>20 km</v>
      </c>
      <c r="E158" s="20" t="str">
        <f>'Chipset units'!E158</f>
        <v>Grey</v>
      </c>
      <c r="F158" s="121">
        <v>2.6999999999999997</v>
      </c>
      <c r="G158" s="121">
        <v>2.2502158806362815</v>
      </c>
      <c r="H158" s="121"/>
      <c r="I158" s="121"/>
      <c r="J158" s="121"/>
      <c r="K158" s="121"/>
      <c r="L158" s="121"/>
      <c r="M158" s="121"/>
      <c r="N158" s="121"/>
      <c r="O158" s="121"/>
      <c r="P158" s="121"/>
    </row>
    <row r="159" spans="2:16" x14ac:dyDescent="0.3">
      <c r="B159" s="18" t="str">
        <f>'Chipset units'!B159</f>
        <v>Wireless fronthaul</v>
      </c>
      <c r="C159" t="str">
        <f>'Chipset units'!C159</f>
        <v>25 Gbps</v>
      </c>
      <c r="D159" t="str">
        <f>'Chipset units'!D159</f>
        <v>≤ 0.5 km</v>
      </c>
      <c r="E159" s="20" t="str">
        <f>'Chipset units'!E159</f>
        <v>Grey MMF</v>
      </c>
      <c r="F159" s="121">
        <v>8.8641923602673138</v>
      </c>
      <c r="G159" s="121">
        <v>5.8500000000000005</v>
      </c>
      <c r="H159" s="121"/>
      <c r="I159" s="121"/>
      <c r="J159" s="121"/>
      <c r="K159" s="121"/>
      <c r="L159" s="121"/>
      <c r="M159" s="121"/>
      <c r="N159" s="121"/>
      <c r="O159" s="121"/>
      <c r="P159" s="121"/>
    </row>
    <row r="160" spans="2:16" x14ac:dyDescent="0.3">
      <c r="B160" s="18" t="str">
        <f>'Chipset units'!B160</f>
        <v>Wireless fronthaul</v>
      </c>
      <c r="C160" t="str">
        <f>'Chipset units'!C160</f>
        <v>25 Gbps</v>
      </c>
      <c r="D160" t="str">
        <f>'Chipset units'!D160</f>
        <v>300 m</v>
      </c>
      <c r="E160" s="20" t="str">
        <f>'Chipset units'!E160</f>
        <v>Grey SMF</v>
      </c>
      <c r="F160" s="121">
        <v>5.4600000000000009</v>
      </c>
      <c r="G160" s="121">
        <v>5.3643132539376364</v>
      </c>
      <c r="H160" s="121"/>
      <c r="I160" s="121"/>
      <c r="J160" s="121"/>
      <c r="K160" s="121"/>
      <c r="L160" s="121"/>
      <c r="M160" s="121"/>
      <c r="N160" s="121"/>
      <c r="O160" s="121"/>
      <c r="P160" s="121"/>
    </row>
    <row r="161" spans="2:16" x14ac:dyDescent="0.3">
      <c r="B161" s="18" t="str">
        <f>'Chipset units'!B161</f>
        <v>Wireless fronthaul</v>
      </c>
      <c r="C161" t="str">
        <f>'Chipset units'!C161</f>
        <v>25 Gbps</v>
      </c>
      <c r="D161" t="str">
        <f>'Chipset units'!D161</f>
        <v>10 km</v>
      </c>
      <c r="E161" s="20" t="str">
        <f>'Chipset units'!E161</f>
        <v>Grey Duplex</v>
      </c>
      <c r="F161" s="9">
        <v>6.0060000000000011</v>
      </c>
      <c r="G161" s="9">
        <v>5.9007445793314002</v>
      </c>
      <c r="H161" s="9"/>
      <c r="I161" s="9"/>
      <c r="J161" s="9"/>
      <c r="K161" s="9"/>
      <c r="L161" s="9"/>
      <c r="M161" s="9"/>
      <c r="N161" s="9"/>
      <c r="O161" s="9"/>
      <c r="P161" s="9"/>
    </row>
    <row r="162" spans="2:16" x14ac:dyDescent="0.3">
      <c r="B162" s="18" t="str">
        <f>'Chipset units'!B162</f>
        <v>Wireless fronthaul</v>
      </c>
      <c r="C162" t="str">
        <f>'Chipset units'!C162</f>
        <v>25 Gbps</v>
      </c>
      <c r="D162" t="str">
        <f>'Chipset units'!D162</f>
        <v>10 km</v>
      </c>
      <c r="E162" s="20" t="str">
        <f>'Chipset units'!E162</f>
        <v>Grey BiDi</v>
      </c>
      <c r="F162" s="9">
        <v>12.87582771205688</v>
      </c>
      <c r="G162" s="9">
        <v>10.728626507875273</v>
      </c>
      <c r="H162" s="9"/>
      <c r="I162" s="9"/>
      <c r="J162" s="9"/>
      <c r="K162" s="9"/>
      <c r="L162" s="9"/>
      <c r="M162" s="9"/>
      <c r="N162" s="9"/>
      <c r="O162" s="9"/>
      <c r="P162" s="9"/>
    </row>
    <row r="163" spans="2:16" x14ac:dyDescent="0.3">
      <c r="B163" s="18" t="str">
        <f>'Chipset units'!B163</f>
        <v>Wireless fronthaul</v>
      </c>
      <c r="C163" t="str">
        <f>'Chipset units'!C163</f>
        <v>25 Gbps</v>
      </c>
      <c r="D163" t="str">
        <f>'Chipset units'!D163</f>
        <v>20 km</v>
      </c>
      <c r="E163" s="20" t="str">
        <f>'Chipset units'!E163</f>
        <v>Grey Duplex</v>
      </c>
      <c r="F163" s="9">
        <v>18.036182158452903</v>
      </c>
      <c r="G163" s="9">
        <v>11.265057833269037</v>
      </c>
      <c r="H163" s="9"/>
      <c r="I163" s="9"/>
      <c r="J163" s="9"/>
      <c r="K163" s="9"/>
      <c r="L163" s="9"/>
      <c r="M163" s="9"/>
      <c r="N163" s="9"/>
      <c r="O163" s="9"/>
      <c r="P163" s="9"/>
    </row>
    <row r="164" spans="2:16" x14ac:dyDescent="0.3">
      <c r="B164" s="18" t="str">
        <f>'Chipset units'!B164</f>
        <v>Wireless fronthaul</v>
      </c>
      <c r="C164" t="str">
        <f>'Chipset units'!C164</f>
        <v>25 Gbps</v>
      </c>
      <c r="D164" t="str">
        <f>'Chipset units'!D164</f>
        <v>20 km</v>
      </c>
      <c r="E164" s="20" t="str">
        <f>'Chipset units'!E164</f>
        <v>Grey BiDi</v>
      </c>
      <c r="F164" s="9">
        <v>27.054273237679354</v>
      </c>
      <c r="G164" s="9">
        <v>15.155081687583767</v>
      </c>
      <c r="H164" s="9"/>
      <c r="I164" s="9"/>
      <c r="J164" s="9"/>
      <c r="K164" s="9"/>
      <c r="L164" s="9"/>
      <c r="M164" s="9"/>
      <c r="N164" s="9"/>
      <c r="O164" s="9"/>
      <c r="P164" s="9"/>
    </row>
    <row r="165" spans="2:16" x14ac:dyDescent="0.3">
      <c r="B165" s="18" t="str">
        <f>'Chipset units'!B165</f>
        <v>Wireless fronthaul</v>
      </c>
      <c r="C165" t="str">
        <f>'Chipset units'!C165</f>
        <v>50 Gbps</v>
      </c>
      <c r="D165" t="str">
        <f>'Chipset units'!D165</f>
        <v>≤ 0.5 km</v>
      </c>
      <c r="E165" s="20" t="str">
        <f>'Chipset units'!E165</f>
        <v>Grey</v>
      </c>
      <c r="F165" s="9">
        <v>0</v>
      </c>
      <c r="G165" s="9">
        <v>0</v>
      </c>
      <c r="H165" s="9"/>
      <c r="I165" s="9"/>
      <c r="J165" s="9"/>
      <c r="K165" s="9"/>
      <c r="L165" s="9"/>
      <c r="M165" s="9"/>
      <c r="N165" s="9"/>
      <c r="O165" s="9"/>
      <c r="P165" s="9"/>
    </row>
    <row r="166" spans="2:16" x14ac:dyDescent="0.3">
      <c r="B166" s="18" t="str">
        <f>'Chipset units'!B166</f>
        <v>Wireless fronthaul</v>
      </c>
      <c r="C166" t="str">
        <f>'Chipset units'!C166</f>
        <v>50 Gbps</v>
      </c>
      <c r="D166" t="str">
        <f>'Chipset units'!D166</f>
        <v>20 km</v>
      </c>
      <c r="E166" s="20" t="str">
        <f>'Chipset units'!E166</f>
        <v>Grey</v>
      </c>
      <c r="F166" s="9">
        <v>36.4</v>
      </c>
      <c r="G166" s="9">
        <v>23.400000000000002</v>
      </c>
      <c r="H166" s="9"/>
      <c r="I166" s="9"/>
      <c r="J166" s="9"/>
      <c r="K166" s="9"/>
      <c r="L166" s="9"/>
      <c r="M166" s="9"/>
      <c r="N166" s="9"/>
      <c r="O166" s="9"/>
      <c r="P166" s="9"/>
    </row>
    <row r="167" spans="2:16" x14ac:dyDescent="0.3">
      <c r="B167" s="18" t="str">
        <f>'Chipset units'!B167</f>
        <v>Wireless fronthaul</v>
      </c>
      <c r="C167" t="str">
        <f>'Chipset units'!C167</f>
        <v>100 Gbps</v>
      </c>
      <c r="D167" t="str">
        <f>'Chipset units'!D167</f>
        <v>10 km</v>
      </c>
      <c r="E167" s="20" t="str">
        <f>'Chipset units'!E167</f>
        <v>Grey</v>
      </c>
      <c r="F167" s="9">
        <v>40.04</v>
      </c>
      <c r="G167" s="9">
        <v>25.740000000000006</v>
      </c>
      <c r="H167" s="9"/>
      <c r="I167" s="9"/>
      <c r="J167" s="9"/>
      <c r="K167" s="9"/>
      <c r="L167" s="9"/>
      <c r="M167" s="9"/>
      <c r="N167" s="9"/>
      <c r="O167" s="9"/>
      <c r="P167" s="9"/>
    </row>
    <row r="168" spans="2:16" x14ac:dyDescent="0.3">
      <c r="B168" s="18" t="str">
        <f>'Chipset units'!B168</f>
        <v>Wireless fronthaul</v>
      </c>
      <c r="C168" t="str">
        <f>'Chipset units'!C168</f>
        <v>100 Gbps</v>
      </c>
      <c r="D168" t="str">
        <f>'Chipset units'!D168</f>
        <v>20 km</v>
      </c>
      <c r="E168" s="20" t="str">
        <f>'Chipset units'!E168</f>
        <v>Grey</v>
      </c>
      <c r="F168" s="9">
        <v>0</v>
      </c>
      <c r="G168" s="9">
        <v>104.625</v>
      </c>
      <c r="H168" s="9"/>
      <c r="I168" s="9"/>
      <c r="J168" s="9"/>
      <c r="K168" s="9"/>
      <c r="L168" s="9"/>
      <c r="M168" s="9"/>
      <c r="N168" s="9"/>
      <c r="O168" s="9"/>
      <c r="P168" s="9"/>
    </row>
    <row r="169" spans="2:16" x14ac:dyDescent="0.3">
      <c r="B169" s="18" t="str">
        <f>'Chipset units'!B169</f>
        <v>Wireless fronthaul</v>
      </c>
      <c r="C169" t="str">
        <f>'Chipset units'!C169</f>
        <v>10 Gbps</v>
      </c>
      <c r="D169" t="str">
        <f>'Chipset units'!D169</f>
        <v>20 km</v>
      </c>
      <c r="E169" s="20" t="str">
        <f>'Chipset units'!E169</f>
        <v>CWDM</v>
      </c>
      <c r="F169" s="9">
        <v>20.962500000000002</v>
      </c>
      <c r="G169" s="9">
        <v>18.586960692455271</v>
      </c>
      <c r="H169" s="9"/>
      <c r="I169" s="9"/>
      <c r="J169" s="9"/>
      <c r="K169" s="9"/>
      <c r="L169" s="9"/>
      <c r="M169" s="9"/>
      <c r="N169" s="9"/>
      <c r="O169" s="9"/>
      <c r="P169" s="9"/>
    </row>
    <row r="170" spans="2:16" x14ac:dyDescent="0.3">
      <c r="B170" s="18" t="str">
        <f>'Chipset units'!B170</f>
        <v>Wireless fronthaul</v>
      </c>
      <c r="C170" t="str">
        <f>'Chipset units'!C170</f>
        <v>10 Gbps</v>
      </c>
      <c r="D170" t="str">
        <f>'Chipset units'!D170</f>
        <v>20 km</v>
      </c>
      <c r="E170" s="20" t="str">
        <f>'Chipset units'!E170</f>
        <v>DWDM</v>
      </c>
      <c r="F170" s="9">
        <v>34.125</v>
      </c>
      <c r="G170" s="9">
        <v>27.591257314762707</v>
      </c>
      <c r="H170" s="9"/>
      <c r="I170" s="9"/>
      <c r="J170" s="9"/>
      <c r="K170" s="9"/>
      <c r="L170" s="9"/>
      <c r="M170" s="9"/>
      <c r="N170" s="9"/>
      <c r="O170" s="9"/>
      <c r="P170" s="9"/>
    </row>
    <row r="171" spans="2:16" x14ac:dyDescent="0.3">
      <c r="B171" s="18" t="str">
        <f>'Chipset units'!B171</f>
        <v>Wireless fronthaul</v>
      </c>
      <c r="C171" t="str">
        <f>'Chipset units'!C171</f>
        <v>25 Gbps</v>
      </c>
      <c r="D171" t="str">
        <f>'Chipset units'!D171</f>
        <v>20 km</v>
      </c>
      <c r="E171" s="20" t="str">
        <f>'Chipset units'!E171</f>
        <v>CWDM</v>
      </c>
      <c r="F171" s="9">
        <v>98.872601640191618</v>
      </c>
      <c r="G171" s="9">
        <v>35.926488379727594</v>
      </c>
      <c r="H171" s="9"/>
      <c r="I171" s="9"/>
      <c r="J171" s="9"/>
      <c r="K171" s="9"/>
      <c r="L171" s="9"/>
      <c r="M171" s="9"/>
      <c r="N171" s="9"/>
      <c r="O171" s="9"/>
      <c r="P171" s="9"/>
    </row>
    <row r="172" spans="2:16" x14ac:dyDescent="0.3">
      <c r="B172" s="15" t="str">
        <f>'Chipset units'!B172</f>
        <v>Wireless fronthaul</v>
      </c>
      <c r="C172" s="5" t="str">
        <f>'Chipset units'!C172</f>
        <v>25 Gbps</v>
      </c>
      <c r="D172" s="5" t="str">
        <f>'Chipset units'!D172</f>
        <v>20 km</v>
      </c>
      <c r="E172" s="22" t="str">
        <f>'Chipset units'!E172</f>
        <v>DWDM</v>
      </c>
      <c r="F172" s="12">
        <v>159.25</v>
      </c>
      <c r="G172" s="12">
        <v>88.176718357341301</v>
      </c>
      <c r="H172" s="12"/>
      <c r="I172" s="12"/>
      <c r="J172" s="12"/>
      <c r="K172" s="12"/>
      <c r="L172" s="12"/>
      <c r="M172" s="12"/>
      <c r="N172" s="12"/>
      <c r="O172" s="12"/>
      <c r="P172" s="12"/>
    </row>
    <row r="173" spans="2:16" x14ac:dyDescent="0.3">
      <c r="B173" s="18" t="s">
        <v>218</v>
      </c>
      <c r="C173" t="s">
        <v>219</v>
      </c>
      <c r="D173" t="s">
        <v>96</v>
      </c>
      <c r="E173" s="20" t="s">
        <v>100</v>
      </c>
      <c r="F173" s="9">
        <v>0.89990025048881073</v>
      </c>
      <c r="G173" s="9">
        <v>0.86930547162844474</v>
      </c>
      <c r="H173" s="9"/>
      <c r="I173" s="9"/>
      <c r="J173" s="9"/>
      <c r="K173" s="9"/>
      <c r="L173" s="9"/>
      <c r="M173" s="9"/>
      <c r="N173" s="9"/>
      <c r="O173" s="9"/>
      <c r="P173" s="9"/>
    </row>
    <row r="174" spans="2:16" x14ac:dyDescent="0.3">
      <c r="B174" s="18" t="s">
        <v>218</v>
      </c>
      <c r="C174" t="s">
        <v>219</v>
      </c>
      <c r="D174" t="s">
        <v>62</v>
      </c>
      <c r="E174" s="20" t="s">
        <v>100</v>
      </c>
      <c r="F174" s="9">
        <v>1.2775435400680817</v>
      </c>
      <c r="G174" s="9">
        <v>0.75806090601277831</v>
      </c>
      <c r="H174" s="9"/>
      <c r="I174" s="9"/>
      <c r="J174" s="9"/>
      <c r="K174" s="9"/>
      <c r="L174" s="9"/>
      <c r="M174" s="9"/>
      <c r="N174" s="9"/>
      <c r="O174" s="9"/>
      <c r="P174" s="9"/>
    </row>
    <row r="175" spans="2:16" x14ac:dyDescent="0.3">
      <c r="B175" s="18" t="s">
        <v>218</v>
      </c>
      <c r="C175" t="s">
        <v>219</v>
      </c>
      <c r="D175" t="s">
        <v>64</v>
      </c>
      <c r="E175" s="20" t="s">
        <v>100</v>
      </c>
      <c r="F175" s="9">
        <v>3.6987748454856195</v>
      </c>
      <c r="G175" s="9">
        <v>3.3250362394947932</v>
      </c>
      <c r="H175" s="9"/>
      <c r="I175" s="9"/>
      <c r="J175" s="9"/>
      <c r="K175" s="9"/>
      <c r="L175" s="9"/>
      <c r="M175" s="9"/>
      <c r="N175" s="9"/>
      <c r="O175" s="9"/>
      <c r="P175" s="9"/>
    </row>
    <row r="176" spans="2:16" x14ac:dyDescent="0.3">
      <c r="B176" s="18" t="s">
        <v>218</v>
      </c>
      <c r="C176" t="s">
        <v>66</v>
      </c>
      <c r="D176" t="s">
        <v>96</v>
      </c>
      <c r="E176" s="20" t="s">
        <v>25</v>
      </c>
      <c r="F176" s="9">
        <v>2.7196331684350707</v>
      </c>
      <c r="G176" s="9">
        <v>2.4330603268874862</v>
      </c>
      <c r="H176" s="9"/>
      <c r="I176" s="9"/>
      <c r="J176" s="9"/>
      <c r="K176" s="9"/>
      <c r="L176" s="9"/>
      <c r="M176" s="9"/>
      <c r="N176" s="9"/>
      <c r="O176" s="9"/>
      <c r="P176" s="9"/>
    </row>
    <row r="177" spans="2:16" x14ac:dyDescent="0.3">
      <c r="B177" s="18" t="s">
        <v>218</v>
      </c>
      <c r="C177" t="s">
        <v>66</v>
      </c>
      <c r="D177" t="s">
        <v>62</v>
      </c>
      <c r="E177" s="20" t="s">
        <v>25</v>
      </c>
      <c r="F177" s="9">
        <v>11.245917866471149</v>
      </c>
      <c r="G177" s="9">
        <v>7.4268897907103266</v>
      </c>
      <c r="H177" s="9"/>
      <c r="I177" s="9"/>
      <c r="J177" s="9"/>
      <c r="K177" s="9"/>
      <c r="L177" s="9"/>
      <c r="M177" s="9"/>
      <c r="N177" s="9"/>
      <c r="O177" s="9"/>
      <c r="P177" s="9"/>
    </row>
    <row r="178" spans="2:16" x14ac:dyDescent="0.3">
      <c r="B178" s="18" t="s">
        <v>218</v>
      </c>
      <c r="C178" t="s">
        <v>66</v>
      </c>
      <c r="D178" t="s">
        <v>64</v>
      </c>
      <c r="E178" s="20" t="s">
        <v>25</v>
      </c>
      <c r="F178" s="9">
        <v>26.107043854671808</v>
      </c>
      <c r="G178" s="9">
        <v>23.624160021627709</v>
      </c>
      <c r="H178" s="9"/>
      <c r="I178" s="9"/>
      <c r="J178" s="9"/>
      <c r="K178" s="9"/>
      <c r="L178" s="9"/>
      <c r="M178" s="9"/>
      <c r="N178" s="9"/>
      <c r="O178" s="9"/>
      <c r="P178" s="9"/>
    </row>
    <row r="179" spans="2:16" x14ac:dyDescent="0.3">
      <c r="B179" s="18" t="s">
        <v>218</v>
      </c>
      <c r="C179" t="s">
        <v>79</v>
      </c>
      <c r="D179" t="s">
        <v>96</v>
      </c>
      <c r="E179" s="20" t="s">
        <v>24</v>
      </c>
      <c r="F179" s="9">
        <v>18.975915862561493</v>
      </c>
      <c r="G179" s="9">
        <v>11.435034742722197</v>
      </c>
      <c r="H179" s="9"/>
      <c r="I179" s="9"/>
      <c r="J179" s="9"/>
      <c r="K179" s="9"/>
      <c r="L179" s="9"/>
      <c r="M179" s="9"/>
      <c r="N179" s="9"/>
      <c r="O179" s="9"/>
      <c r="P179" s="9"/>
    </row>
    <row r="180" spans="2:16" x14ac:dyDescent="0.3">
      <c r="B180" s="18" t="s">
        <v>218</v>
      </c>
      <c r="C180" t="s">
        <v>79</v>
      </c>
      <c r="D180" t="s">
        <v>62</v>
      </c>
      <c r="E180" s="20" t="s">
        <v>24</v>
      </c>
      <c r="F180" s="9">
        <v>21.9375</v>
      </c>
      <c r="G180" s="9">
        <v>19.30991345584685</v>
      </c>
      <c r="H180" s="9"/>
      <c r="I180" s="9"/>
      <c r="J180" s="9"/>
      <c r="K180" s="9"/>
      <c r="L180" s="9"/>
      <c r="M180" s="9"/>
      <c r="N180" s="9"/>
      <c r="O180" s="9"/>
      <c r="P180" s="9"/>
    </row>
    <row r="181" spans="2:16" x14ac:dyDescent="0.3">
      <c r="B181" s="18" t="s">
        <v>218</v>
      </c>
      <c r="C181" t="s">
        <v>82</v>
      </c>
      <c r="D181" t="s">
        <v>96</v>
      </c>
      <c r="E181" s="20" t="s">
        <v>18</v>
      </c>
      <c r="F181" s="9">
        <v>0</v>
      </c>
      <c r="G181" s="9">
        <v>50.149030199027074</v>
      </c>
      <c r="H181" s="9"/>
      <c r="I181" s="9"/>
      <c r="J181" s="9"/>
      <c r="K181" s="9"/>
      <c r="L181" s="9"/>
      <c r="M181" s="9"/>
      <c r="N181" s="9"/>
      <c r="O181" s="9"/>
      <c r="P181" s="9"/>
    </row>
    <row r="182" spans="2:16" x14ac:dyDescent="0.3">
      <c r="B182" s="18" t="s">
        <v>218</v>
      </c>
      <c r="C182" t="s">
        <v>82</v>
      </c>
      <c r="D182" t="s">
        <v>62</v>
      </c>
      <c r="E182" s="20" t="s">
        <v>18</v>
      </c>
      <c r="F182" s="9">
        <v>0</v>
      </c>
      <c r="G182" s="9">
        <v>89.953493993850159</v>
      </c>
      <c r="H182" s="9"/>
      <c r="I182" s="9"/>
      <c r="J182" s="9"/>
      <c r="K182" s="9"/>
      <c r="L182" s="9"/>
      <c r="M182" s="9"/>
      <c r="N182" s="9"/>
      <c r="O182" s="9"/>
      <c r="P182" s="9"/>
    </row>
    <row r="183" spans="2:16" x14ac:dyDescent="0.3">
      <c r="B183" s="18" t="s">
        <v>218</v>
      </c>
      <c r="C183" t="s">
        <v>82</v>
      </c>
      <c r="D183" t="s">
        <v>64</v>
      </c>
      <c r="E183" s="20" t="s">
        <v>18</v>
      </c>
      <c r="F183" s="9">
        <v>0</v>
      </c>
      <c r="G183" s="9">
        <v>0</v>
      </c>
      <c r="H183" s="9"/>
      <c r="I183" s="9"/>
      <c r="J183" s="9"/>
      <c r="K183" s="9"/>
      <c r="L183" s="9"/>
      <c r="M183" s="9"/>
      <c r="N183" s="9"/>
      <c r="O183" s="9"/>
      <c r="P183" s="9"/>
    </row>
    <row r="184" spans="2:16" x14ac:dyDescent="0.3">
      <c r="B184" s="18" t="s">
        <v>218</v>
      </c>
      <c r="C184" t="s">
        <v>220</v>
      </c>
      <c r="D184" t="s">
        <v>96</v>
      </c>
      <c r="E184" s="20" t="s">
        <v>18</v>
      </c>
      <c r="F184" s="9">
        <v>108.39826567462475</v>
      </c>
      <c r="G184" s="9">
        <v>68.521333931853121</v>
      </c>
      <c r="H184" s="9"/>
      <c r="I184" s="9"/>
      <c r="J184" s="9"/>
      <c r="K184" s="9"/>
      <c r="L184" s="9"/>
      <c r="M184" s="9"/>
      <c r="N184" s="9"/>
      <c r="O184" s="9"/>
      <c r="P184" s="9"/>
    </row>
    <row r="185" spans="2:16" x14ac:dyDescent="0.3">
      <c r="B185" s="18" t="s">
        <v>218</v>
      </c>
      <c r="C185" t="s">
        <v>80</v>
      </c>
      <c r="D185" t="s">
        <v>62</v>
      </c>
      <c r="E185" s="20" t="s">
        <v>18</v>
      </c>
      <c r="F185" s="9">
        <v>0</v>
      </c>
      <c r="G185" s="9">
        <v>876.34292537445435</v>
      </c>
      <c r="H185" s="9"/>
      <c r="I185" s="9"/>
      <c r="J185" s="9"/>
      <c r="K185" s="9"/>
      <c r="L185" s="9"/>
      <c r="M185" s="9"/>
      <c r="N185" s="9"/>
      <c r="O185" s="9"/>
      <c r="P185" s="9"/>
    </row>
    <row r="186" spans="2:16" x14ac:dyDescent="0.3">
      <c r="B186" s="18" t="s">
        <v>218</v>
      </c>
      <c r="C186" t="s">
        <v>77</v>
      </c>
      <c r="D186" t="s">
        <v>96</v>
      </c>
      <c r="E186" s="20" t="s">
        <v>18</v>
      </c>
      <c r="F186" s="9">
        <v>0</v>
      </c>
      <c r="G186" s="9">
        <v>0</v>
      </c>
      <c r="H186" s="9"/>
      <c r="I186" s="9"/>
      <c r="J186" s="9"/>
      <c r="K186" s="9"/>
      <c r="L186" s="9"/>
      <c r="M186" s="9"/>
      <c r="N186" s="9"/>
      <c r="O186" s="9"/>
      <c r="P186" s="9"/>
    </row>
    <row r="187" spans="2:16" x14ac:dyDescent="0.3">
      <c r="B187" s="15" t="s">
        <v>218</v>
      </c>
      <c r="C187" s="5" t="s">
        <v>77</v>
      </c>
      <c r="D187" s="5" t="s">
        <v>62</v>
      </c>
      <c r="E187" s="22" t="s">
        <v>18</v>
      </c>
      <c r="F187" s="12">
        <v>0</v>
      </c>
      <c r="G187" s="12">
        <v>0</v>
      </c>
      <c r="H187" s="12"/>
      <c r="I187" s="12"/>
      <c r="J187" s="12"/>
      <c r="K187" s="12"/>
      <c r="L187" s="12"/>
      <c r="M187" s="12"/>
      <c r="N187" s="12"/>
      <c r="O187" s="12"/>
      <c r="P187" s="12"/>
    </row>
    <row r="188" spans="2:16" x14ac:dyDescent="0.3">
      <c r="B188" s="18" t="str">
        <f>'Chipset units'!B188</f>
        <v>FTTx</v>
      </c>
      <c r="C188" t="str">
        <f>'Chipset units'!C188</f>
        <v>GPON ONU transceiver</v>
      </c>
      <c r="E188" s="20"/>
      <c r="F188" s="65">
        <v>0.44999999999999996</v>
      </c>
      <c r="G188" s="65">
        <v>0.34391864163920327</v>
      </c>
      <c r="H188" s="65"/>
      <c r="I188" s="65"/>
      <c r="J188" s="65"/>
      <c r="K188" s="65"/>
      <c r="L188" s="65"/>
      <c r="M188" s="65"/>
      <c r="N188" s="65"/>
      <c r="O188" s="65"/>
      <c r="P188" s="65"/>
    </row>
    <row r="189" spans="2:16" x14ac:dyDescent="0.3">
      <c r="B189" s="18" t="str">
        <f>'Chipset units'!B189</f>
        <v>FTTx</v>
      </c>
      <c r="C189" t="str">
        <f>'Chipset units'!C189</f>
        <v>GPON BOSA on board</v>
      </c>
      <c r="E189" s="20"/>
      <c r="F189" s="65">
        <v>0.44999999999999996</v>
      </c>
      <c r="G189" s="65">
        <v>0.34391864163920327</v>
      </c>
      <c r="H189" s="65"/>
      <c r="I189" s="65"/>
      <c r="J189" s="65"/>
      <c r="K189" s="65"/>
      <c r="L189" s="65"/>
      <c r="M189" s="65"/>
      <c r="N189" s="65"/>
      <c r="O189" s="65"/>
      <c r="P189" s="65"/>
    </row>
    <row r="190" spans="2:16" x14ac:dyDescent="0.3">
      <c r="B190" s="18" t="str">
        <f>'Chipset units'!B190</f>
        <v>FTTx</v>
      </c>
      <c r="C190" t="str">
        <f>'Chipset units'!C190</f>
        <v>GPON OLT</v>
      </c>
      <c r="E190" s="20"/>
      <c r="F190" s="65">
        <v>1.5568920160618562</v>
      </c>
      <c r="G190" s="65">
        <v>1.2842067032775957</v>
      </c>
      <c r="H190" s="65"/>
      <c r="I190" s="65"/>
      <c r="J190" s="65"/>
      <c r="K190" s="65"/>
      <c r="L190" s="65"/>
      <c r="M190" s="65"/>
      <c r="N190" s="65"/>
      <c r="O190" s="65"/>
      <c r="P190" s="65"/>
    </row>
    <row r="191" spans="2:16" x14ac:dyDescent="0.3">
      <c r="B191" s="18" t="str">
        <f>'Chipset units'!B191</f>
        <v>FTTx</v>
      </c>
      <c r="C191" t="str">
        <f>'Chipset units'!C191</f>
        <v>GPON Triplexer</v>
      </c>
      <c r="E191" s="20"/>
      <c r="F191" s="65">
        <v>0.53999999999999992</v>
      </c>
      <c r="G191" s="65">
        <v>0.4127023699670439</v>
      </c>
      <c r="H191" s="65"/>
      <c r="I191" s="65"/>
      <c r="J191" s="65"/>
      <c r="K191" s="65"/>
      <c r="L191" s="65"/>
      <c r="M191" s="65"/>
      <c r="N191" s="65"/>
      <c r="O191" s="65"/>
      <c r="P191" s="65"/>
    </row>
    <row r="192" spans="2:16" x14ac:dyDescent="0.3">
      <c r="B192" s="18" t="str">
        <f>'Chipset units'!B192</f>
        <v>FTTx</v>
      </c>
      <c r="C192" t="str">
        <f>'Chipset units'!C192</f>
        <v>EPON ONUs</v>
      </c>
      <c r="E192" s="20"/>
      <c r="F192" s="65">
        <v>0.44999999999999996</v>
      </c>
      <c r="G192" s="65">
        <v>0.34391864163920327</v>
      </c>
      <c r="H192" s="65"/>
      <c r="I192" s="65"/>
      <c r="J192" s="65"/>
      <c r="K192" s="65"/>
      <c r="L192" s="65"/>
      <c r="M192" s="65"/>
      <c r="N192" s="65"/>
      <c r="O192" s="65"/>
      <c r="P192" s="65"/>
    </row>
    <row r="193" spans="2:16" x14ac:dyDescent="0.3">
      <c r="B193" s="18" t="str">
        <f>'Chipset units'!B193</f>
        <v>FTTx</v>
      </c>
      <c r="C193" t="str">
        <f>'Chipset units'!C193</f>
        <v>EPON BOSAs on board</v>
      </c>
      <c r="E193" s="20"/>
      <c r="F193" s="65">
        <v>0.44999999999999996</v>
      </c>
      <c r="G193" s="65">
        <v>0.34391864163920327</v>
      </c>
      <c r="H193" s="65"/>
      <c r="I193" s="65"/>
      <c r="J193" s="65"/>
      <c r="K193" s="65"/>
      <c r="L193" s="65"/>
      <c r="M193" s="65"/>
      <c r="N193" s="65"/>
      <c r="O193" s="65"/>
      <c r="P193" s="65"/>
    </row>
    <row r="194" spans="2:16" x14ac:dyDescent="0.3">
      <c r="B194" s="18" t="str">
        <f>'Chipset units'!B194</f>
        <v>FTTx</v>
      </c>
      <c r="C194" t="str">
        <f>'Chipset units'!C194</f>
        <v>EPON OLTs</v>
      </c>
      <c r="E194" s="20"/>
      <c r="F194" s="65">
        <v>1.3082551545473213</v>
      </c>
      <c r="G194" s="65">
        <v>1.0977448669133401</v>
      </c>
      <c r="H194" s="65"/>
      <c r="I194" s="65"/>
      <c r="J194" s="65"/>
      <c r="K194" s="65"/>
      <c r="L194" s="65"/>
      <c r="M194" s="65"/>
      <c r="N194" s="65"/>
      <c r="O194" s="65"/>
      <c r="P194" s="65"/>
    </row>
    <row r="195" spans="2:16" x14ac:dyDescent="0.3">
      <c r="B195" s="18" t="str">
        <f>'Chipset units'!B195</f>
        <v>FTTx</v>
      </c>
      <c r="C195" t="str">
        <f>'Chipset units'!C195</f>
        <v>XG-PON ONUs</v>
      </c>
      <c r="E195" s="20"/>
      <c r="F195" s="65">
        <v>3.3540000000000001</v>
      </c>
      <c r="G195" s="65">
        <v>3.12</v>
      </c>
      <c r="H195" s="65"/>
      <c r="I195" s="65"/>
      <c r="J195" s="65"/>
      <c r="K195" s="65"/>
      <c r="L195" s="65"/>
      <c r="M195" s="65"/>
      <c r="N195" s="65"/>
      <c r="O195" s="65"/>
      <c r="P195" s="65"/>
    </row>
    <row r="196" spans="2:16" x14ac:dyDescent="0.3">
      <c r="B196" s="18" t="str">
        <f>'Chipset units'!B196</f>
        <v>FTTx</v>
      </c>
      <c r="C196" t="str">
        <f>'Chipset units'!C196</f>
        <v>XG-PON BOSAs</v>
      </c>
      <c r="E196" s="20"/>
      <c r="F196" s="65">
        <v>0</v>
      </c>
      <c r="G196" s="65">
        <v>0</v>
      </c>
      <c r="H196" s="65"/>
      <c r="I196" s="65"/>
      <c r="J196" s="65"/>
      <c r="K196" s="65"/>
      <c r="L196" s="65"/>
      <c r="M196" s="65"/>
      <c r="N196" s="65"/>
      <c r="O196" s="65"/>
      <c r="P196" s="65"/>
    </row>
    <row r="197" spans="2:16" x14ac:dyDescent="0.3">
      <c r="B197" s="18" t="str">
        <f>'Chipset units'!B197</f>
        <v>FTTx</v>
      </c>
      <c r="C197" t="str">
        <f>'Chipset units'!C197</f>
        <v>XGS-PON ONUs</v>
      </c>
      <c r="E197" s="20"/>
      <c r="F197" s="65">
        <v>4.875</v>
      </c>
      <c r="G197" s="65">
        <v>4.68</v>
      </c>
      <c r="H197" s="65"/>
      <c r="I197" s="65"/>
      <c r="J197" s="65"/>
      <c r="K197" s="65"/>
      <c r="L197" s="65"/>
      <c r="M197" s="65"/>
      <c r="N197" s="65"/>
      <c r="O197" s="65"/>
      <c r="P197" s="65"/>
    </row>
    <row r="198" spans="2:16" x14ac:dyDescent="0.3">
      <c r="B198" s="18" t="str">
        <f>'Chipset units'!B198</f>
        <v>FTTx</v>
      </c>
      <c r="C198" t="str">
        <f>'Chipset units'!C198</f>
        <v>XGS-PON BOSAs</v>
      </c>
      <c r="E198" s="20"/>
      <c r="F198" s="65">
        <v>0</v>
      </c>
      <c r="G198" s="65">
        <v>0</v>
      </c>
      <c r="H198" s="65"/>
      <c r="I198" s="65"/>
      <c r="J198" s="65"/>
      <c r="K198" s="65"/>
      <c r="L198" s="65"/>
      <c r="M198" s="65"/>
      <c r="N198" s="65"/>
      <c r="O198" s="65"/>
      <c r="P198" s="65"/>
    </row>
    <row r="199" spans="2:16" x14ac:dyDescent="0.3">
      <c r="B199" s="18" t="str">
        <f>'Chipset units'!B199</f>
        <v>FTTx</v>
      </c>
      <c r="C199" t="str">
        <f>'Chipset units'!C199</f>
        <v>XG/XGS-PON OLTs</v>
      </c>
      <c r="E199" s="20"/>
      <c r="F199" s="65">
        <v>13.355183658538802</v>
      </c>
      <c r="G199" s="65">
        <v>9.8358994760332941</v>
      </c>
      <c r="H199" s="65"/>
      <c r="I199" s="65"/>
      <c r="J199" s="65"/>
      <c r="K199" s="65"/>
      <c r="L199" s="65"/>
      <c r="M199" s="65"/>
      <c r="N199" s="65"/>
      <c r="O199" s="65"/>
      <c r="P199" s="65"/>
    </row>
    <row r="200" spans="2:16" x14ac:dyDescent="0.3">
      <c r="B200" s="18" t="str">
        <f>'Chipset units'!B200</f>
        <v>FTTx</v>
      </c>
      <c r="C200" t="str">
        <f>'Chipset units'!C200</f>
        <v>NG-PON2 ONUs</v>
      </c>
      <c r="E200" s="20"/>
      <c r="F200" s="65">
        <v>56.0625</v>
      </c>
      <c r="G200" s="65">
        <v>53.625</v>
      </c>
      <c r="H200" s="65"/>
      <c r="I200" s="65"/>
      <c r="J200" s="65"/>
      <c r="K200" s="65"/>
      <c r="L200" s="65"/>
      <c r="M200" s="65"/>
      <c r="N200" s="65"/>
      <c r="O200" s="65"/>
      <c r="P200" s="65"/>
    </row>
    <row r="201" spans="2:16" x14ac:dyDescent="0.3">
      <c r="B201" s="18" t="str">
        <f>'Chipset units'!B201</f>
        <v>FTTx</v>
      </c>
      <c r="C201" t="str">
        <f>'Chipset units'!C201</f>
        <v>NG-PON2 OLTs</v>
      </c>
      <c r="E201" s="20"/>
      <c r="F201" s="65">
        <v>131.625</v>
      </c>
      <c r="G201" s="65">
        <v>126.75</v>
      </c>
      <c r="H201" s="65"/>
      <c r="I201" s="65"/>
      <c r="J201" s="65"/>
      <c r="K201" s="65"/>
      <c r="L201" s="65"/>
      <c r="M201" s="65"/>
      <c r="N201" s="65"/>
      <c r="O201" s="65"/>
      <c r="P201" s="65"/>
    </row>
    <row r="202" spans="2:16" x14ac:dyDescent="0.3">
      <c r="B202" s="18" t="str">
        <f>'Chipset units'!B202</f>
        <v>FTTx</v>
      </c>
      <c r="C202" t="s">
        <v>312</v>
      </c>
      <c r="E202" s="20"/>
      <c r="F202" s="65">
        <v>0</v>
      </c>
      <c r="G202" s="65">
        <v>0</v>
      </c>
      <c r="H202" s="65"/>
      <c r="I202" s="65"/>
      <c r="J202" s="65"/>
      <c r="K202" s="65"/>
      <c r="L202" s="65"/>
      <c r="M202" s="65"/>
      <c r="N202" s="65"/>
      <c r="O202" s="65"/>
      <c r="P202" s="65"/>
    </row>
    <row r="203" spans="2:16" x14ac:dyDescent="0.3">
      <c r="B203" s="18" t="str">
        <f>'Chipset units'!B203</f>
        <v>FTTx</v>
      </c>
      <c r="C203" t="s">
        <v>313</v>
      </c>
      <c r="E203" s="20"/>
      <c r="F203" s="65">
        <v>0</v>
      </c>
      <c r="G203" s="65">
        <v>0</v>
      </c>
      <c r="H203" s="65"/>
      <c r="I203" s="65"/>
      <c r="J203" s="65"/>
      <c r="K203" s="65"/>
      <c r="L203" s="65"/>
      <c r="M203" s="65"/>
      <c r="N203" s="65"/>
      <c r="O203" s="65"/>
      <c r="P203" s="65"/>
    </row>
    <row r="204" spans="2:16" x14ac:dyDescent="0.3">
      <c r="B204" s="18" t="str">
        <f>'Chipset units'!B204</f>
        <v>FTTx</v>
      </c>
      <c r="C204" t="s">
        <v>314</v>
      </c>
      <c r="F204" s="65">
        <v>0</v>
      </c>
      <c r="G204" s="65">
        <v>0</v>
      </c>
      <c r="H204" s="65"/>
      <c r="I204" s="65"/>
      <c r="J204" s="65"/>
      <c r="K204" s="65"/>
      <c r="L204" s="65"/>
      <c r="M204" s="65"/>
      <c r="N204" s="65"/>
      <c r="O204" s="65"/>
      <c r="P204" s="65"/>
    </row>
    <row r="205" spans="2:16" x14ac:dyDescent="0.3">
      <c r="B205" s="18" t="str">
        <f>'Chipset units'!B205</f>
        <v>FTTx</v>
      </c>
      <c r="C205" t="s">
        <v>315</v>
      </c>
      <c r="F205" s="65">
        <v>0</v>
      </c>
      <c r="G205" s="65">
        <v>0</v>
      </c>
      <c r="H205" s="65"/>
      <c r="I205" s="65"/>
      <c r="J205" s="65"/>
      <c r="K205" s="65"/>
      <c r="L205" s="65"/>
      <c r="M205" s="65"/>
      <c r="N205" s="65"/>
      <c r="O205" s="65"/>
      <c r="P205" s="65"/>
    </row>
    <row r="206" spans="2:16" x14ac:dyDescent="0.3">
      <c r="B206" s="8" t="s">
        <v>10</v>
      </c>
      <c r="C206" s="7"/>
      <c r="D206" s="7"/>
      <c r="E206" s="7"/>
      <c r="F206" s="90">
        <f>'Chipset revenues'!F206*10^6/'Chipset units'!F206</f>
        <v>7.1858427986235771</v>
      </c>
      <c r="G206" s="90">
        <f>'Chipset revenues'!G206*10^6/'Chipset units'!G206</f>
        <v>8.1566145052042973</v>
      </c>
      <c r="H206" s="90"/>
      <c r="I206" s="90"/>
      <c r="J206" s="90"/>
      <c r="K206" s="90"/>
      <c r="L206" s="90"/>
      <c r="M206" s="90"/>
      <c r="N206" s="90"/>
      <c r="O206" s="90"/>
      <c r="P206" s="90"/>
    </row>
    <row r="208" spans="2:16" x14ac:dyDescent="0.3">
      <c r="B208" t="s">
        <v>144</v>
      </c>
      <c r="F208" s="124">
        <v>30</v>
      </c>
      <c r="G208" s="124">
        <v>20</v>
      </c>
      <c r="H208" s="124">
        <v>18</v>
      </c>
      <c r="I208" s="124">
        <v>16</v>
      </c>
      <c r="J208" s="124">
        <v>15</v>
      </c>
      <c r="K208" s="124">
        <v>14</v>
      </c>
      <c r="L208" s="124">
        <v>13</v>
      </c>
      <c r="M208" s="124">
        <v>12</v>
      </c>
      <c r="N208" s="124">
        <v>13</v>
      </c>
      <c r="O208" s="124">
        <v>13</v>
      </c>
      <c r="P208" s="124">
        <v>13</v>
      </c>
    </row>
    <row r="226" spans="7:7" x14ac:dyDescent="0.3">
      <c r="G226" t="s">
        <v>222</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2:AP231"/>
  <sheetViews>
    <sheetView showGridLines="0" zoomScale="80" zoomScaleNormal="80" workbookViewId="0">
      <pane xSplit="5" ySplit="8" topLeftCell="F9" activePane="bottomRight" state="frozen"/>
      <selection activeCell="G30" sqref="G30"/>
      <selection pane="topRight" activeCell="G30" sqref="G30"/>
      <selection pane="bottomLeft" activeCell="G30" sqref="G30"/>
      <selection pane="bottomRight" activeCell="H9" sqref="H9"/>
    </sheetView>
  </sheetViews>
  <sheetFormatPr defaultColWidth="9" defaultRowHeight="13" x14ac:dyDescent="0.3"/>
  <cols>
    <col min="1" max="1" width="7" customWidth="1"/>
    <col min="2" max="2" width="17" customWidth="1"/>
    <col min="3" max="3" width="21.3984375" customWidth="1"/>
    <col min="4" max="4" width="11" customWidth="1"/>
    <col min="5" max="5" width="15.3984375" customWidth="1"/>
    <col min="6" max="16" width="12.59765625" customWidth="1"/>
  </cols>
  <sheetData>
    <row r="2" spans="1:16" ht="18.5" x14ac:dyDescent="0.45">
      <c r="B2" s="67" t="str">
        <f>Introduction!B2</f>
        <v>LightCounting Market Research</v>
      </c>
    </row>
    <row r="3" spans="1:16" ht="15.5" x14ac:dyDescent="0.35">
      <c r="B3" s="35" t="str">
        <f>Introduction!B3</f>
        <v>February 2023 - sample template</v>
      </c>
    </row>
    <row r="4" spans="1:16" ht="15.5" x14ac:dyDescent="0.35">
      <c r="B4" s="68" t="str">
        <f>Introduction!B4</f>
        <v>Forecast: IC Chipsets for Optical Transceivers</v>
      </c>
    </row>
    <row r="5" spans="1:16" ht="14.5" customHeight="1" x14ac:dyDescent="0.3"/>
    <row r="6" spans="1:16" x14ac:dyDescent="0.3">
      <c r="E6" s="4"/>
      <c r="O6" s="4"/>
      <c r="P6" s="4"/>
    </row>
    <row r="7" spans="1:16" ht="18" customHeight="1" x14ac:dyDescent="0.45">
      <c r="B7" s="77" t="s">
        <v>117</v>
      </c>
    </row>
    <row r="8" spans="1:16" x14ac:dyDescent="0.3">
      <c r="B8" s="41" t="s">
        <v>8</v>
      </c>
      <c r="C8" s="41" t="s">
        <v>7</v>
      </c>
      <c r="D8" s="41" t="s">
        <v>6</v>
      </c>
      <c r="E8" s="41" t="s">
        <v>5</v>
      </c>
      <c r="F8" s="13">
        <v>2018</v>
      </c>
      <c r="G8" s="13">
        <v>2019</v>
      </c>
      <c r="H8" s="13">
        <v>2020</v>
      </c>
      <c r="I8" s="13">
        <v>2021</v>
      </c>
      <c r="J8" s="13">
        <v>2022</v>
      </c>
      <c r="K8" s="13">
        <v>2023</v>
      </c>
      <c r="L8" s="13">
        <v>2024</v>
      </c>
      <c r="M8" s="13">
        <v>2025</v>
      </c>
      <c r="N8" s="13">
        <v>2026</v>
      </c>
      <c r="O8" s="13">
        <v>2027</v>
      </c>
      <c r="P8" s="13">
        <v>2028</v>
      </c>
    </row>
    <row r="9" spans="1:16" x14ac:dyDescent="0.3">
      <c r="A9">
        <f>'Chipset units'!A9</f>
        <v>0</v>
      </c>
      <c r="B9" s="25" t="str">
        <f>'Chipset units'!B9</f>
        <v>Fibre Channel</v>
      </c>
      <c r="C9" s="24" t="str">
        <f>'Chipset units'!C9</f>
        <v>8 Gbps</v>
      </c>
      <c r="D9" s="24" t="str">
        <f>'Chipset units'!D9</f>
        <v>100 m</v>
      </c>
      <c r="E9" s="21" t="str">
        <f>'Chipset units'!E9</f>
        <v>SFP+</v>
      </c>
      <c r="F9" s="9">
        <f>IF('Chipset units'!F9="",0,'Chipset units'!F9*'Chipset prices'!F9)/10^6</f>
        <v>1.1391493487400015</v>
      </c>
      <c r="G9" s="9">
        <f>IF('Chipset units'!G9="",0,'Chipset units'!G9*'Chipset prices'!G9)/10^6</f>
        <v>0.41637148410000002</v>
      </c>
      <c r="H9" s="9"/>
      <c r="I9" s="9"/>
      <c r="J9" s="9"/>
      <c r="K9" s="9"/>
      <c r="L9" s="9"/>
      <c r="M9" s="9"/>
      <c r="N9" s="9"/>
      <c r="O9" s="9"/>
      <c r="P9" s="9"/>
    </row>
    <row r="10" spans="1:16" x14ac:dyDescent="0.3">
      <c r="A10">
        <f>'Chipset units'!A10</f>
        <v>0</v>
      </c>
      <c r="B10" s="18" t="str">
        <f>'Chipset units'!B10</f>
        <v>Fibre Channel</v>
      </c>
      <c r="C10" t="str">
        <f>'Chipset units'!C10</f>
        <v>8 Gbps</v>
      </c>
      <c r="D10" t="str">
        <f>'Chipset units'!D10</f>
        <v>10 km</v>
      </c>
      <c r="E10" s="20" t="str">
        <f>'Chipset units'!E10</f>
        <v>SFP+</v>
      </c>
      <c r="F10" s="9">
        <f>IF('Chipset units'!F10="",0,'Chipset units'!F10*'Chipset prices'!F10)/10^6</f>
        <v>0.22685681772000002</v>
      </c>
      <c r="G10" s="9">
        <f>IF('Chipset units'!G10="",0,'Chipset units'!G10*'Chipset prices'!G10)/10^6</f>
        <v>0.13523226600000005</v>
      </c>
      <c r="H10" s="9"/>
      <c r="I10" s="9"/>
      <c r="J10" s="9"/>
      <c r="K10" s="9"/>
      <c r="L10" s="9"/>
      <c r="M10" s="9"/>
      <c r="N10" s="9"/>
      <c r="O10" s="9"/>
      <c r="P10" s="9"/>
    </row>
    <row r="11" spans="1:16" x14ac:dyDescent="0.3">
      <c r="A11">
        <f>'Chipset units'!A11</f>
        <v>0</v>
      </c>
      <c r="B11" s="18" t="str">
        <f>'Chipset units'!B11</f>
        <v>Fibre Channel</v>
      </c>
      <c r="C11" t="str">
        <f>'Chipset units'!C11</f>
        <v>16 Gbps</v>
      </c>
      <c r="D11" t="str">
        <f>'Chipset units'!D11</f>
        <v>100 m</v>
      </c>
      <c r="E11" s="20" t="str">
        <f>'Chipset units'!E11</f>
        <v>SFP+</v>
      </c>
      <c r="F11" s="9">
        <f>IF('Chipset units'!F11="",0,'Chipset units'!F11*'Chipset prices'!F11)/10^6</f>
        <v>12.12657936457501</v>
      </c>
      <c r="G11" s="9">
        <f>IF('Chipset units'!G11="",0,'Chipset units'!G11*'Chipset prices'!G11)/10^6</f>
        <v>11.635385677499997</v>
      </c>
      <c r="H11" s="9"/>
      <c r="I11" s="9"/>
      <c r="J11" s="9"/>
      <c r="K11" s="9"/>
      <c r="L11" s="9"/>
      <c r="M11" s="9"/>
      <c r="N11" s="9"/>
      <c r="O11" s="9"/>
      <c r="P11" s="9"/>
    </row>
    <row r="12" spans="1:16" x14ac:dyDescent="0.3">
      <c r="A12">
        <f>'Chipset units'!A12</f>
        <v>0</v>
      </c>
      <c r="B12" s="18" t="str">
        <f>'Chipset units'!B12</f>
        <v>Fibre Channel</v>
      </c>
      <c r="C12" t="str">
        <f>'Chipset units'!C12</f>
        <v>16 Gbps</v>
      </c>
      <c r="D12" t="str">
        <f>'Chipset units'!D12</f>
        <v>10 km</v>
      </c>
      <c r="E12" s="20" t="str">
        <f>'Chipset units'!E12</f>
        <v>SFP+</v>
      </c>
      <c r="F12" s="9">
        <f>IF('Chipset units'!F12="",0,'Chipset units'!F12*'Chipset prices'!F12)/10^6</f>
        <v>1.6874929304999997</v>
      </c>
      <c r="G12" s="9">
        <f>IF('Chipset units'!G12="",0,'Chipset units'!G12*'Chipset prices'!G12)/10^6</f>
        <v>1.2243627707999998</v>
      </c>
      <c r="H12" s="9"/>
      <c r="I12" s="9"/>
      <c r="J12" s="9"/>
      <c r="K12" s="9"/>
      <c r="L12" s="9"/>
      <c r="M12" s="9"/>
      <c r="N12" s="9"/>
      <c r="O12" s="9"/>
      <c r="P12" s="9"/>
    </row>
    <row r="13" spans="1:16" x14ac:dyDescent="0.3">
      <c r="A13">
        <f>'Chipset units'!A13</f>
        <v>0</v>
      </c>
      <c r="B13" s="18" t="str">
        <f>'Chipset units'!B13</f>
        <v>Fibre Channel</v>
      </c>
      <c r="C13" t="str">
        <f>'Chipset units'!C13</f>
        <v>32 Gbps</v>
      </c>
      <c r="D13" t="str">
        <f>'Chipset units'!D13</f>
        <v>100 m</v>
      </c>
      <c r="E13" s="20" t="str">
        <f>'Chipset units'!E13</f>
        <v>all</v>
      </c>
      <c r="F13" s="9">
        <f>IF('Chipset units'!F13="",0,'Chipset units'!F13*'Chipset prices'!F13)/10^6</f>
        <v>3.8963746214250006</v>
      </c>
      <c r="G13" s="9">
        <f>IF('Chipset units'!G13="",0,'Chipset units'!G13*'Chipset prices'!G13)/10^6</f>
        <v>9.1749200581465136</v>
      </c>
      <c r="H13" s="9"/>
      <c r="I13" s="9"/>
      <c r="J13" s="9"/>
      <c r="K13" s="9"/>
      <c r="L13" s="9"/>
      <c r="M13" s="9"/>
      <c r="N13" s="9"/>
      <c r="O13" s="9"/>
      <c r="P13" s="9"/>
    </row>
    <row r="14" spans="1:16" x14ac:dyDescent="0.3">
      <c r="A14">
        <f>'Chipset units'!A14</f>
        <v>0</v>
      </c>
      <c r="B14" s="18" t="str">
        <f>'Chipset units'!B14</f>
        <v>Fibre Channel</v>
      </c>
      <c r="C14" t="str">
        <f>'Chipset units'!C14</f>
        <v>32 Gbps</v>
      </c>
      <c r="D14" t="str">
        <f>'Chipset units'!D14</f>
        <v>10 km</v>
      </c>
      <c r="E14" s="20" t="str">
        <f>'Chipset units'!E14</f>
        <v>all</v>
      </c>
      <c r="F14" s="9">
        <f>IF('Chipset units'!F14="",0,'Chipset units'!F14*'Chipset prices'!F14)/10^6</f>
        <v>0.50022698748000005</v>
      </c>
      <c r="G14" s="9">
        <f>IF('Chipset units'!G14="",0,'Chipset units'!G14*'Chipset prices'!G14)/10^6</f>
        <v>1.1384147125671373</v>
      </c>
      <c r="H14" s="9"/>
      <c r="I14" s="9"/>
      <c r="J14" s="9"/>
      <c r="K14" s="9"/>
      <c r="L14" s="9"/>
      <c r="M14" s="9"/>
      <c r="N14" s="9"/>
      <c r="O14" s="9"/>
      <c r="P14" s="9"/>
    </row>
    <row r="15" spans="1:16" x14ac:dyDescent="0.3">
      <c r="A15" t="str">
        <f>'Chipset units'!A15</f>
        <v>PAM4</v>
      </c>
      <c r="B15" s="18" t="str">
        <f>'Chipset units'!B15</f>
        <v>Fibre Channel</v>
      </c>
      <c r="C15" t="str">
        <f>'Chipset units'!C15</f>
        <v>64 Gbps</v>
      </c>
      <c r="D15" t="str">
        <f>'Chipset units'!D15</f>
        <v>100 m</v>
      </c>
      <c r="E15" s="20" t="str">
        <f>'Chipset units'!E15</f>
        <v>all</v>
      </c>
      <c r="F15" s="9">
        <f>IF('Chipset units'!F15="",0,'Chipset units'!F15*'Chipset prices'!F15)/10^6</f>
        <v>1.0081423738359062E-2</v>
      </c>
      <c r="G15" s="9">
        <f>IF('Chipset units'!G15="",0,'Chipset units'!G15*'Chipset prices'!G15)/10^6</f>
        <v>5.2800000000000007E-2</v>
      </c>
      <c r="H15" s="9"/>
      <c r="I15" s="9"/>
      <c r="J15" s="9"/>
      <c r="K15" s="9"/>
      <c r="L15" s="9"/>
      <c r="M15" s="9"/>
      <c r="N15" s="9"/>
      <c r="O15" s="9"/>
      <c r="P15" s="9"/>
    </row>
    <row r="16" spans="1:16" x14ac:dyDescent="0.3">
      <c r="A16" t="str">
        <f>'Chipset units'!A16</f>
        <v>PAM4</v>
      </c>
      <c r="B16" s="15" t="str">
        <f>'Chipset units'!B16</f>
        <v>Fibre Channel</v>
      </c>
      <c r="C16" s="5" t="str">
        <f>'Chipset units'!C16</f>
        <v>64 Gbps</v>
      </c>
      <c r="D16" s="5" t="str">
        <f>'Chipset units'!D16</f>
        <v>10 km</v>
      </c>
      <c r="E16" s="22" t="str">
        <f>'Chipset units'!E16</f>
        <v>all</v>
      </c>
      <c r="F16" s="12">
        <f>IF('Chipset units'!F16="",0,'Chipset units'!F16*'Chipset prices'!F16)/10^6</f>
        <v>0</v>
      </c>
      <c r="G16" s="12">
        <f>IF('Chipset units'!G16="",0,'Chipset units'!G16*'Chipset prices'!G16)/10^6</f>
        <v>0</v>
      </c>
      <c r="H16" s="12"/>
      <c r="I16" s="12"/>
      <c r="J16" s="12"/>
      <c r="K16" s="12"/>
      <c r="L16" s="12"/>
      <c r="M16" s="12"/>
      <c r="N16" s="12"/>
      <c r="O16" s="12"/>
      <c r="P16" s="12"/>
    </row>
    <row r="17" spans="1:16" x14ac:dyDescent="0.3">
      <c r="A17">
        <f>'Chipset units'!A17</f>
        <v>0</v>
      </c>
      <c r="B17" s="18" t="str">
        <f>'Chipset units'!B17</f>
        <v>AOC</v>
      </c>
      <c r="C17" t="str">
        <f>'Chipset units'!C17</f>
        <v>≤10G</v>
      </c>
      <c r="D17" s="2">
        <f>'Chipset units'!D17</f>
        <v>1</v>
      </c>
      <c r="E17" s="20" t="str">
        <f>'Chipset units'!E17</f>
        <v>SFP+</v>
      </c>
      <c r="F17" s="9">
        <f>IF('Chipset units'!F17="",0,'Chipset units'!F17*'Chipset prices'!F17)/10^6</f>
        <v>12.306883948864812</v>
      </c>
      <c r="G17" s="9">
        <f>IF('Chipset units'!G17="",0,'Chipset units'!G17*'Chipset prices'!G17)/10^6</f>
        <v>6.3997344778636363</v>
      </c>
      <c r="H17" s="9"/>
      <c r="I17" s="9"/>
      <c r="J17" s="9"/>
      <c r="K17" s="9"/>
      <c r="L17" s="9"/>
      <c r="M17" s="9"/>
      <c r="N17" s="9"/>
      <c r="O17" s="9"/>
      <c r="P17" s="9"/>
    </row>
    <row r="18" spans="1:16" x14ac:dyDescent="0.3">
      <c r="A18">
        <f>'Chipset units'!A18</f>
        <v>0</v>
      </c>
      <c r="B18" s="18" t="str">
        <f>'Chipset units'!B18</f>
        <v>AOC</v>
      </c>
      <c r="C18" t="str">
        <f>'Chipset units'!C18</f>
        <v>≤10G</v>
      </c>
      <c r="D18" s="2">
        <f>'Chipset units'!D18</f>
        <v>4</v>
      </c>
      <c r="E18" s="20" t="str">
        <f>'Chipset units'!E18</f>
        <v>QSFP+</v>
      </c>
      <c r="F18" s="19">
        <f>IF('Chipset units'!F18="",0,'Chipset units'!F18*'Chipset prices'!F18)/10^6</f>
        <v>6.4707501456000012</v>
      </c>
      <c r="G18" s="19">
        <f>IF('Chipset units'!G18="",0,'Chipset units'!G18*'Chipset prices'!G18)/10^6</f>
        <v>4.2920449000000005</v>
      </c>
      <c r="H18" s="19"/>
      <c r="I18" s="19"/>
      <c r="J18" s="19"/>
      <c r="K18" s="19"/>
      <c r="L18" s="19"/>
      <c r="M18" s="19"/>
      <c r="N18" s="19"/>
      <c r="O18" s="19"/>
      <c r="P18" s="19"/>
    </row>
    <row r="19" spans="1:16" x14ac:dyDescent="0.3">
      <c r="A19">
        <f>'Chipset units'!A19</f>
        <v>0</v>
      </c>
      <c r="B19" s="18" t="str">
        <f>'Chipset units'!B19</f>
        <v>AOC</v>
      </c>
      <c r="C19" t="str">
        <f>'Chipset units'!C19</f>
        <v>≤10G</v>
      </c>
      <c r="D19" s="2" t="str">
        <f>'Chipset units'!D19</f>
        <v>4:1</v>
      </c>
      <c r="E19" s="20" t="str">
        <f>'Chipset units'!E19</f>
        <v>QSFP+/SFP+</v>
      </c>
      <c r="F19" s="19">
        <f>IF('Chipset units'!F19="",0,'Chipset units'!F19*'Chipset prices'!F19)/10^6</f>
        <v>1.1078867172286657</v>
      </c>
      <c r="G19" s="19">
        <f>IF('Chipset units'!G19="",0,'Chipset units'!G19*'Chipset prices'!G19)/10^6</f>
        <v>1.0871861902490729</v>
      </c>
      <c r="H19" s="19"/>
      <c r="I19" s="19"/>
      <c r="J19" s="19"/>
      <c r="K19" s="19"/>
      <c r="L19" s="19"/>
      <c r="M19" s="19"/>
      <c r="N19" s="19"/>
      <c r="O19" s="19"/>
      <c r="P19" s="19"/>
    </row>
    <row r="20" spans="1:16" x14ac:dyDescent="0.3">
      <c r="A20">
        <f>'Chipset units'!A20</f>
        <v>0</v>
      </c>
      <c r="B20" s="18" t="str">
        <f>'Chipset units'!B20</f>
        <v>AOC</v>
      </c>
      <c r="C20" t="str">
        <f>'Chipset units'!C20</f>
        <v>≤12.5G</v>
      </c>
      <c r="D20" s="2">
        <f>'Chipset units'!D20</f>
        <v>12</v>
      </c>
      <c r="E20" s="20" t="str">
        <f>'Chipset units'!E20</f>
        <v>CXP</v>
      </c>
      <c r="F20" s="19">
        <f>IF('Chipset units'!F20="",0,'Chipset units'!F20*'Chipset prices'!F20)/10^6</f>
        <v>3.3541329932000004</v>
      </c>
      <c r="G20" s="19">
        <f>IF('Chipset units'!G20="",0,'Chipset units'!G20*'Chipset prices'!G20)/10^6</f>
        <v>3.6311125400000019</v>
      </c>
      <c r="H20" s="19"/>
      <c r="I20" s="19"/>
      <c r="J20" s="19"/>
      <c r="K20" s="19"/>
      <c r="L20" s="19"/>
      <c r="M20" s="19"/>
      <c r="N20" s="19"/>
      <c r="O20" s="19"/>
      <c r="P20" s="19"/>
    </row>
    <row r="21" spans="1:16" x14ac:dyDescent="0.3">
      <c r="A21">
        <f>'Chipset units'!A21</f>
        <v>0</v>
      </c>
      <c r="B21" s="18" t="str">
        <f>'Chipset units'!B21</f>
        <v>XCVR</v>
      </c>
      <c r="C21" t="str">
        <f>'Chipset units'!C21</f>
        <v>≤12.5G</v>
      </c>
      <c r="D21" s="2">
        <f>'Chipset units'!D21</f>
        <v>12</v>
      </c>
      <c r="E21" s="20" t="str">
        <f>'Chipset units'!E21</f>
        <v>CXP</v>
      </c>
      <c r="F21" s="19">
        <f>IF('Chipset units'!F21="",0,'Chipset units'!F21*'Chipset prices'!F21)/10^6</f>
        <v>0.44692534700000042</v>
      </c>
      <c r="G21" s="19">
        <f>IF('Chipset units'!G21="",0,'Chipset units'!G21*'Chipset prices'!G21)/10^6</f>
        <v>0.36995728000000017</v>
      </c>
      <c r="H21" s="19"/>
      <c r="I21" s="19"/>
      <c r="J21" s="19"/>
      <c r="K21" s="19"/>
      <c r="L21" s="19"/>
      <c r="M21" s="19"/>
      <c r="N21" s="19"/>
      <c r="O21" s="19"/>
      <c r="P21" s="19"/>
    </row>
    <row r="22" spans="1:16" x14ac:dyDescent="0.3">
      <c r="A22">
        <f>'Chipset units'!A22</f>
        <v>0</v>
      </c>
      <c r="B22" s="18" t="str">
        <f>'Chipset units'!B22</f>
        <v>AOC</v>
      </c>
      <c r="C22" t="str">
        <f>'Chipset units'!C22</f>
        <v>12-14G</v>
      </c>
      <c r="D22" s="2">
        <f>'Chipset units'!D22</f>
        <v>4</v>
      </c>
      <c r="E22" s="20" t="str">
        <f>'Chipset units'!E22</f>
        <v>QSFP+</v>
      </c>
      <c r="F22" s="19">
        <f>IF('Chipset units'!F22="",0,'Chipset units'!F22*'Chipset prices'!F22)/10^6</f>
        <v>0.90604063557805026</v>
      </c>
      <c r="G22" s="19">
        <f>IF('Chipset units'!G22="",0,'Chipset units'!G22*'Chipset prices'!G22)/10^6</f>
        <v>0.31727471082888603</v>
      </c>
      <c r="H22" s="19"/>
      <c r="I22" s="19"/>
      <c r="J22" s="19"/>
      <c r="K22" s="19"/>
      <c r="L22" s="19"/>
      <c r="M22" s="19"/>
      <c r="N22" s="19"/>
      <c r="O22" s="19"/>
      <c r="P22" s="19"/>
    </row>
    <row r="23" spans="1:16" x14ac:dyDescent="0.3">
      <c r="A23">
        <f>'Chipset units'!A23</f>
        <v>0</v>
      </c>
      <c r="B23" s="18" t="str">
        <f>'Chipset units'!B23</f>
        <v>AOC</v>
      </c>
      <c r="C23" t="str">
        <f>'Chipset units'!C23</f>
        <v>12-14G</v>
      </c>
      <c r="D23" s="2">
        <f>'Chipset units'!D23</f>
        <v>4</v>
      </c>
      <c r="E23" s="20" t="str">
        <f>'Chipset units'!E23</f>
        <v>Mini-SAS HD</v>
      </c>
      <c r="F23" s="19">
        <f>IF('Chipset units'!F23="",0,'Chipset units'!F23*'Chipset prices'!F23)/10^6</f>
        <v>0.54906007610022234</v>
      </c>
      <c r="G23" s="19">
        <f>IF('Chipset units'!G23="",0,'Chipset units'!G23*'Chipset prices'!G23)/10^6</f>
        <v>0.3345698115722584</v>
      </c>
      <c r="H23" s="19"/>
      <c r="I23" s="19"/>
      <c r="J23" s="19"/>
      <c r="K23" s="19"/>
      <c r="L23" s="19"/>
      <c r="M23" s="19"/>
      <c r="N23" s="19"/>
      <c r="O23" s="19"/>
      <c r="P23" s="19"/>
    </row>
    <row r="24" spans="1:16" x14ac:dyDescent="0.3">
      <c r="A24">
        <f>'Chipset units'!A24</f>
        <v>0</v>
      </c>
      <c r="B24" s="18" t="str">
        <f>'Chipset units'!B24</f>
        <v>AOC</v>
      </c>
      <c r="C24" t="str">
        <f>'Chipset units'!C24</f>
        <v>25-28G</v>
      </c>
      <c r="D24" s="2">
        <f>'Chipset units'!D24</f>
        <v>1</v>
      </c>
      <c r="E24" s="20" t="str">
        <f>'Chipset units'!E24</f>
        <v>SFP28</v>
      </c>
      <c r="F24" s="19">
        <f>IF('Chipset units'!F24="",0,'Chipset units'!F24*'Chipset prices'!F24)/10^6</f>
        <v>11.764243002655645</v>
      </c>
      <c r="G24" s="19">
        <f>IF('Chipset units'!G24="",0,'Chipset units'!G24*'Chipset prices'!G24)/10^6</f>
        <v>12.381686682005483</v>
      </c>
      <c r="H24" s="19"/>
      <c r="I24" s="19"/>
      <c r="J24" s="19"/>
      <c r="K24" s="19"/>
      <c r="L24" s="19"/>
      <c r="M24" s="19"/>
      <c r="N24" s="19"/>
      <c r="O24" s="19"/>
      <c r="P24" s="19"/>
    </row>
    <row r="25" spans="1:16" x14ac:dyDescent="0.3">
      <c r="A25">
        <f>'Chipset units'!A25</f>
        <v>0</v>
      </c>
      <c r="B25" s="18" t="str">
        <f>'Chipset units'!B25</f>
        <v>AOC</v>
      </c>
      <c r="C25" t="str">
        <f>'Chipset units'!C25</f>
        <v>25-28G</v>
      </c>
      <c r="D25" s="2">
        <f>'Chipset units'!D25</f>
        <v>4</v>
      </c>
      <c r="E25" s="20" t="str">
        <f>'Chipset units'!E25</f>
        <v>QSFP28</v>
      </c>
      <c r="F25" s="19">
        <f>IF('Chipset units'!F25="",0,'Chipset units'!F25*'Chipset prices'!F25)/10^6</f>
        <v>6.0006036382010404</v>
      </c>
      <c r="G25" s="19">
        <f>IF('Chipset units'!G25="",0,'Chipset units'!G25*'Chipset prices'!G25)/10^6</f>
        <v>7.5091712566608084</v>
      </c>
      <c r="H25" s="19"/>
      <c r="I25" s="19"/>
      <c r="J25" s="19"/>
      <c r="K25" s="19"/>
      <c r="L25" s="19"/>
      <c r="M25" s="19"/>
      <c r="N25" s="19"/>
      <c r="O25" s="19"/>
      <c r="P25" s="19"/>
    </row>
    <row r="26" spans="1:16" x14ac:dyDescent="0.3">
      <c r="A26">
        <f>'Chipset units'!A26</f>
        <v>0</v>
      </c>
      <c r="B26" s="18" t="str">
        <f>'Chipset units'!B26</f>
        <v>AOC</v>
      </c>
      <c r="C26" t="str">
        <f>'Chipset units'!C26</f>
        <v>25-28G</v>
      </c>
      <c r="D26" s="2" t="str">
        <f>'Chipset units'!D26</f>
        <v>4:1</v>
      </c>
      <c r="E26" s="20" t="str">
        <f>'Chipset units'!E26</f>
        <v>QSFP28/SFP28</v>
      </c>
      <c r="F26" s="19">
        <f>IF('Chipset units'!F26="",0,'Chipset units'!F26*'Chipset prices'!F26)/10^6</f>
        <v>2.990227376624665E-2</v>
      </c>
      <c r="G26" s="19">
        <f>IF('Chipset units'!G26="",0,'Chipset units'!G26*'Chipset prices'!G26)/10^6</f>
        <v>4.8783129240818845E-2</v>
      </c>
      <c r="H26" s="19"/>
      <c r="I26" s="19"/>
      <c r="J26" s="19"/>
      <c r="K26" s="19"/>
      <c r="L26" s="19"/>
      <c r="M26" s="19"/>
      <c r="N26" s="19"/>
      <c r="O26" s="19"/>
      <c r="P26" s="19"/>
    </row>
    <row r="27" spans="1:16" x14ac:dyDescent="0.3">
      <c r="A27">
        <f>'Chipset units'!A27</f>
        <v>0</v>
      </c>
      <c r="B27" s="18" t="str">
        <f>'Chipset units'!B27</f>
        <v>AOC</v>
      </c>
      <c r="C27" t="str">
        <f>'Chipset units'!C27</f>
        <v>25-28G</v>
      </c>
      <c r="D27" s="2">
        <f>'Chipset units'!D27</f>
        <v>4</v>
      </c>
      <c r="E27" s="20" t="str">
        <f>'Chipset units'!E27</f>
        <v>Mini-SAS HD</v>
      </c>
      <c r="F27" s="19">
        <f>IF('Chipset units'!F27="",0,'Chipset units'!F27*'Chipset prices'!F27)/10^6</f>
        <v>0</v>
      </c>
      <c r="G27" s="19">
        <f>IF('Chipset units'!G27="",0,'Chipset units'!G27*'Chipset prices'!G27)/10^6</f>
        <v>8.2865855683402143E-3</v>
      </c>
      <c r="H27" s="19"/>
      <c r="I27" s="19"/>
      <c r="J27" s="19"/>
      <c r="K27" s="19"/>
      <c r="L27" s="19"/>
      <c r="M27" s="19"/>
      <c r="N27" s="19"/>
      <c r="O27" s="19"/>
      <c r="P27" s="19"/>
    </row>
    <row r="28" spans="1:16" x14ac:dyDescent="0.3">
      <c r="A28">
        <f>'Chipset units'!A28</f>
        <v>0</v>
      </c>
      <c r="B28" s="18" t="str">
        <f>'Chipset units'!B28</f>
        <v>AOC</v>
      </c>
      <c r="C28" t="str">
        <f>'Chipset units'!C28</f>
        <v>25-28G</v>
      </c>
      <c r="D28" s="2">
        <f>'Chipset units'!D28</f>
        <v>12</v>
      </c>
      <c r="E28" s="20" t="str">
        <f>'Chipset units'!E28</f>
        <v>CXP28</v>
      </c>
      <c r="F28" s="19">
        <f>IF('Chipset units'!F28="",0,'Chipset units'!F28*'Chipset prices'!F28)/10^6</f>
        <v>0</v>
      </c>
      <c r="G28" s="19">
        <f>IF('Chipset units'!G28="",0,'Chipset units'!G28*'Chipset prices'!G28)/10^6</f>
        <v>26.5399367618</v>
      </c>
      <c r="H28" s="19"/>
      <c r="I28" s="19"/>
      <c r="J28" s="19"/>
      <c r="K28" s="19"/>
      <c r="L28" s="19"/>
      <c r="M28" s="19"/>
      <c r="N28" s="19"/>
      <c r="O28" s="19"/>
      <c r="P28" s="19"/>
    </row>
    <row r="29" spans="1:16" x14ac:dyDescent="0.3">
      <c r="A29">
        <f>'Chipset units'!A29</f>
        <v>0</v>
      </c>
      <c r="B29" s="18" t="str">
        <f>'Chipset units'!B29</f>
        <v>XCVR</v>
      </c>
      <c r="C29" t="str">
        <f>'Chipset units'!C29</f>
        <v>25-28G</v>
      </c>
      <c r="D29" s="2">
        <f>'Chipset units'!D29</f>
        <v>12</v>
      </c>
      <c r="E29" s="20" t="str">
        <f>'Chipset units'!E29</f>
        <v>CXP28</v>
      </c>
      <c r="F29" s="19">
        <f>IF('Chipset units'!F29="",0,'Chipset units'!F29*'Chipset prices'!F29)/10^6</f>
        <v>0.14835150000000003</v>
      </c>
      <c r="G29" s="19">
        <f>IF('Chipset units'!G29="",0,'Chipset units'!G29*'Chipset prices'!G29)/10^6</f>
        <v>0.26971175896410388</v>
      </c>
      <c r="H29" s="19"/>
      <c r="I29" s="19"/>
      <c r="J29" s="19"/>
      <c r="K29" s="19"/>
      <c r="L29" s="19"/>
      <c r="M29" s="19"/>
      <c r="N29" s="19"/>
      <c r="O29" s="19"/>
      <c r="P29" s="19"/>
    </row>
    <row r="30" spans="1:16" x14ac:dyDescent="0.3">
      <c r="A30" t="str">
        <f>'Chipset units'!A30</f>
        <v>PAM4</v>
      </c>
      <c r="B30" s="18" t="str">
        <f>'Chipset units'!B30</f>
        <v>AOC</v>
      </c>
      <c r="C30" t="str">
        <f>'Chipset units'!C30</f>
        <v>50-56G</v>
      </c>
      <c r="D30" s="2">
        <f>'Chipset units'!D30</f>
        <v>1</v>
      </c>
      <c r="E30" s="20" t="str">
        <f>'Chipset units'!E30</f>
        <v>SFP56</v>
      </c>
      <c r="F30" s="19">
        <f>IF('Chipset units'!F30="",0,'Chipset units'!F30*'Chipset prices'!F30)/10^6</f>
        <v>0</v>
      </c>
      <c r="G30" s="19">
        <f>IF('Chipset units'!G30="",0,'Chipset units'!G30*'Chipset prices'!G30)/10^6</f>
        <v>0</v>
      </c>
      <c r="H30" s="19"/>
      <c r="I30" s="19"/>
      <c r="J30" s="19"/>
      <c r="K30" s="19"/>
      <c r="L30" s="19"/>
      <c r="M30" s="19"/>
      <c r="N30" s="19"/>
      <c r="O30" s="19"/>
      <c r="P30" s="19"/>
    </row>
    <row r="31" spans="1:16" x14ac:dyDescent="0.3">
      <c r="A31" t="str">
        <f>'Chipset units'!A31</f>
        <v>PAM4</v>
      </c>
      <c r="B31" s="18" t="str">
        <f>'Chipset units'!B31</f>
        <v>AOC</v>
      </c>
      <c r="C31" t="str">
        <f>'Chipset units'!C31</f>
        <v>50-56G</v>
      </c>
      <c r="D31" s="2">
        <f>'Chipset units'!D31</f>
        <v>4</v>
      </c>
      <c r="E31" s="20" t="str">
        <f>'Chipset units'!E31</f>
        <v>QSFP56</v>
      </c>
      <c r="F31" s="19">
        <f>IF('Chipset units'!F31="",0,'Chipset units'!F31*'Chipset prices'!F31)/10^6</f>
        <v>0</v>
      </c>
      <c r="G31" s="19">
        <f>IF('Chipset units'!G31="",0,'Chipset units'!G31*'Chipset prices'!G31)/10^6</f>
        <v>17.1459288</v>
      </c>
      <c r="H31" s="19"/>
      <c r="I31" s="19"/>
      <c r="J31" s="19"/>
      <c r="K31" s="19"/>
      <c r="L31" s="19"/>
      <c r="M31" s="19"/>
      <c r="N31" s="19"/>
      <c r="O31" s="19"/>
      <c r="P31" s="19"/>
    </row>
    <row r="32" spans="1:16" x14ac:dyDescent="0.3">
      <c r="A32" t="str">
        <f>'Chipset units'!A32</f>
        <v>PAM4</v>
      </c>
      <c r="B32" s="18" t="str">
        <f>'Chipset units'!B32</f>
        <v>AOC</v>
      </c>
      <c r="C32" t="str">
        <f>'Chipset units'!C32</f>
        <v>50-56G</v>
      </c>
      <c r="D32" s="2" t="str">
        <f>'Chipset units'!D32</f>
        <v>4 or 8</v>
      </c>
      <c r="E32" s="20" t="str">
        <f>'Chipset units'!E32</f>
        <v>OSFP</v>
      </c>
      <c r="F32" s="19">
        <f>IF('Chipset units'!F32="",0,'Chipset units'!F32*'Chipset prices'!F32)/10^6</f>
        <v>0</v>
      </c>
      <c r="G32" s="19">
        <f>IF('Chipset units'!G32="",0,'Chipset units'!G32*'Chipset prices'!G32)/10^6</f>
        <v>5.4998852999999999</v>
      </c>
      <c r="H32" s="19"/>
      <c r="I32" s="19"/>
      <c r="J32" s="19"/>
      <c r="K32" s="19"/>
      <c r="L32" s="19"/>
      <c r="M32" s="19"/>
      <c r="N32" s="19"/>
      <c r="O32" s="19"/>
      <c r="P32" s="19"/>
    </row>
    <row r="33" spans="1:42" x14ac:dyDescent="0.3">
      <c r="A33" t="str">
        <f>'Chipset units'!A33</f>
        <v>PAM4</v>
      </c>
      <c r="B33" s="18" t="str">
        <f>'Chipset units'!B33</f>
        <v>AOC</v>
      </c>
      <c r="C33" t="str">
        <f>'Chipset units'!C33</f>
        <v>50-56G</v>
      </c>
      <c r="D33" s="2" t="str">
        <f>'Chipset units'!D33</f>
        <v>4:1 or 8:1</v>
      </c>
      <c r="E33" s="20" t="str">
        <f>'Chipset units'!E33</f>
        <v>QSFP28</v>
      </c>
      <c r="F33" s="19">
        <f>IF('Chipset units'!F33="",0,'Chipset units'!F33*'Chipset prices'!F33)/10^6</f>
        <v>0</v>
      </c>
      <c r="G33" s="19">
        <f>IF('Chipset units'!G33="",0,'Chipset units'!G33*'Chipset prices'!G33)/10^6</f>
        <v>0</v>
      </c>
      <c r="H33" s="19"/>
      <c r="I33" s="19"/>
      <c r="J33" s="19"/>
      <c r="K33" s="19"/>
      <c r="L33" s="19"/>
      <c r="M33" s="19"/>
      <c r="N33" s="19"/>
      <c r="O33" s="19"/>
      <c r="P33" s="19"/>
    </row>
    <row r="34" spans="1:42" x14ac:dyDescent="0.3">
      <c r="A34" t="str">
        <f>'Chipset units'!A34</f>
        <v>PAM4</v>
      </c>
      <c r="B34" s="18" t="str">
        <f>'Chipset units'!B34</f>
        <v>AOC</v>
      </c>
      <c r="C34" t="str">
        <f>'Chipset units'!C34</f>
        <v>100G</v>
      </c>
      <c r="D34" s="2" t="str">
        <f>'Chipset units'!D34</f>
        <v>8:1</v>
      </c>
      <c r="E34" s="20" t="str">
        <f>'Chipset units'!E34</f>
        <v>OSFP</v>
      </c>
      <c r="F34" s="19">
        <f>IF('Chipset units'!F34="",0,'Chipset units'!F34*'Chipset prices'!F34)/10^6</f>
        <v>0</v>
      </c>
      <c r="G34" s="19">
        <f>IF('Chipset units'!G34="",0,'Chipset units'!G34*'Chipset prices'!G34)/10^6</f>
        <v>0</v>
      </c>
      <c r="H34" s="19"/>
      <c r="I34" s="19"/>
      <c r="J34" s="19"/>
      <c r="K34" s="19"/>
      <c r="L34" s="19"/>
      <c r="M34" s="19"/>
      <c r="N34" s="19"/>
      <c r="O34" s="19"/>
      <c r="P34" s="19"/>
    </row>
    <row r="35" spans="1:42" x14ac:dyDescent="0.3">
      <c r="A35" t="str">
        <f>'Chipset units'!A35</f>
        <v>PAM4</v>
      </c>
      <c r="B35" s="15" t="str">
        <f>'Chipset units'!B35</f>
        <v>AOC</v>
      </c>
      <c r="C35" s="5" t="str">
        <f>'Chipset units'!C35</f>
        <v>100G</v>
      </c>
      <c r="D35" s="10">
        <v>16</v>
      </c>
      <c r="E35" s="22" t="s">
        <v>274</v>
      </c>
      <c r="F35" s="139">
        <f>IF('Chipset units'!F35="",0,'Chipset units'!F35*'Chipset prices'!F35)/10^6</f>
        <v>0</v>
      </c>
      <c r="G35" s="139">
        <f>IF('Chipset units'!G35="",0,'Chipset units'!G35*'Chipset prices'!G35)/10^6</f>
        <v>0</v>
      </c>
      <c r="H35" s="139"/>
      <c r="I35" s="139"/>
      <c r="J35" s="139"/>
      <c r="K35" s="139"/>
      <c r="L35" s="139"/>
      <c r="M35" s="139"/>
      <c r="N35" s="139"/>
      <c r="O35" s="139"/>
      <c r="P35" s="139"/>
    </row>
    <row r="36" spans="1:42" x14ac:dyDescent="0.3">
      <c r="A36">
        <f>'Chipset units'!A36</f>
        <v>0</v>
      </c>
      <c r="B36" s="25" t="str">
        <f>'Chipset units'!B36</f>
        <v>Co-packaged optics</v>
      </c>
      <c r="C36" s="24" t="str">
        <f>'Chipset units'!C36</f>
        <v>800G</v>
      </c>
      <c r="D36" s="11" t="str">
        <f>'Chipset units'!D36</f>
        <v>30m</v>
      </c>
      <c r="E36" s="21" t="str">
        <f>'Chipset units'!E36</f>
        <v>TBD</v>
      </c>
      <c r="F36" s="117">
        <f>IF('Chipset units'!F36="",0,'Chipset units'!F36*'Chipset prices'!F36)/10^6</f>
        <v>0</v>
      </c>
      <c r="G36" s="117">
        <f>IF('Chipset units'!G36="",0,'Chipset units'!G36*'Chipset prices'!G36)/10^6</f>
        <v>0</v>
      </c>
      <c r="H36" s="117"/>
      <c r="I36" s="117"/>
      <c r="J36" s="117"/>
      <c r="K36" s="117"/>
      <c r="L36" s="117"/>
      <c r="M36" s="117"/>
      <c r="N36" s="117"/>
      <c r="O36" s="117"/>
      <c r="P36" s="117"/>
      <c r="AP36">
        <v>7661422.4999953415</v>
      </c>
    </row>
    <row r="37" spans="1:42" x14ac:dyDescent="0.3">
      <c r="A37">
        <f>'Chipset units'!A37</f>
        <v>0</v>
      </c>
      <c r="B37" s="18" t="str">
        <f>'Chipset units'!B37</f>
        <v>Co-packaged optics</v>
      </c>
      <c r="C37" t="str">
        <f>'Chipset units'!C37</f>
        <v>800G</v>
      </c>
      <c r="D37" s="2" t="s">
        <v>275</v>
      </c>
      <c r="E37" s="20" t="str">
        <f>'Chipset units'!E37</f>
        <v>TBD</v>
      </c>
      <c r="F37" s="19">
        <f>IF('Chipset units'!F37="",0,'Chipset units'!F37*'Chipset prices'!F37)/10^6</f>
        <v>0</v>
      </c>
      <c r="G37" s="19">
        <f>IF('Chipset units'!G37="",0,'Chipset units'!G37*'Chipset prices'!G37)/10^6</f>
        <v>0</v>
      </c>
      <c r="H37" s="19"/>
      <c r="I37" s="19"/>
      <c r="J37" s="19"/>
      <c r="K37" s="19"/>
      <c r="L37" s="19"/>
      <c r="M37" s="19"/>
      <c r="N37" s="19"/>
      <c r="O37" s="19"/>
      <c r="P37" s="19"/>
      <c r="AP37">
        <v>1600649.4696192006</v>
      </c>
    </row>
    <row r="38" spans="1:42" x14ac:dyDescent="0.3">
      <c r="A38">
        <f>'Chipset units'!A38</f>
        <v>0</v>
      </c>
      <c r="B38" s="18" t="str">
        <f>'Chipset units'!B38</f>
        <v>Co-packaged optics</v>
      </c>
      <c r="C38" t="str">
        <f>'Chipset units'!C38</f>
        <v>800G</v>
      </c>
      <c r="D38" s="2" t="str">
        <f>'Chipset units'!D38</f>
        <v>500m</v>
      </c>
      <c r="E38" s="20" t="str">
        <f>'Chipset units'!E38</f>
        <v>TBD</v>
      </c>
      <c r="F38" s="175">
        <f>IF('Chipset units'!F38="",0,'Chipset units'!F38*'Chipset prices'!F38)/10^6</f>
        <v>0</v>
      </c>
      <c r="G38" s="19">
        <f>IF('Chipset units'!G38="",0,'Chipset units'!G38*'Chipset prices'!G38)/10^6</f>
        <v>0</v>
      </c>
      <c r="H38" s="19"/>
      <c r="I38" s="19"/>
      <c r="J38" s="19"/>
      <c r="K38" s="19"/>
      <c r="L38" s="19"/>
      <c r="M38" s="19"/>
      <c r="N38" s="19"/>
      <c r="O38" s="19"/>
      <c r="P38" s="19"/>
      <c r="AP38">
        <v>961081.76324160083</v>
      </c>
    </row>
    <row r="39" spans="1:42" x14ac:dyDescent="0.3">
      <c r="A39">
        <f>'Chipset units'!A39</f>
        <v>0</v>
      </c>
      <c r="B39" s="18" t="str">
        <f>'Chipset units'!B39</f>
        <v>Co-packaged optics</v>
      </c>
      <c r="C39" t="str">
        <f>'Chipset units'!C39</f>
        <v>800G</v>
      </c>
      <c r="D39" s="2" t="str">
        <f>'Chipset units'!D39</f>
        <v>2 km</v>
      </c>
      <c r="E39" s="20" t="str">
        <f>'Chipset units'!E39</f>
        <v>TBD</v>
      </c>
      <c r="F39" s="175">
        <f>IF('Chipset units'!F39="",0,'Chipset units'!F39*'Chipset prices'!F39)/10^6</f>
        <v>0</v>
      </c>
      <c r="G39" s="19">
        <f>IF('Chipset units'!G39="",0,'Chipset units'!G39*'Chipset prices'!G39)/10^6</f>
        <v>0</v>
      </c>
      <c r="H39" s="19"/>
      <c r="I39" s="19"/>
      <c r="J39" s="19"/>
      <c r="K39" s="19"/>
      <c r="L39" s="19"/>
      <c r="M39" s="19"/>
      <c r="N39" s="19"/>
      <c r="O39" s="19"/>
      <c r="P39" s="19"/>
    </row>
    <row r="40" spans="1:42" x14ac:dyDescent="0.3">
      <c r="A40">
        <f>'Chipset units'!A40</f>
        <v>0</v>
      </c>
      <c r="B40" s="18" t="str">
        <f>'Chipset units'!B40</f>
        <v>Co-packaged optics</v>
      </c>
      <c r="C40" t="str">
        <f>'Chipset units'!C40</f>
        <v>800G</v>
      </c>
      <c r="D40" s="2" t="str">
        <f>'Chipset units'!D40</f>
        <v>10 km</v>
      </c>
      <c r="E40" s="20" t="str">
        <f>'Chipset units'!E40</f>
        <v>TBD</v>
      </c>
      <c r="F40" s="175">
        <f>IF('Chipset units'!F40="",0,'Chipset units'!F40*'Chipset prices'!F40)/10^6</f>
        <v>0</v>
      </c>
      <c r="G40" s="19">
        <f>IF('Chipset units'!G40="",0,'Chipset units'!G40*'Chipset prices'!G40)/10^6</f>
        <v>0</v>
      </c>
      <c r="H40" s="19"/>
      <c r="I40" s="19"/>
      <c r="J40" s="19"/>
      <c r="K40" s="19"/>
      <c r="L40" s="19"/>
      <c r="M40" s="19"/>
      <c r="N40" s="19"/>
      <c r="O40" s="19"/>
      <c r="P40" s="19"/>
    </row>
    <row r="41" spans="1:42" x14ac:dyDescent="0.3">
      <c r="A41">
        <f>'Chipset units'!A41</f>
        <v>0</v>
      </c>
      <c r="B41" s="18" t="str">
        <f>'Chipset units'!B41</f>
        <v>Co-packaged optics</v>
      </c>
      <c r="C41" t="str">
        <f>'Chipset units'!C41</f>
        <v>1.6T</v>
      </c>
      <c r="D41" s="2" t="str">
        <f>'Chipset units'!D41</f>
        <v>30m</v>
      </c>
      <c r="E41" s="20" t="str">
        <f>'Chipset units'!E41</f>
        <v>TBD</v>
      </c>
      <c r="F41" s="175">
        <f>IF('Chipset units'!F41="",0,'Chipset units'!F41*'Chipset prices'!F41)/10^6</f>
        <v>0</v>
      </c>
      <c r="G41" s="19">
        <f>IF('Chipset units'!G41="",0,'Chipset units'!G41*'Chipset prices'!G41)/10^6</f>
        <v>0</v>
      </c>
      <c r="H41" s="19"/>
      <c r="I41" s="19"/>
      <c r="J41" s="19"/>
      <c r="K41" s="19"/>
      <c r="L41" s="19"/>
      <c r="M41" s="19"/>
      <c r="N41" s="19"/>
      <c r="O41" s="19"/>
      <c r="P41" s="19"/>
    </row>
    <row r="42" spans="1:42" x14ac:dyDescent="0.3">
      <c r="A42">
        <f>'Chipset units'!A42</f>
        <v>0</v>
      </c>
      <c r="B42" s="18" t="str">
        <f>'Chipset units'!B42</f>
        <v>Co-packaged optics</v>
      </c>
      <c r="C42" t="str">
        <f>'Chipset units'!C42</f>
        <v>1.6T</v>
      </c>
      <c r="D42" s="2" t="s">
        <v>275</v>
      </c>
      <c r="E42" s="20" t="str">
        <f>'Chipset units'!E42</f>
        <v>TBD</v>
      </c>
      <c r="F42" s="175">
        <f>IF('Chipset units'!F42="",0,'Chipset units'!F42*'Chipset prices'!F42)/10^6</f>
        <v>0</v>
      </c>
      <c r="G42" s="19">
        <f>IF('Chipset units'!G42="",0,'Chipset units'!G42*'Chipset prices'!G42)/10^6</f>
        <v>0</v>
      </c>
      <c r="H42" s="19"/>
      <c r="I42" s="19"/>
      <c r="J42" s="19"/>
      <c r="K42" s="19"/>
      <c r="L42" s="19"/>
      <c r="M42" s="19"/>
      <c r="N42" s="19"/>
      <c r="O42" s="19"/>
      <c r="P42" s="19"/>
    </row>
    <row r="43" spans="1:42" x14ac:dyDescent="0.3">
      <c r="A43">
        <f>'Chipset units'!A43</f>
        <v>0</v>
      </c>
      <c r="B43" s="18" t="str">
        <f>'Chipset units'!B43</f>
        <v>Co-packaged optics</v>
      </c>
      <c r="C43" t="str">
        <f>'Chipset units'!C43</f>
        <v>1.6T</v>
      </c>
      <c r="D43" s="2" t="str">
        <f>'Chipset units'!D43</f>
        <v>500m</v>
      </c>
      <c r="E43" s="20" t="str">
        <f>'Chipset units'!E43</f>
        <v>TBD</v>
      </c>
      <c r="F43" s="175">
        <f>IF('Chipset units'!F43="",0,'Chipset units'!F43*'Chipset prices'!F43)/10^6</f>
        <v>0</v>
      </c>
      <c r="G43" s="19">
        <f>IF('Chipset units'!G43="",0,'Chipset units'!G43*'Chipset prices'!G43)/10^6</f>
        <v>0</v>
      </c>
      <c r="H43" s="19"/>
      <c r="I43" s="19"/>
      <c r="J43" s="19"/>
      <c r="K43" s="19"/>
      <c r="L43" s="19"/>
      <c r="M43" s="19"/>
      <c r="N43" s="19"/>
      <c r="O43" s="19"/>
      <c r="P43" s="19"/>
      <c r="AP43">
        <v>725214.40992000047</v>
      </c>
    </row>
    <row r="44" spans="1:42" x14ac:dyDescent="0.3">
      <c r="A44">
        <f>'Chipset units'!A44</f>
        <v>0</v>
      </c>
      <c r="B44" s="18" t="str">
        <f>'Chipset units'!B44</f>
        <v>Co-packaged optics</v>
      </c>
      <c r="C44" t="str">
        <f>'Chipset units'!C44</f>
        <v>1.6T</v>
      </c>
      <c r="D44" s="2" t="str">
        <f>'Chipset units'!D44</f>
        <v>2 km</v>
      </c>
      <c r="E44" s="20" t="str">
        <f>'Chipset units'!E44</f>
        <v>TBD</v>
      </c>
      <c r="F44" s="175">
        <f>IF('Chipset units'!F44="",0,'Chipset units'!F44*'Chipset prices'!F44)/10^6</f>
        <v>0</v>
      </c>
      <c r="G44" s="19">
        <f>IF('Chipset units'!G44="",0,'Chipset units'!G44*'Chipset prices'!G44)/10^6</f>
        <v>0</v>
      </c>
      <c r="H44" s="19"/>
      <c r="I44" s="19"/>
      <c r="J44" s="19"/>
      <c r="K44" s="19"/>
      <c r="L44" s="19"/>
      <c r="M44" s="19"/>
      <c r="N44" s="19"/>
      <c r="O44" s="19"/>
      <c r="P44" s="19"/>
    </row>
    <row r="45" spans="1:42" x14ac:dyDescent="0.3">
      <c r="A45">
        <f>'Chipset units'!A45</f>
        <v>0</v>
      </c>
      <c r="B45" s="15" t="str">
        <f>'Chipset units'!B45</f>
        <v>Co-packaged optics</v>
      </c>
      <c r="C45" s="5" t="str">
        <f>'Chipset units'!C45</f>
        <v>1.6T</v>
      </c>
      <c r="D45" s="10" t="str">
        <f>'Chipset units'!D45</f>
        <v>10 km</v>
      </c>
      <c r="E45" s="22" t="str">
        <f>'Chipset units'!E45</f>
        <v>TBD</v>
      </c>
      <c r="F45" s="174">
        <f>IF('Chipset units'!F45="",0,'Chipset units'!F45*'Chipset prices'!F45)/10^6</f>
        <v>0</v>
      </c>
      <c r="G45" s="139">
        <f>IF('Chipset units'!G45="",0,'Chipset units'!G45*'Chipset prices'!G45)/10^6</f>
        <v>0</v>
      </c>
      <c r="H45" s="139"/>
      <c r="I45" s="139"/>
      <c r="J45" s="139"/>
      <c r="K45" s="139"/>
      <c r="L45" s="139"/>
      <c r="M45" s="139"/>
      <c r="N45" s="139"/>
      <c r="O45" s="139"/>
      <c r="P45" s="139"/>
    </row>
    <row r="46" spans="1:42" x14ac:dyDescent="0.3">
      <c r="A46">
        <f>'Chipset units'!A46</f>
        <v>0</v>
      </c>
      <c r="B46" s="18" t="str">
        <f>'Chipset units'!B46</f>
        <v>Active Electronic Cables</v>
      </c>
      <c r="C46" t="str">
        <f>'Chipset units'!C46</f>
        <v>100G</v>
      </c>
      <c r="D46" s="2">
        <f>'Chipset units'!D46</f>
        <v>0</v>
      </c>
      <c r="E46" s="20" t="str">
        <f>'Chipset units'!E46</f>
        <v>QSFP28/SFP112</v>
      </c>
      <c r="F46" s="19">
        <f>IF('Chipset units'!F46="",0,'Chipset units'!F46*'Chipset prices'!F46)/10^6</f>
        <v>1.7266330887017685</v>
      </c>
      <c r="G46" s="19">
        <f>IF('Chipset units'!G46="",0,'Chipset units'!G46*'Chipset prices'!G46)/10^6</f>
        <v>1.4272220487681728</v>
      </c>
      <c r="H46" s="19"/>
      <c r="I46" s="19"/>
      <c r="J46" s="19"/>
      <c r="K46" s="19"/>
      <c r="L46" s="19"/>
      <c r="M46" s="19"/>
      <c r="N46" s="19"/>
      <c r="O46" s="19"/>
      <c r="P46" s="19"/>
    </row>
    <row r="47" spans="1:42" x14ac:dyDescent="0.3">
      <c r="A47" t="str">
        <f>'Chipset units'!A47</f>
        <v>PAM4</v>
      </c>
      <c r="B47" s="18" t="str">
        <f>'Chipset units'!B47</f>
        <v>Active Electronic Cables</v>
      </c>
      <c r="C47" t="str">
        <f>'Chipset units'!C47</f>
        <v>200G</v>
      </c>
      <c r="D47" s="2">
        <f>'Chipset units'!D47</f>
        <v>0</v>
      </c>
      <c r="E47" s="20" t="str">
        <f>'Chipset units'!E47</f>
        <v>QSFP56</v>
      </c>
      <c r="F47" s="19">
        <f>IF('Chipset units'!F47="",0,'Chipset units'!F47*'Chipset prices'!F47)/10^6</f>
        <v>0</v>
      </c>
      <c r="G47" s="19">
        <f>IF('Chipset units'!G47="",0,'Chipset units'!G47*'Chipset prices'!G47)/10^6</f>
        <v>0.43653225251999989</v>
      </c>
      <c r="H47" s="19"/>
      <c r="I47" s="19"/>
      <c r="J47" s="19"/>
      <c r="K47" s="19"/>
      <c r="L47" s="19"/>
      <c r="M47" s="19"/>
      <c r="N47" s="19"/>
      <c r="O47" s="19"/>
      <c r="P47" s="19"/>
    </row>
    <row r="48" spans="1:42" x14ac:dyDescent="0.3">
      <c r="A48" t="str">
        <f>'Chipset units'!A48</f>
        <v>PAM4</v>
      </c>
      <c r="B48" s="18" t="str">
        <f>'Chipset units'!B48</f>
        <v>Active Electronic Cables</v>
      </c>
      <c r="C48" t="str">
        <f>'Chipset units'!C48</f>
        <v>400G</v>
      </c>
      <c r="D48" s="2">
        <f>'Chipset units'!D48</f>
        <v>0</v>
      </c>
      <c r="E48" s="20" t="str">
        <f>'Chipset units'!E48</f>
        <v>TBD</v>
      </c>
      <c r="F48" s="19">
        <f>IF('Chipset units'!F48="",0,'Chipset units'!F48*'Chipset prices'!F48)/10^6</f>
        <v>0</v>
      </c>
      <c r="G48" s="19">
        <f>IF('Chipset units'!G48="",0,'Chipset units'!G48*'Chipset prices'!G48)/10^6</f>
        <v>0.51532021319999999</v>
      </c>
      <c r="H48" s="19"/>
      <c r="I48" s="19"/>
      <c r="J48" s="19"/>
      <c r="K48" s="19"/>
      <c r="L48" s="19"/>
      <c r="M48" s="19"/>
      <c r="N48" s="19"/>
      <c r="O48" s="19"/>
      <c r="P48" s="19"/>
    </row>
    <row r="49" spans="1:16" x14ac:dyDescent="0.3">
      <c r="A49" t="str">
        <f>'Chipset units'!A49</f>
        <v>PAM4</v>
      </c>
      <c r="B49" s="18" t="str">
        <f>'Chipset units'!B49</f>
        <v>Active Electronic Cables</v>
      </c>
      <c r="C49" t="str">
        <f>'Chipset units'!C49</f>
        <v xml:space="preserve">800G </v>
      </c>
      <c r="D49" s="2">
        <f>'Chipset units'!D49</f>
        <v>0</v>
      </c>
      <c r="E49" s="20" t="str">
        <f>'Chipset units'!E49</f>
        <v>TBD</v>
      </c>
      <c r="F49" s="19">
        <f>IF('Chipset units'!F49="",0,'Chipset units'!F49*'Chipset prices'!F49)/10^6</f>
        <v>0</v>
      </c>
      <c r="G49" s="19">
        <f>IF('Chipset units'!G49="",0,'Chipset units'!G49*'Chipset prices'!G49)/10^6</f>
        <v>0</v>
      </c>
      <c r="H49" s="19"/>
      <c r="I49" s="19"/>
      <c r="J49" s="19"/>
      <c r="K49" s="19"/>
      <c r="L49" s="19"/>
      <c r="M49" s="19"/>
      <c r="N49" s="19"/>
      <c r="O49" s="19"/>
      <c r="P49" s="19"/>
    </row>
    <row r="50" spans="1:16" x14ac:dyDescent="0.3">
      <c r="A50" t="str">
        <f>'Chipset units'!A50</f>
        <v>PAM4</v>
      </c>
      <c r="B50" s="18" t="str">
        <f>'Chipset units'!B50</f>
        <v>Active Electronic Cables</v>
      </c>
      <c r="C50" t="s">
        <v>211</v>
      </c>
      <c r="D50" s="2"/>
      <c r="E50" s="20" t="s">
        <v>27</v>
      </c>
      <c r="F50" s="19"/>
      <c r="G50" s="19">
        <f>IF('Chipset units'!G50="",0,'Chipset units'!G50*'Chipset prices'!G50)/10^6</f>
        <v>0</v>
      </c>
      <c r="H50" s="19"/>
      <c r="I50" s="19"/>
      <c r="J50" s="19"/>
      <c r="K50" s="19"/>
      <c r="L50" s="19"/>
      <c r="M50" s="19"/>
      <c r="N50" s="19"/>
      <c r="O50" s="19"/>
      <c r="P50" s="19"/>
    </row>
    <row r="51" spans="1:16" x14ac:dyDescent="0.3">
      <c r="A51">
        <f>'Chipset units'!A51</f>
        <v>0</v>
      </c>
      <c r="B51" s="25" t="str">
        <f>'Chipset units'!B51</f>
        <v xml:space="preserve">Ethernet </v>
      </c>
      <c r="C51" s="24" t="str">
        <f>'Chipset units'!C51</f>
        <v>G</v>
      </c>
      <c r="D51" s="24" t="str">
        <f>'Chipset units'!D51</f>
        <v>500 m</v>
      </c>
      <c r="E51" s="21" t="str">
        <f>'Chipset units'!E51</f>
        <v>SFP</v>
      </c>
      <c r="F51" s="117">
        <f>IF('Chipset units'!F51="",0,'Chipset units'!F51*'Chipset prices'!F51)/10^6</f>
        <v>3.6605643336</v>
      </c>
      <c r="G51" s="117">
        <f>IF('Chipset units'!G51="",0,'Chipset units'!G51*'Chipset prices'!G51)/10^6</f>
        <v>2.1130875899999997</v>
      </c>
      <c r="H51" s="117"/>
      <c r="I51" s="117"/>
      <c r="J51" s="117"/>
      <c r="K51" s="117"/>
      <c r="L51" s="117"/>
      <c r="M51" s="117"/>
      <c r="N51" s="117"/>
      <c r="O51" s="117"/>
      <c r="P51" s="117"/>
    </row>
    <row r="52" spans="1:16" x14ac:dyDescent="0.3">
      <c r="A52">
        <f>'Chipset units'!A52</f>
        <v>0</v>
      </c>
      <c r="B52" s="18" t="str">
        <f>'Chipset units'!B52</f>
        <v xml:space="preserve">Ethernet </v>
      </c>
      <c r="C52" t="str">
        <f>'Chipset units'!C52</f>
        <v>G</v>
      </c>
      <c r="D52" t="str">
        <f>'Chipset units'!D52</f>
        <v>10 km</v>
      </c>
      <c r="E52" s="20" t="str">
        <f>'Chipset units'!E52</f>
        <v>SFP</v>
      </c>
      <c r="F52" s="78">
        <f>IF('Chipset units'!F52="",0,'Chipset units'!F52*'Chipset prices'!F52)/10^6</f>
        <v>5.6478178871999987</v>
      </c>
      <c r="G52" s="78">
        <f>IF('Chipset units'!G52="",0,'Chipset units'!G52*'Chipset prices'!G52)/10^6</f>
        <v>5.1857812873386617</v>
      </c>
      <c r="H52" s="78"/>
      <c r="I52" s="78"/>
      <c r="J52" s="78"/>
      <c r="K52" s="78"/>
      <c r="L52" s="78"/>
      <c r="M52" s="78"/>
      <c r="N52" s="78"/>
      <c r="O52" s="78"/>
      <c r="P52" s="78"/>
    </row>
    <row r="53" spans="1:16" x14ac:dyDescent="0.3">
      <c r="A53">
        <f>'Chipset units'!A53</f>
        <v>0</v>
      </c>
      <c r="B53" s="18" t="str">
        <f>'Chipset units'!B53</f>
        <v xml:space="preserve">Ethernet </v>
      </c>
      <c r="C53" t="str">
        <f>'Chipset units'!C53</f>
        <v>G</v>
      </c>
      <c r="D53" t="str">
        <f>'Chipset units'!D53</f>
        <v>40 km</v>
      </c>
      <c r="E53" s="20" t="str">
        <f>'Chipset units'!E53</f>
        <v>SFP</v>
      </c>
      <c r="F53" s="78">
        <f>IF('Chipset units'!F53="",0,'Chipset units'!F53*'Chipset prices'!F53)/10^6</f>
        <v>1.0385233199999999</v>
      </c>
      <c r="G53" s="78">
        <f>IF('Chipset units'!G53="",0,'Chipset units'!G53*'Chipset prices'!G53)/10^6</f>
        <v>0.5168416805784386</v>
      </c>
      <c r="H53" s="78"/>
      <c r="I53" s="78"/>
      <c r="J53" s="78"/>
      <c r="K53" s="78"/>
      <c r="L53" s="78"/>
      <c r="M53" s="78"/>
      <c r="N53" s="78"/>
      <c r="O53" s="78"/>
      <c r="P53" s="78"/>
    </row>
    <row r="54" spans="1:16" x14ac:dyDescent="0.3">
      <c r="A54">
        <f>'Chipset units'!A54</f>
        <v>0</v>
      </c>
      <c r="B54" s="18" t="str">
        <f>'Chipset units'!B54</f>
        <v xml:space="preserve">Ethernet </v>
      </c>
      <c r="C54" t="str">
        <f>'Chipset units'!C54</f>
        <v>G</v>
      </c>
      <c r="D54" t="str">
        <f>'Chipset units'!D54</f>
        <v>80 km</v>
      </c>
      <c r="E54" s="20" t="str">
        <f>'Chipset units'!E54</f>
        <v>SFP</v>
      </c>
      <c r="F54" s="78">
        <f>IF('Chipset units'!F54="",0,'Chipset units'!F54*'Chipset prices'!F54)/10^6</f>
        <v>1.5253333200000001</v>
      </c>
      <c r="G54" s="78">
        <f>IF('Chipset units'!G54="",0,'Chipset units'!G54*'Chipset prices'!G54)/10^6</f>
        <v>0.53276656661076338</v>
      </c>
      <c r="H54" s="78"/>
      <c r="I54" s="78"/>
      <c r="J54" s="78"/>
      <c r="K54" s="78"/>
      <c r="L54" s="78"/>
      <c r="M54" s="78"/>
      <c r="N54" s="78"/>
      <c r="O54" s="78"/>
      <c r="P54" s="78"/>
    </row>
    <row r="55" spans="1:16" x14ac:dyDescent="0.3">
      <c r="A55">
        <f>'Chipset units'!A55</f>
        <v>0</v>
      </c>
      <c r="B55" s="18" t="str">
        <f>'Chipset units'!B55</f>
        <v xml:space="preserve">Ethernet </v>
      </c>
      <c r="C55" t="str">
        <f>'Chipset units'!C55</f>
        <v>G &amp; Fast Ethernet</v>
      </c>
      <c r="D55" t="str">
        <f>'Chipset units'!D55</f>
        <v>Various</v>
      </c>
      <c r="E55" s="20" t="str">
        <f>'Chipset units'!E55</f>
        <v>Legacy/discontinued</v>
      </c>
      <c r="F55" s="78">
        <f>IF('Chipset units'!F55="",0,'Chipset units'!F55*'Chipset prices'!F55)/10^6</f>
        <v>0</v>
      </c>
      <c r="G55" s="78">
        <f>IF('Chipset units'!G55="",0,'Chipset units'!G55*'Chipset prices'!G55)/10^6</f>
        <v>0</v>
      </c>
      <c r="H55" s="78"/>
      <c r="I55" s="78"/>
      <c r="J55" s="78"/>
      <c r="K55" s="78"/>
      <c r="L55" s="78"/>
      <c r="M55" s="78"/>
      <c r="N55" s="78"/>
      <c r="O55" s="78"/>
      <c r="P55" s="78"/>
    </row>
    <row r="56" spans="1:16" x14ac:dyDescent="0.3">
      <c r="A56">
        <f>'Chipset units'!A56</f>
        <v>0</v>
      </c>
      <c r="B56" s="18" t="str">
        <f>'Chipset units'!B56</f>
        <v xml:space="preserve">Ethernet </v>
      </c>
      <c r="C56" t="str">
        <f>'Chipset units'!C56</f>
        <v>10G</v>
      </c>
      <c r="D56" t="str">
        <f>'Chipset units'!D56</f>
        <v>300 m</v>
      </c>
      <c r="E56" s="20" t="str">
        <f>'Chipset units'!E56</f>
        <v>XFP</v>
      </c>
      <c r="F56" s="78">
        <f>IF('Chipset units'!F56="",0,'Chipset units'!F56*'Chipset prices'!F56)/10^6</f>
        <v>0.29348120100000008</v>
      </c>
      <c r="G56" s="78">
        <f>IF('Chipset units'!G56="",0,'Chipset units'!G56*'Chipset prices'!G56)/10^6</f>
        <v>0.12812026499999998</v>
      </c>
      <c r="H56" s="78"/>
      <c r="I56" s="78"/>
      <c r="J56" s="78"/>
      <c r="K56" s="78"/>
      <c r="L56" s="78"/>
      <c r="M56" s="78"/>
      <c r="N56" s="78"/>
      <c r="O56" s="78"/>
      <c r="P56" s="78"/>
    </row>
    <row r="57" spans="1:16" x14ac:dyDescent="0.3">
      <c r="A57">
        <f>'Chipset units'!A57</f>
        <v>0</v>
      </c>
      <c r="B57" s="18" t="str">
        <f>'Chipset units'!B57</f>
        <v xml:space="preserve">Ethernet </v>
      </c>
      <c r="C57" t="str">
        <f>'Chipset units'!C57</f>
        <v>10G</v>
      </c>
      <c r="D57" t="str">
        <f>'Chipset units'!D57</f>
        <v>300 m</v>
      </c>
      <c r="E57" s="20" t="str">
        <f>'Chipset units'!E57</f>
        <v>SFP+</v>
      </c>
      <c r="F57" s="78">
        <f>IF('Chipset units'!F57="",0,'Chipset units'!F57*'Chipset prices'!F57)/10^6</f>
        <v>11.836314087959863</v>
      </c>
      <c r="G57" s="78">
        <f>IF('Chipset units'!G57="",0,'Chipset units'!G57*'Chipset prices'!G57)/10^6</f>
        <v>9.8583230129999997</v>
      </c>
      <c r="H57" s="78"/>
      <c r="I57" s="78"/>
      <c r="J57" s="78"/>
      <c r="K57" s="78"/>
      <c r="L57" s="78"/>
      <c r="M57" s="78"/>
      <c r="N57" s="78"/>
      <c r="O57" s="78"/>
      <c r="P57" s="78"/>
    </row>
    <row r="58" spans="1:16" x14ac:dyDescent="0.3">
      <c r="A58">
        <f>'Chipset units'!A58</f>
        <v>0</v>
      </c>
      <c r="B58" s="18" t="str">
        <f>'Chipset units'!B58</f>
        <v xml:space="preserve">Ethernet </v>
      </c>
      <c r="C58" s="17" t="str">
        <f>'Chipset units'!C58</f>
        <v>10G LRM</v>
      </c>
      <c r="D58" s="17" t="str">
        <f>'Chipset units'!D58</f>
        <v>220 m</v>
      </c>
      <c r="E58" s="16" t="str">
        <f>'Chipset units'!E58</f>
        <v>SFP+</v>
      </c>
      <c r="F58" s="78">
        <f>IF('Chipset units'!F58="",0,'Chipset units'!F58*'Chipset prices'!F58)/10^6</f>
        <v>0.59262771749999998</v>
      </c>
      <c r="G58" s="78">
        <f>IF('Chipset units'!G58="",0,'Chipset units'!G58*'Chipset prices'!G58)/10^6</f>
        <v>0.29652294749999997</v>
      </c>
      <c r="H58" s="78"/>
      <c r="I58" s="78"/>
      <c r="J58" s="78"/>
      <c r="K58" s="78"/>
      <c r="L58" s="78"/>
      <c r="M58" s="78"/>
      <c r="N58" s="78"/>
      <c r="O58" s="78"/>
      <c r="P58" s="78"/>
    </row>
    <row r="59" spans="1:16" x14ac:dyDescent="0.3">
      <c r="A59">
        <f>'Chipset units'!A59</f>
        <v>0</v>
      </c>
      <c r="B59" s="18" t="str">
        <f>'Chipset units'!B59</f>
        <v xml:space="preserve">Ethernet </v>
      </c>
      <c r="C59" s="17" t="str">
        <f>'Chipset units'!C59</f>
        <v>10G</v>
      </c>
      <c r="D59" s="17" t="str">
        <f>'Chipset units'!D59</f>
        <v>10 km</v>
      </c>
      <c r="E59" s="16" t="str">
        <f>'Chipset units'!E59</f>
        <v>XFP</v>
      </c>
      <c r="F59" s="78">
        <f>IF('Chipset units'!F59="",0,'Chipset units'!F59*'Chipset prices'!F59)/10^6</f>
        <v>0.31655717816811252</v>
      </c>
      <c r="G59" s="78">
        <f>IF('Chipset units'!G59="",0,'Chipset units'!G59*'Chipset prices'!G59)/10^6</f>
        <v>0.27225426005001235</v>
      </c>
      <c r="H59" s="78"/>
      <c r="I59" s="78"/>
      <c r="J59" s="78"/>
      <c r="K59" s="78"/>
      <c r="L59" s="78"/>
      <c r="M59" s="78"/>
      <c r="N59" s="78"/>
      <c r="O59" s="78"/>
      <c r="P59" s="78"/>
    </row>
    <row r="60" spans="1:16" x14ac:dyDescent="0.3">
      <c r="A60">
        <f>'Chipset units'!A60</f>
        <v>0</v>
      </c>
      <c r="B60" s="18" t="str">
        <f>'Chipset units'!B60</f>
        <v xml:space="preserve">Ethernet </v>
      </c>
      <c r="C60" s="17" t="str">
        <f>'Chipset units'!C60</f>
        <v>10G</v>
      </c>
      <c r="D60" s="17" t="str">
        <f>'Chipset units'!D60</f>
        <v>10 km</v>
      </c>
      <c r="E60" s="16" t="str">
        <f>'Chipset units'!E60</f>
        <v>SFP+</v>
      </c>
      <c r="F60" s="78">
        <f>IF('Chipset units'!F60="",0,'Chipset units'!F60*'Chipset prices'!F60)/10^6</f>
        <v>10.991293016316673</v>
      </c>
      <c r="G60" s="78">
        <f>IF('Chipset units'!G60="",0,'Chipset units'!G60*'Chipset prices'!G60)/10^6</f>
        <v>7.5518808321876909</v>
      </c>
      <c r="H60" s="78"/>
      <c r="I60" s="78"/>
      <c r="J60" s="78"/>
      <c r="K60" s="78"/>
      <c r="L60" s="78"/>
      <c r="M60" s="78"/>
      <c r="N60" s="78"/>
      <c r="O60" s="78"/>
      <c r="P60" s="78"/>
    </row>
    <row r="61" spans="1:16" x14ac:dyDescent="0.3">
      <c r="A61">
        <f>'Chipset units'!A61</f>
        <v>0</v>
      </c>
      <c r="B61" s="18" t="str">
        <f>'Chipset units'!B61</f>
        <v xml:space="preserve">Ethernet </v>
      </c>
      <c r="C61" s="17" t="str">
        <f>'Chipset units'!C61</f>
        <v>10G</v>
      </c>
      <c r="D61" s="17" t="str">
        <f>'Chipset units'!D61</f>
        <v>40 km</v>
      </c>
      <c r="E61" s="16" t="str">
        <f>'Chipset units'!E61</f>
        <v>XFP</v>
      </c>
      <c r="F61" s="78">
        <f>IF('Chipset units'!F61="",0,'Chipset units'!F61*'Chipset prices'!F61)/10^6</f>
        <v>1.5230698938655027</v>
      </c>
      <c r="G61" s="78">
        <f>IF('Chipset units'!G61="",0,'Chipset units'!G61*'Chipset prices'!G61)/10^6</f>
        <v>0.42385260035583838</v>
      </c>
      <c r="H61" s="78"/>
      <c r="I61" s="78"/>
      <c r="J61" s="78"/>
      <c r="K61" s="78"/>
      <c r="L61" s="78"/>
      <c r="M61" s="78"/>
      <c r="N61" s="78"/>
      <c r="O61" s="78"/>
      <c r="P61" s="78"/>
    </row>
    <row r="62" spans="1:16" x14ac:dyDescent="0.3">
      <c r="A62">
        <f>'Chipset units'!A62</f>
        <v>0</v>
      </c>
      <c r="B62" s="18" t="str">
        <f>'Chipset units'!B62</f>
        <v xml:space="preserve">Ethernet </v>
      </c>
      <c r="C62" s="17" t="str">
        <f>'Chipset units'!C62</f>
        <v>10G</v>
      </c>
      <c r="D62" s="17" t="str">
        <f>'Chipset units'!D62</f>
        <v>40 km</v>
      </c>
      <c r="E62" s="16" t="str">
        <f>'Chipset units'!E62</f>
        <v>SFP+</v>
      </c>
      <c r="F62" s="78">
        <f>IF('Chipset units'!F62="",0,'Chipset units'!F62*'Chipset prices'!F62)/10^6</f>
        <v>5.2811361108271804</v>
      </c>
      <c r="G62" s="78">
        <f>IF('Chipset units'!G62="",0,'Chipset units'!G62*'Chipset prices'!G62)/10^6</f>
        <v>2.0833336894756793</v>
      </c>
      <c r="H62" s="78"/>
      <c r="I62" s="78"/>
      <c r="J62" s="78"/>
      <c r="K62" s="78"/>
      <c r="L62" s="78"/>
      <c r="M62" s="78"/>
      <c r="N62" s="78"/>
      <c r="O62" s="78"/>
      <c r="P62" s="78"/>
    </row>
    <row r="63" spans="1:16" x14ac:dyDescent="0.3">
      <c r="A63">
        <f>'Chipset units'!A63</f>
        <v>0</v>
      </c>
      <c r="B63" s="18" t="str">
        <f>'Chipset units'!B63</f>
        <v xml:space="preserve">Ethernet </v>
      </c>
      <c r="C63" s="17" t="str">
        <f>'Chipset units'!C63</f>
        <v>10G</v>
      </c>
      <c r="D63" s="17" t="str">
        <f>'Chipset units'!D63</f>
        <v>80 km</v>
      </c>
      <c r="E63" s="16" t="str">
        <f>'Chipset units'!E63</f>
        <v>XFP</v>
      </c>
      <c r="F63" s="78">
        <f>IF('Chipset units'!F63="",0,'Chipset units'!F63*'Chipset prices'!F63)/10^6</f>
        <v>0.22585377685635616</v>
      </c>
      <c r="G63" s="78">
        <f>IF('Chipset units'!G63="",0,'Chipset units'!G63*'Chipset prices'!G63)/10^6</f>
        <v>5.9170646134170203E-2</v>
      </c>
      <c r="H63" s="78"/>
      <c r="I63" s="78"/>
      <c r="J63" s="78"/>
      <c r="K63" s="78"/>
      <c r="L63" s="78"/>
      <c r="M63" s="78"/>
      <c r="N63" s="78"/>
      <c r="O63" s="78"/>
      <c r="P63" s="78"/>
    </row>
    <row r="64" spans="1:16" x14ac:dyDescent="0.3">
      <c r="A64">
        <f>'Chipset units'!A64</f>
        <v>0</v>
      </c>
      <c r="B64" s="18" t="str">
        <f>'Chipset units'!B64</f>
        <v xml:space="preserve">Ethernet </v>
      </c>
      <c r="C64" s="17" t="str">
        <f>'Chipset units'!C64</f>
        <v>10G</v>
      </c>
      <c r="D64" s="17" t="str">
        <f>'Chipset units'!D64</f>
        <v>80 km</v>
      </c>
      <c r="E64" s="16" t="str">
        <f>'Chipset units'!E64</f>
        <v>SFP+</v>
      </c>
      <c r="F64" s="78">
        <f>IF('Chipset units'!F64="",0,'Chipset units'!F64*'Chipset prices'!F64)/10^6</f>
        <v>3.1083629470685015</v>
      </c>
      <c r="G64" s="78">
        <f>IF('Chipset units'!G64="",0,'Chipset units'!G64*'Chipset prices'!G64)/10^6</f>
        <v>2.3405983029107968</v>
      </c>
      <c r="H64" s="78"/>
      <c r="I64" s="78"/>
      <c r="J64" s="78"/>
      <c r="K64" s="78"/>
      <c r="L64" s="78"/>
      <c r="M64" s="78"/>
      <c r="N64" s="78"/>
      <c r="O64" s="78"/>
      <c r="P64" s="78"/>
    </row>
    <row r="65" spans="1:16" x14ac:dyDescent="0.3">
      <c r="A65">
        <f>'Chipset units'!A65</f>
        <v>0</v>
      </c>
      <c r="B65" s="18" t="str">
        <f>'Chipset units'!B65</f>
        <v xml:space="preserve">Ethernet </v>
      </c>
      <c r="C65" s="17" t="str">
        <f>'Chipset units'!C65</f>
        <v>10G</v>
      </c>
      <c r="D65" s="17" t="str">
        <f>'Chipset units'!D65</f>
        <v>Various</v>
      </c>
      <c r="E65" s="16" t="str">
        <f>'Chipset units'!E65</f>
        <v>Legacy/discontinued</v>
      </c>
      <c r="F65" s="78">
        <f>IF('Chipset units'!F65="",0,'Chipset units'!F65*'Chipset prices'!F65)/10^6</f>
        <v>3.9E-2</v>
      </c>
      <c r="G65" s="78">
        <f>IF('Chipset units'!G65="",0,'Chipset units'!G65*'Chipset prices'!G65)/10^6</f>
        <v>5.850000000000001E-2</v>
      </c>
      <c r="H65" s="78"/>
      <c r="I65" s="78"/>
      <c r="J65" s="78"/>
      <c r="K65" s="78"/>
      <c r="L65" s="78"/>
      <c r="M65" s="78"/>
      <c r="N65" s="78"/>
      <c r="O65" s="78"/>
      <c r="P65" s="78"/>
    </row>
    <row r="66" spans="1:16" x14ac:dyDescent="0.3">
      <c r="A66">
        <f>'Chipset units'!A66</f>
        <v>0</v>
      </c>
      <c r="B66" s="18" t="str">
        <f>'Chipset units'!B66</f>
        <v xml:space="preserve">Ethernet </v>
      </c>
      <c r="C66" s="17" t="str">
        <f>'Chipset units'!C66</f>
        <v>25G SR, eSR</v>
      </c>
      <c r="D66" s="17" t="str">
        <f>'Chipset units'!D66</f>
        <v>100 - 300 m</v>
      </c>
      <c r="E66" s="16" t="str">
        <f>'Chipset units'!E66</f>
        <v>SFP28</v>
      </c>
      <c r="F66" s="78">
        <f>IF('Chipset units'!F66="",0,'Chipset units'!F66*'Chipset prices'!F66)/10^6</f>
        <v>2.7149590240500019</v>
      </c>
      <c r="G66" s="78">
        <f>IF('Chipset units'!G66="",0,'Chipset units'!G66*'Chipset prices'!G66)/10^6</f>
        <v>4.1517297899999992</v>
      </c>
      <c r="H66" s="78"/>
      <c r="I66" s="78"/>
      <c r="J66" s="78"/>
      <c r="K66" s="78"/>
      <c r="L66" s="78"/>
      <c r="M66" s="78"/>
      <c r="N66" s="78"/>
      <c r="O66" s="78"/>
      <c r="P66" s="78"/>
    </row>
    <row r="67" spans="1:16" x14ac:dyDescent="0.3">
      <c r="A67">
        <f>'Chipset units'!A67</f>
        <v>0</v>
      </c>
      <c r="B67" s="18" t="str">
        <f>'Chipset units'!B67</f>
        <v xml:space="preserve">Ethernet </v>
      </c>
      <c r="C67" s="17" t="str">
        <f>'Chipset units'!C67</f>
        <v>25G LR</v>
      </c>
      <c r="D67" s="17" t="str">
        <f>'Chipset units'!D67</f>
        <v>10 km</v>
      </c>
      <c r="E67" s="16" t="str">
        <f>'Chipset units'!E67</f>
        <v>SFP28</v>
      </c>
      <c r="F67" s="78">
        <f>IF('Chipset units'!F67="",0,'Chipset units'!F67*'Chipset prices'!F67)/10^6</f>
        <v>1.0761052126499997</v>
      </c>
      <c r="G67" s="78">
        <f>IF('Chipset units'!G67="",0,'Chipset units'!G67*'Chipset prices'!G67)/10^6</f>
        <v>0.75536409000000004</v>
      </c>
      <c r="H67" s="78"/>
      <c r="I67" s="78"/>
      <c r="J67" s="78"/>
      <c r="K67" s="78"/>
      <c r="L67" s="78"/>
      <c r="M67" s="78"/>
      <c r="N67" s="78"/>
      <c r="O67" s="78"/>
      <c r="P67" s="78"/>
    </row>
    <row r="68" spans="1:16" x14ac:dyDescent="0.3">
      <c r="A68">
        <f>'Chipset units'!A68</f>
        <v>0</v>
      </c>
      <c r="B68" s="18" t="str">
        <f>'Chipset units'!B68</f>
        <v xml:space="preserve">Ethernet </v>
      </c>
      <c r="C68" s="17" t="str">
        <f>'Chipset units'!C68</f>
        <v>25G ER</v>
      </c>
      <c r="D68" s="17" t="str">
        <f>'Chipset units'!D68</f>
        <v>40 km</v>
      </c>
      <c r="E68" s="16" t="str">
        <f>'Chipset units'!E68</f>
        <v>SFP28</v>
      </c>
      <c r="F68" s="78">
        <f>IF('Chipset units'!F68="",0,'Chipset units'!F68*'Chipset prices'!F68)/10^6</f>
        <v>0</v>
      </c>
      <c r="G68" s="78">
        <f>IF('Chipset units'!G68="",0,'Chipset units'!G68*'Chipset prices'!G68)/10^6</f>
        <v>0</v>
      </c>
      <c r="H68" s="78"/>
      <c r="I68" s="78"/>
      <c r="J68" s="78"/>
      <c r="K68" s="78"/>
      <c r="L68" s="78"/>
      <c r="M68" s="78"/>
      <c r="N68" s="78"/>
      <c r="O68" s="78"/>
      <c r="P68" s="78"/>
    </row>
    <row r="69" spans="1:16" x14ac:dyDescent="0.3">
      <c r="A69">
        <f>'Chipset units'!A69</f>
        <v>0</v>
      </c>
      <c r="B69" s="18" t="str">
        <f>'Chipset units'!B69</f>
        <v xml:space="preserve">Ethernet </v>
      </c>
      <c r="C69" s="17" t="str">
        <f>'Chipset units'!C69</f>
        <v>40G SR4</v>
      </c>
      <c r="D69" s="17" t="str">
        <f>'Chipset units'!D69</f>
        <v>100 m</v>
      </c>
      <c r="E69" s="16" t="str">
        <f>'Chipset units'!E69</f>
        <v>QSFP+</v>
      </c>
      <c r="F69" s="78">
        <f>IF('Chipset units'!F69="",0,'Chipset units'!F69*'Chipset prices'!F69)/10^6</f>
        <v>5.4942583018216622</v>
      </c>
      <c r="G69" s="78">
        <f>IF('Chipset units'!G69="",0,'Chipset units'!G69*'Chipset prices'!G69)/10^6</f>
        <v>2.9622604258928567</v>
      </c>
      <c r="H69" s="78"/>
      <c r="I69" s="78"/>
      <c r="J69" s="78"/>
      <c r="K69" s="78"/>
      <c r="L69" s="78"/>
      <c r="M69" s="78"/>
      <c r="N69" s="78"/>
      <c r="O69" s="78"/>
      <c r="P69" s="78"/>
    </row>
    <row r="70" spans="1:16" x14ac:dyDescent="0.3">
      <c r="A70">
        <f>'Chipset units'!A70</f>
        <v>0</v>
      </c>
      <c r="B70" s="18" t="str">
        <f>'Chipset units'!B70</f>
        <v xml:space="preserve">Ethernet </v>
      </c>
      <c r="C70" s="17" t="str">
        <f>'Chipset units'!C70</f>
        <v>40G MM duplex</v>
      </c>
      <c r="D70" s="17" t="str">
        <f>'Chipset units'!D70</f>
        <v>100 m</v>
      </c>
      <c r="E70" s="16" t="str">
        <f>'Chipset units'!E70</f>
        <v>QSFP+</v>
      </c>
      <c r="F70" s="78">
        <f>IF('Chipset units'!F70="",0,'Chipset units'!F70*'Chipset prices'!F70)/10^6</f>
        <v>3.3991794567543421</v>
      </c>
      <c r="G70" s="78">
        <f>IF('Chipset units'!G70="",0,'Chipset units'!G70*'Chipset prices'!G70)/10^6</f>
        <v>2.0712839294328682</v>
      </c>
      <c r="H70" s="78"/>
      <c r="I70" s="78"/>
      <c r="J70" s="78"/>
      <c r="K70" s="78"/>
      <c r="L70" s="78"/>
      <c r="M70" s="78"/>
      <c r="N70" s="78"/>
      <c r="O70" s="78"/>
      <c r="P70" s="78"/>
    </row>
    <row r="71" spans="1:16" x14ac:dyDescent="0.3">
      <c r="A71">
        <f>'Chipset units'!A71</f>
        <v>0</v>
      </c>
      <c r="B71" s="18" t="str">
        <f>'Chipset units'!B71</f>
        <v xml:space="preserve">Ethernet </v>
      </c>
      <c r="C71" s="17" t="str">
        <f>'Chipset units'!C71</f>
        <v>40G eSR4</v>
      </c>
      <c r="D71" s="17" t="str">
        <f>'Chipset units'!D71</f>
        <v>300 m</v>
      </c>
      <c r="E71" s="16" t="str">
        <f>'Chipset units'!E71</f>
        <v>QSFP+</v>
      </c>
      <c r="F71" s="78">
        <f>IF('Chipset units'!F71="",0,'Chipset units'!F71*'Chipset prices'!F71)/10^6</f>
        <v>2.8085967123990403</v>
      </c>
      <c r="G71" s="78">
        <f>IF('Chipset units'!G71="",0,'Chipset units'!G71*'Chipset prices'!G71)/10^6</f>
        <v>1.3203545786959288</v>
      </c>
      <c r="H71" s="78"/>
      <c r="I71" s="78"/>
      <c r="J71" s="78"/>
      <c r="K71" s="78"/>
      <c r="L71" s="78"/>
      <c r="M71" s="78"/>
      <c r="N71" s="78"/>
      <c r="O71" s="78"/>
      <c r="P71" s="78"/>
    </row>
    <row r="72" spans="1:16" x14ac:dyDescent="0.3">
      <c r="A72">
        <f>'Chipset units'!A72</f>
        <v>0</v>
      </c>
      <c r="B72" s="18" t="str">
        <f>'Chipset units'!B72</f>
        <v xml:space="preserve">Ethernet </v>
      </c>
      <c r="C72" s="17" t="str">
        <f>'Chipset units'!C72</f>
        <v xml:space="preserve">40G PSM4 </v>
      </c>
      <c r="D72" s="17" t="str">
        <f>'Chipset units'!D72</f>
        <v>500 m</v>
      </c>
      <c r="E72" s="16" t="str">
        <f>'Chipset units'!E72</f>
        <v>QSFP+</v>
      </c>
      <c r="F72" s="78">
        <f>IF('Chipset units'!F72="",0,'Chipset units'!F72*'Chipset prices'!F72)/10^6</f>
        <v>12.339322125000001</v>
      </c>
      <c r="G72" s="78">
        <f>IF('Chipset units'!G72="",0,'Chipset units'!G72*'Chipset prices'!G72)/10^6</f>
        <v>11.090416057499997</v>
      </c>
      <c r="H72" s="78"/>
      <c r="I72" s="78"/>
      <c r="J72" s="78"/>
      <c r="K72" s="78"/>
      <c r="L72" s="78"/>
      <c r="M72" s="78"/>
      <c r="N72" s="78"/>
      <c r="O72" s="78"/>
      <c r="P72" s="78"/>
    </row>
    <row r="73" spans="1:16" x14ac:dyDescent="0.3">
      <c r="A73">
        <f>'Chipset units'!A73</f>
        <v>0</v>
      </c>
      <c r="B73" s="18" t="str">
        <f>'Chipset units'!B73</f>
        <v xml:space="preserve">Ethernet </v>
      </c>
      <c r="C73" s="17" t="str">
        <f>'Chipset units'!C73</f>
        <v>40G (FR)</v>
      </c>
      <c r="D73" s="17" t="str">
        <f>'Chipset units'!D73</f>
        <v>2 km</v>
      </c>
      <c r="E73" s="16" t="str">
        <f>'Chipset units'!E73</f>
        <v>CFP</v>
      </c>
      <c r="F73" s="78">
        <f>IF('Chipset units'!F73="",0,'Chipset units'!F73*'Chipset prices'!F73)/10^6</f>
        <v>0</v>
      </c>
      <c r="G73" s="78">
        <f>IF('Chipset units'!G73="",0,'Chipset units'!G73*'Chipset prices'!G73)/10^6</f>
        <v>0</v>
      </c>
      <c r="H73" s="78"/>
      <c r="I73" s="78"/>
      <c r="J73" s="78"/>
      <c r="K73" s="78"/>
      <c r="L73" s="78"/>
      <c r="M73" s="78"/>
      <c r="N73" s="78"/>
      <c r="O73" s="78"/>
      <c r="P73" s="78"/>
    </row>
    <row r="74" spans="1:16" x14ac:dyDescent="0.3">
      <c r="A74">
        <f>'Chipset units'!A74</f>
        <v>0</v>
      </c>
      <c r="B74" s="18" t="str">
        <f>'Chipset units'!B74</f>
        <v xml:space="preserve">Ethernet </v>
      </c>
      <c r="C74" s="17" t="str">
        <f>'Chipset units'!C74</f>
        <v>40G (LR4 subspec)</v>
      </c>
      <c r="D74" s="17" t="str">
        <f>'Chipset units'!D74</f>
        <v>2 km</v>
      </c>
      <c r="E74" s="16" t="str">
        <f>'Chipset units'!E74</f>
        <v>QSFP+</v>
      </c>
      <c r="F74" s="78">
        <f>IF('Chipset units'!F74="",0,'Chipset units'!F74*'Chipset prices'!F74)/10^6</f>
        <v>8.0484573253500002</v>
      </c>
      <c r="G74" s="78">
        <f>IF('Chipset units'!G74="",0,'Chipset units'!G74*'Chipset prices'!G74)/10^6</f>
        <v>10.644635223873621</v>
      </c>
      <c r="H74" s="78"/>
      <c r="I74" s="78"/>
      <c r="J74" s="78"/>
      <c r="K74" s="78"/>
      <c r="L74" s="78"/>
      <c r="M74" s="78"/>
      <c r="N74" s="78"/>
      <c r="O74" s="78"/>
      <c r="P74" s="78"/>
    </row>
    <row r="75" spans="1:16" x14ac:dyDescent="0.3">
      <c r="A75">
        <f>'Chipset units'!A75</f>
        <v>0</v>
      </c>
      <c r="B75" s="18" t="str">
        <f>'Chipset units'!B75</f>
        <v xml:space="preserve">Ethernet </v>
      </c>
      <c r="C75" s="17" t="str">
        <f>'Chipset units'!C75</f>
        <v>40G</v>
      </c>
      <c r="D75" s="17" t="str">
        <f>'Chipset units'!D75</f>
        <v>10 km</v>
      </c>
      <c r="E75" s="16" t="str">
        <f>'Chipset units'!E75</f>
        <v>CFP</v>
      </c>
      <c r="F75" s="78">
        <f>IF('Chipset units'!F75="",0,'Chipset units'!F75*'Chipset prices'!F75)/10^6</f>
        <v>0</v>
      </c>
      <c r="G75" s="78">
        <f>IF('Chipset units'!G75="",0,'Chipset units'!G75*'Chipset prices'!G75)/10^6</f>
        <v>0</v>
      </c>
      <c r="H75" s="78"/>
      <c r="I75" s="78"/>
      <c r="J75" s="78"/>
      <c r="K75" s="78"/>
      <c r="L75" s="78"/>
      <c r="M75" s="78"/>
      <c r="N75" s="78"/>
      <c r="O75" s="78"/>
      <c r="P75" s="78"/>
    </row>
    <row r="76" spans="1:16" x14ac:dyDescent="0.3">
      <c r="A76">
        <f>'Chipset units'!A76</f>
        <v>0</v>
      </c>
      <c r="B76" s="18" t="str">
        <f>'Chipset units'!B76</f>
        <v xml:space="preserve">Ethernet </v>
      </c>
      <c r="C76" s="17" t="str">
        <f>'Chipset units'!C76</f>
        <v>40G</v>
      </c>
      <c r="D76" s="17" t="str">
        <f>'Chipset units'!D76</f>
        <v>10 km</v>
      </c>
      <c r="E76" s="16" t="str">
        <f>'Chipset units'!E76</f>
        <v>QSFP+</v>
      </c>
      <c r="F76" s="78">
        <f>IF('Chipset units'!F76="",0,'Chipset units'!F76*'Chipset prices'!F76)/10^6</f>
        <v>9.5002346867999954</v>
      </c>
      <c r="G76" s="78">
        <f>IF('Chipset units'!G76="",0,'Chipset units'!G76*'Chipset prices'!G76)/10^6</f>
        <v>8.3540055578168371</v>
      </c>
      <c r="H76" s="78"/>
      <c r="I76" s="78"/>
      <c r="J76" s="78"/>
      <c r="K76" s="78"/>
      <c r="L76" s="78"/>
      <c r="M76" s="78"/>
      <c r="N76" s="78"/>
      <c r="O76" s="78"/>
      <c r="P76" s="78"/>
    </row>
    <row r="77" spans="1:16" x14ac:dyDescent="0.3">
      <c r="A77">
        <f>'Chipset units'!A77</f>
        <v>0</v>
      </c>
      <c r="B77" s="18" t="str">
        <f>'Chipset units'!B77</f>
        <v xml:space="preserve">Ethernet </v>
      </c>
      <c r="C77" s="17" t="str">
        <f>'Chipset units'!C77</f>
        <v>40G</v>
      </c>
      <c r="D77" s="17" t="str">
        <f>'Chipset units'!D77</f>
        <v>40 km</v>
      </c>
      <c r="E77" s="16" t="str">
        <f>'Chipset units'!E77</f>
        <v>all</v>
      </c>
      <c r="F77" s="78">
        <f>IF('Chipset units'!F77="",0,'Chipset units'!F77*'Chipset prices'!F77)/10^6</f>
        <v>0.85152688499999962</v>
      </c>
      <c r="G77" s="78">
        <f>IF('Chipset units'!G77="",0,'Chipset units'!G77*'Chipset prices'!G77)/10^6</f>
        <v>0.33016277250000037</v>
      </c>
      <c r="H77" s="78"/>
      <c r="I77" s="78"/>
      <c r="J77" s="78"/>
      <c r="K77" s="78"/>
      <c r="L77" s="78"/>
      <c r="M77" s="78"/>
      <c r="N77" s="78"/>
      <c r="O77" s="78"/>
      <c r="P77" s="78"/>
    </row>
    <row r="78" spans="1:16" x14ac:dyDescent="0.3">
      <c r="A78" t="str">
        <f>'Chipset units'!A78</f>
        <v>PAM4</v>
      </c>
      <c r="B78" s="18" t="str">
        <f>'Chipset units'!B78</f>
        <v xml:space="preserve">Ethernet </v>
      </c>
      <c r="C78" s="17" t="str">
        <f>'Chipset units'!C78</f>
        <v xml:space="preserve">50G </v>
      </c>
      <c r="D78" s="17" t="str">
        <f>'Chipset units'!D78</f>
        <v>100 m</v>
      </c>
      <c r="E78" s="16" t="str">
        <f>'Chipset units'!E78</f>
        <v>all</v>
      </c>
      <c r="F78" s="78">
        <f>IF('Chipset units'!F78="",0,'Chipset units'!F78*'Chipset prices'!F78)/10^6</f>
        <v>0</v>
      </c>
      <c r="G78" s="78">
        <f>IF('Chipset units'!G78="",0,'Chipset units'!G78*'Chipset prices'!G78)/10^6</f>
        <v>0</v>
      </c>
      <c r="H78" s="78"/>
      <c r="I78" s="78"/>
      <c r="J78" s="78"/>
      <c r="K78" s="78"/>
      <c r="L78" s="78"/>
      <c r="M78" s="78"/>
      <c r="N78" s="78"/>
      <c r="O78" s="78"/>
      <c r="P78" s="78"/>
    </row>
    <row r="79" spans="1:16" x14ac:dyDescent="0.3">
      <c r="A79" t="str">
        <f>'Chipset units'!A79</f>
        <v>PAM4</v>
      </c>
      <c r="B79" s="18" t="str">
        <f>'Chipset units'!B79</f>
        <v xml:space="preserve">Ethernet </v>
      </c>
      <c r="C79" s="17" t="str">
        <f>'Chipset units'!C79</f>
        <v xml:space="preserve">50G </v>
      </c>
      <c r="D79" s="17" t="str">
        <f>'Chipset units'!D79</f>
        <v>2 km</v>
      </c>
      <c r="E79" s="16" t="str">
        <f>'Chipset units'!E79</f>
        <v>all</v>
      </c>
      <c r="F79" s="78">
        <f>IF('Chipset units'!F79="",0,'Chipset units'!F79*'Chipset prices'!F79)/10^6</f>
        <v>0</v>
      </c>
      <c r="G79" s="78">
        <f>IF('Chipset units'!G79="",0,'Chipset units'!G79*'Chipset prices'!G79)/10^6</f>
        <v>0</v>
      </c>
      <c r="H79" s="78"/>
      <c r="I79" s="78"/>
      <c r="J79" s="78"/>
      <c r="K79" s="78"/>
      <c r="L79" s="78"/>
      <c r="M79" s="78"/>
      <c r="N79" s="78"/>
      <c r="O79" s="78"/>
      <c r="P79" s="78"/>
    </row>
    <row r="80" spans="1:16" x14ac:dyDescent="0.3">
      <c r="A80" t="str">
        <f>'Chipset units'!A80</f>
        <v>PAM4</v>
      </c>
      <c r="B80" s="18" t="str">
        <f>'Chipset units'!B80</f>
        <v xml:space="preserve">Ethernet </v>
      </c>
      <c r="C80" s="17" t="str">
        <f>'Chipset units'!C80</f>
        <v xml:space="preserve">50G </v>
      </c>
      <c r="D80" s="17" t="str">
        <f>'Chipset units'!D80</f>
        <v>10 km</v>
      </c>
      <c r="E80" s="16" t="str">
        <f>'Chipset units'!E80</f>
        <v>all</v>
      </c>
      <c r="F80" s="78">
        <f>IF('Chipset units'!F80="",0,'Chipset units'!F80*'Chipset prices'!F80)/10^6</f>
        <v>0</v>
      </c>
      <c r="G80" s="78">
        <f>IF('Chipset units'!G80="",0,'Chipset units'!G80*'Chipset prices'!G80)/10^6</f>
        <v>0</v>
      </c>
      <c r="H80" s="78"/>
      <c r="I80" s="78"/>
      <c r="J80" s="78"/>
      <c r="K80" s="78"/>
      <c r="L80" s="78"/>
      <c r="M80" s="78"/>
      <c r="N80" s="78"/>
      <c r="O80" s="78"/>
      <c r="P80" s="78"/>
    </row>
    <row r="81" spans="1:16" x14ac:dyDescent="0.3">
      <c r="A81" t="str">
        <f>'Chipset units'!A81</f>
        <v>PAM4</v>
      </c>
      <c r="B81" s="18" t="str">
        <f>'Chipset units'!B81</f>
        <v xml:space="preserve">Ethernet </v>
      </c>
      <c r="C81" s="17" t="str">
        <f>'Chipset units'!C81</f>
        <v xml:space="preserve">50G </v>
      </c>
      <c r="D81" s="17" t="str">
        <f>'Chipset units'!D81</f>
        <v>40 km</v>
      </c>
      <c r="E81" s="16" t="str">
        <f>'Chipset units'!E81</f>
        <v>all</v>
      </c>
      <c r="F81" s="78">
        <f>IF('Chipset units'!F81="",0,'Chipset units'!F81*'Chipset prices'!F81)/10^6</f>
        <v>0</v>
      </c>
      <c r="G81" s="78">
        <f>IF('Chipset units'!G81="",0,'Chipset units'!G81*'Chipset prices'!G81)/10^6</f>
        <v>0</v>
      </c>
      <c r="H81" s="78"/>
      <c r="I81" s="78"/>
      <c r="J81" s="78"/>
      <c r="K81" s="78"/>
      <c r="L81" s="78"/>
      <c r="M81" s="78"/>
      <c r="N81" s="78"/>
      <c r="O81" s="78"/>
      <c r="P81" s="78"/>
    </row>
    <row r="82" spans="1:16" x14ac:dyDescent="0.3">
      <c r="A82" t="str">
        <f>'Chipset units'!A82</f>
        <v>PAM4</v>
      </c>
      <c r="B82" s="18" t="str">
        <f>'Chipset units'!B82</f>
        <v xml:space="preserve">Ethernet </v>
      </c>
      <c r="C82" s="17" t="str">
        <f>'Chipset units'!C82</f>
        <v xml:space="preserve">50G </v>
      </c>
      <c r="D82" s="17" t="str">
        <f>'Chipset units'!D82</f>
        <v>80 km</v>
      </c>
      <c r="E82" s="16" t="str">
        <f>'Chipset units'!E82</f>
        <v>all</v>
      </c>
      <c r="F82" s="78">
        <f>IF('Chipset units'!F82="",0,'Chipset units'!F82*'Chipset prices'!F82)/10^6</f>
        <v>0</v>
      </c>
      <c r="G82" s="78">
        <f>IF('Chipset units'!G82="",0,'Chipset units'!G82*'Chipset prices'!G82)/10^6</f>
        <v>0</v>
      </c>
      <c r="H82" s="78"/>
      <c r="I82" s="78"/>
      <c r="J82" s="78"/>
      <c r="K82" s="78"/>
      <c r="L82" s="78"/>
      <c r="M82" s="78"/>
      <c r="N82" s="78"/>
      <c r="O82" s="78"/>
      <c r="P82" s="78"/>
    </row>
    <row r="83" spans="1:16" x14ac:dyDescent="0.3">
      <c r="A83">
        <f>'Chipset units'!A83</f>
        <v>0</v>
      </c>
      <c r="B83" s="18" t="str">
        <f>'Chipset units'!B83</f>
        <v xml:space="preserve">Ethernet </v>
      </c>
      <c r="C83" s="17" t="str">
        <f>'Chipset units'!C83</f>
        <v>100G</v>
      </c>
      <c r="D83" s="17" t="str">
        <f>'Chipset units'!D83</f>
        <v>100 m</v>
      </c>
      <c r="E83" s="16" t="str">
        <f>'Chipset units'!E83</f>
        <v>CFP</v>
      </c>
      <c r="F83" s="78">
        <f>IF('Chipset units'!F83="",0,'Chipset units'!F83*'Chipset prices'!F83)/10^6</f>
        <v>0.71366790000000035</v>
      </c>
      <c r="G83" s="78">
        <f>IF('Chipset units'!G83="",0,'Chipset units'!G83*'Chipset prices'!G83)/10^6</f>
        <v>0.41249999999999998</v>
      </c>
      <c r="H83" s="78"/>
      <c r="I83" s="78"/>
      <c r="J83" s="78"/>
      <c r="K83" s="78"/>
      <c r="L83" s="78"/>
      <c r="M83" s="78"/>
      <c r="N83" s="78"/>
      <c r="O83" s="78"/>
      <c r="P83" s="78"/>
    </row>
    <row r="84" spans="1:16" x14ac:dyDescent="0.3">
      <c r="A84">
        <f>'Chipset units'!A84</f>
        <v>0</v>
      </c>
      <c r="B84" s="18" t="str">
        <f>'Chipset units'!B84</f>
        <v xml:space="preserve">Ethernet </v>
      </c>
      <c r="C84" s="17" t="str">
        <f>'Chipset units'!C84</f>
        <v>100G</v>
      </c>
      <c r="D84" s="17" t="str">
        <f>'Chipset units'!D84</f>
        <v>100 m</v>
      </c>
      <c r="E84" s="16" t="str">
        <f>'Chipset units'!E84</f>
        <v>CFP2/4</v>
      </c>
      <c r="F84" s="78">
        <f>IF('Chipset units'!F84="",0,'Chipset units'!F84*'Chipset prices'!F84)/10^6</f>
        <v>2.2141631815066013E-2</v>
      </c>
      <c r="G84" s="78">
        <f>IF('Chipset units'!G84="",0,'Chipset units'!G84*'Chipset prices'!G84)/10^6</f>
        <v>1.3779689734642777E-2</v>
      </c>
      <c r="H84" s="78"/>
      <c r="I84" s="78"/>
      <c r="J84" s="78"/>
      <c r="K84" s="78"/>
      <c r="L84" s="78"/>
      <c r="M84" s="78"/>
      <c r="N84" s="78"/>
      <c r="O84" s="78"/>
      <c r="P84" s="78"/>
    </row>
    <row r="85" spans="1:16" x14ac:dyDescent="0.3">
      <c r="A85">
        <f>'Chipset units'!A85</f>
        <v>0</v>
      </c>
      <c r="B85" s="18" t="str">
        <f>'Chipset units'!B85</f>
        <v xml:space="preserve">Ethernet </v>
      </c>
      <c r="C85" s="17" t="str">
        <f>'Chipset units'!C85</f>
        <v>100G SR4</v>
      </c>
      <c r="D85" s="17" t="str">
        <f>'Chipset units'!D85</f>
        <v>100 m</v>
      </c>
      <c r="E85" s="16" t="str">
        <f>'Chipset units'!E85</f>
        <v>QSFP28</v>
      </c>
      <c r="F85" s="78">
        <f>IF('Chipset units'!F85="",0,'Chipset units'!F85*'Chipset prices'!F85)/10^6</f>
        <v>21.209657319522162</v>
      </c>
      <c r="G85" s="78">
        <f>IF('Chipset units'!G85="",0,'Chipset units'!G85*'Chipset prices'!G85)/10^6</f>
        <v>16.395382443311689</v>
      </c>
      <c r="H85" s="78"/>
      <c r="I85" s="78"/>
      <c r="J85" s="78"/>
      <c r="K85" s="78"/>
      <c r="L85" s="78"/>
      <c r="M85" s="78"/>
      <c r="N85" s="78"/>
      <c r="O85" s="78"/>
      <c r="P85" s="78"/>
    </row>
    <row r="86" spans="1:16" x14ac:dyDescent="0.3">
      <c r="A86">
        <f>'Chipset units'!A86</f>
        <v>0</v>
      </c>
      <c r="B86" s="18" t="str">
        <f>'Chipset units'!B86</f>
        <v xml:space="preserve">Ethernet </v>
      </c>
      <c r="C86" s="17" t="str">
        <f>'Chipset units'!C86</f>
        <v>100G SR2</v>
      </c>
      <c r="D86" s="17" t="str">
        <f>'Chipset units'!D86</f>
        <v>100 m</v>
      </c>
      <c r="E86" s="16" t="str">
        <f>'Chipset units'!E86</f>
        <v>SFP-DD, DSFP</v>
      </c>
      <c r="F86" s="78">
        <f>IF('Chipset units'!F86="",0,'Chipset units'!F86*'Chipset prices'!F86)/10^6</f>
        <v>0</v>
      </c>
      <c r="G86" s="78">
        <f>IF('Chipset units'!G86="",0,'Chipset units'!G86*'Chipset prices'!G86)/10^6</f>
        <v>0.156</v>
      </c>
      <c r="H86" s="78"/>
      <c r="I86" s="78"/>
      <c r="J86" s="78"/>
      <c r="K86" s="78"/>
      <c r="L86" s="78"/>
      <c r="M86" s="78"/>
      <c r="N86" s="78"/>
      <c r="O86" s="78"/>
      <c r="P86" s="78"/>
    </row>
    <row r="87" spans="1:16" x14ac:dyDescent="0.3">
      <c r="A87" t="str">
        <f>'Chipset units'!A87</f>
        <v>PAM4</v>
      </c>
      <c r="B87" s="18" t="str">
        <f>'Chipset units'!B87</f>
        <v xml:space="preserve">Ethernet </v>
      </c>
      <c r="C87" s="17" t="str">
        <f>'Chipset units'!C87</f>
        <v>100G MM Duplex</v>
      </c>
      <c r="D87" s="17" t="str">
        <f>'Chipset units'!D87</f>
        <v>100 - 300 m</v>
      </c>
      <c r="E87" s="16" t="str">
        <f>'Chipset units'!E87</f>
        <v>QSFP28</v>
      </c>
      <c r="F87" s="78">
        <f>IF('Chipset units'!F87="",0,'Chipset units'!F87*'Chipset prices'!F87)/10^6</f>
        <v>8.25</v>
      </c>
      <c r="G87" s="78">
        <f>IF('Chipset units'!G87="",0,'Chipset units'!G87*'Chipset prices'!G87)/10^6</f>
        <v>10</v>
      </c>
      <c r="H87" s="78"/>
      <c r="I87" s="78"/>
      <c r="J87" s="78"/>
      <c r="K87" s="78"/>
      <c r="L87" s="78"/>
      <c r="M87" s="78"/>
      <c r="N87" s="78"/>
      <c r="O87" s="78"/>
      <c r="P87" s="78"/>
    </row>
    <row r="88" spans="1:16" x14ac:dyDescent="0.3">
      <c r="A88">
        <f>'Chipset units'!A88</f>
        <v>0</v>
      </c>
      <c r="B88" s="18" t="str">
        <f>'Chipset units'!B88</f>
        <v xml:space="preserve">Ethernet </v>
      </c>
      <c r="C88" s="17" t="str">
        <f>'Chipset units'!C88</f>
        <v>100G eSR4</v>
      </c>
      <c r="D88" s="17" t="str">
        <f>'Chipset units'!D88</f>
        <v>300 m</v>
      </c>
      <c r="E88" s="16" t="str">
        <f>'Chipset units'!E88</f>
        <v>QSFP28</v>
      </c>
      <c r="F88" s="78">
        <f>IF('Chipset units'!F88="",0,'Chipset units'!F88*'Chipset prices'!F88)/10^6</f>
        <v>0.11070815907533008</v>
      </c>
      <c r="G88" s="78">
        <f>IF('Chipset units'!G88="",0,'Chipset units'!G88*'Chipset prices'!G88)/10^6</f>
        <v>0.16573171136680429</v>
      </c>
      <c r="H88" s="78"/>
      <c r="I88" s="78"/>
      <c r="J88" s="78"/>
      <c r="K88" s="78"/>
      <c r="L88" s="78"/>
      <c r="M88" s="78"/>
      <c r="N88" s="78"/>
      <c r="O88" s="78"/>
      <c r="P88" s="78"/>
    </row>
    <row r="89" spans="1:16" x14ac:dyDescent="0.3">
      <c r="A89">
        <f>'Chipset units'!A89</f>
        <v>0</v>
      </c>
      <c r="B89" s="18" t="str">
        <f>'Chipset units'!B89</f>
        <v xml:space="preserve">Ethernet </v>
      </c>
      <c r="C89" s="17" t="str">
        <f>'Chipset units'!C89</f>
        <v>100G PSM4</v>
      </c>
      <c r="D89" s="17" t="str">
        <f>'Chipset units'!D89</f>
        <v>500 m</v>
      </c>
      <c r="E89" s="16" t="str">
        <f>'Chipset units'!E89</f>
        <v>QSFP28</v>
      </c>
      <c r="F89" s="78">
        <f>IF('Chipset units'!F89="",0,'Chipset units'!F89*'Chipset prices'!F89)/10^6</f>
        <v>12.57112064</v>
      </c>
      <c r="G89" s="78">
        <f>IF('Chipset units'!G89="",0,'Chipset units'!G89*'Chipset prices'!G89)/10^6</f>
        <v>17.250008462958082</v>
      </c>
      <c r="H89" s="78"/>
      <c r="I89" s="78"/>
      <c r="J89" s="78"/>
      <c r="K89" s="78"/>
      <c r="L89" s="78"/>
      <c r="M89" s="78"/>
      <c r="N89" s="78"/>
      <c r="O89" s="78"/>
      <c r="P89" s="78"/>
    </row>
    <row r="90" spans="1:16" x14ac:dyDescent="0.3">
      <c r="A90" t="str">
        <f>'Chipset units'!A90</f>
        <v>PAM4</v>
      </c>
      <c r="B90" s="18" t="str">
        <f>'Chipset units'!B90</f>
        <v xml:space="preserve">Ethernet </v>
      </c>
      <c r="C90" s="17" t="str">
        <f>'Chipset units'!C90</f>
        <v>100G DR</v>
      </c>
      <c r="D90" s="17" t="str">
        <f>'Chipset units'!D90</f>
        <v>500 m</v>
      </c>
      <c r="E90" s="16" t="str">
        <f>'Chipset units'!E90</f>
        <v>QSFP28</v>
      </c>
      <c r="F90" s="78">
        <f>IF('Chipset units'!F90="",0,'Chipset units'!F90*'Chipset prices'!F90)/10^6</f>
        <v>0</v>
      </c>
      <c r="G90" s="78">
        <f>IF('Chipset units'!G90="",0,'Chipset units'!G90*'Chipset prices'!G90)/10^6</f>
        <v>0</v>
      </c>
      <c r="H90" s="78"/>
      <c r="I90" s="78"/>
      <c r="J90" s="78"/>
      <c r="K90" s="78"/>
      <c r="L90" s="78"/>
      <c r="M90" s="78"/>
      <c r="N90" s="78"/>
      <c r="O90" s="78"/>
      <c r="P90" s="78"/>
    </row>
    <row r="91" spans="1:16" x14ac:dyDescent="0.3">
      <c r="A91">
        <f>'Chipset units'!A91</f>
        <v>0</v>
      </c>
      <c r="B91" s="18" t="str">
        <f>'Chipset units'!B91</f>
        <v xml:space="preserve">Ethernet </v>
      </c>
      <c r="C91" s="17" t="str">
        <f>'Chipset units'!C91</f>
        <v>100G CWDM4</v>
      </c>
      <c r="D91" s="17" t="str">
        <f>'Chipset units'!D91</f>
        <v>2 km</v>
      </c>
      <c r="E91" s="16" t="str">
        <f>'Chipset units'!E91</f>
        <v>QSFP28</v>
      </c>
      <c r="F91" s="78">
        <f>IF('Chipset units'!F91="",0,'Chipset units'!F91*'Chipset prices'!F91)/10^6</f>
        <v>40.04</v>
      </c>
      <c r="G91" s="78">
        <f>IF('Chipset units'!G91="",0,'Chipset units'!G91*'Chipset prices'!G91)/10^6</f>
        <v>39.78</v>
      </c>
      <c r="H91" s="78"/>
      <c r="I91" s="78"/>
      <c r="J91" s="78"/>
      <c r="K91" s="78"/>
      <c r="L91" s="78"/>
      <c r="M91" s="78"/>
      <c r="N91" s="78"/>
      <c r="O91" s="78"/>
      <c r="P91" s="78"/>
    </row>
    <row r="92" spans="1:16" x14ac:dyDescent="0.3">
      <c r="A92">
        <f>'Chipset units'!A92</f>
        <v>0</v>
      </c>
      <c r="B92" s="18" t="str">
        <f>'Chipset units'!B92</f>
        <v xml:space="preserve">Ethernet </v>
      </c>
      <c r="C92" s="17" t="str">
        <f>'Chipset units'!C92</f>
        <v>100G CWDM4-subspec</v>
      </c>
      <c r="D92" s="17" t="str">
        <f>'Chipset units'!D92</f>
        <v>500 m</v>
      </c>
      <c r="E92" s="16" t="str">
        <f>'Chipset units'!E92</f>
        <v>QSFP28</v>
      </c>
      <c r="F92" s="78">
        <f>IF('Chipset units'!F92="",0,'Chipset units'!F92*'Chipset prices'!F92)/10^6</f>
        <v>118.88283983333334</v>
      </c>
      <c r="G92" s="78">
        <f>IF('Chipset units'!G92="",0,'Chipset units'!G92*'Chipset prices'!G92)/10^6</f>
        <v>74.660320800000008</v>
      </c>
      <c r="H92" s="78"/>
      <c r="I92" s="78"/>
      <c r="J92" s="78"/>
      <c r="K92" s="78"/>
      <c r="L92" s="78"/>
      <c r="M92" s="78"/>
      <c r="N92" s="78"/>
      <c r="O92" s="78"/>
      <c r="P92" s="78"/>
    </row>
    <row r="93" spans="1:16" x14ac:dyDescent="0.3">
      <c r="A93" t="str">
        <f>'Chipset units'!A93</f>
        <v>PAM4</v>
      </c>
      <c r="B93" s="18" t="str">
        <f>'Chipset units'!B93</f>
        <v xml:space="preserve">Ethernet </v>
      </c>
      <c r="C93" s="17" t="str">
        <f>'Chipset units'!C93</f>
        <v>100G FR</v>
      </c>
      <c r="D93" s="17" t="str">
        <f>'Chipset units'!D93</f>
        <v>2 km</v>
      </c>
      <c r="E93" s="16" t="str">
        <f>'Chipset units'!E93</f>
        <v>QSFP28</v>
      </c>
      <c r="F93" s="78">
        <f>IF('Chipset units'!F93="",0,'Chipset units'!F93*'Chipset prices'!F93)/10^6</f>
        <v>0.156</v>
      </c>
      <c r="G93" s="78">
        <f>IF('Chipset units'!G93="",0,'Chipset units'!G93*'Chipset prices'!G93)/10^6</f>
        <v>0.67172273999999998</v>
      </c>
      <c r="H93" s="78"/>
      <c r="I93" s="78"/>
      <c r="J93" s="78"/>
      <c r="K93" s="78"/>
      <c r="L93" s="78"/>
      <c r="M93" s="78"/>
      <c r="N93" s="78"/>
      <c r="O93" s="78"/>
      <c r="P93" s="78"/>
    </row>
    <row r="94" spans="1:16" x14ac:dyDescent="0.3">
      <c r="A94">
        <f>'Chipset units'!A94</f>
        <v>0</v>
      </c>
      <c r="B94" s="18" t="str">
        <f>'Chipset units'!B94</f>
        <v xml:space="preserve">Ethernet </v>
      </c>
      <c r="C94" s="17" t="str">
        <f>'Chipset units'!C94</f>
        <v>100G</v>
      </c>
      <c r="D94" s="17" t="str">
        <f>'Chipset units'!D94</f>
        <v>10 km</v>
      </c>
      <c r="E94" s="16" t="str">
        <f>'Chipset units'!E94</f>
        <v>CFP</v>
      </c>
      <c r="F94" s="78">
        <f>IF('Chipset units'!F94="",0,'Chipset units'!F94*'Chipset prices'!F94)/10^6</f>
        <v>11.200182422816836</v>
      </c>
      <c r="G94" s="78">
        <f>IF('Chipset units'!G94="",0,'Chipset units'!G94*'Chipset prices'!G94)/10^6</f>
        <v>5.7860127886306554</v>
      </c>
      <c r="H94" s="78"/>
      <c r="I94" s="78"/>
      <c r="J94" s="78"/>
      <c r="K94" s="78"/>
      <c r="L94" s="78"/>
      <c r="M94" s="78"/>
      <c r="N94" s="78"/>
      <c r="O94" s="78"/>
      <c r="P94" s="78"/>
    </row>
    <row r="95" spans="1:16" x14ac:dyDescent="0.3">
      <c r="A95">
        <f>'Chipset units'!A95</f>
        <v>0</v>
      </c>
      <c r="B95" s="18" t="str">
        <f>'Chipset units'!B95</f>
        <v xml:space="preserve">Ethernet </v>
      </c>
      <c r="C95" s="17" t="str">
        <f>'Chipset units'!C95</f>
        <v>100G</v>
      </c>
      <c r="D95" s="17" t="str">
        <f>'Chipset units'!D95</f>
        <v>10 km</v>
      </c>
      <c r="E95" s="16" t="str">
        <f>'Chipset units'!E95</f>
        <v>CFP2/4</v>
      </c>
      <c r="F95" s="78">
        <f>IF('Chipset units'!F95="",0,'Chipset units'!F95*'Chipset prices'!F95)/10^6</f>
        <v>2.6862108</v>
      </c>
      <c r="G95" s="78">
        <f>IF('Chipset units'!G95="",0,'Chipset units'!G95*'Chipset prices'!G95)/10^6</f>
        <v>1.031004</v>
      </c>
      <c r="H95" s="78"/>
      <c r="I95" s="78"/>
      <c r="J95" s="78"/>
      <c r="K95" s="78"/>
      <c r="L95" s="78"/>
      <c r="M95" s="78"/>
      <c r="N95" s="78"/>
      <c r="O95" s="78"/>
      <c r="P95" s="78"/>
    </row>
    <row r="96" spans="1:16" x14ac:dyDescent="0.3">
      <c r="A96">
        <f>'Chipset units'!A96</f>
        <v>0</v>
      </c>
      <c r="B96" s="18" t="str">
        <f>'Chipset units'!B96</f>
        <v xml:space="preserve">Ethernet </v>
      </c>
      <c r="C96" s="17" t="str">
        <f>'Chipset units'!C96</f>
        <v>100G LR4</v>
      </c>
      <c r="D96" s="17" t="str">
        <f>'Chipset units'!D96</f>
        <v>10 km</v>
      </c>
      <c r="E96" s="16" t="str">
        <f>'Chipset units'!E96</f>
        <v>QSFP28</v>
      </c>
      <c r="F96" s="78">
        <f>IF('Chipset units'!F96="",0,'Chipset units'!F96*'Chipset prices'!F96)/10^6</f>
        <v>14.48323668235294</v>
      </c>
      <c r="G96" s="78">
        <f>IF('Chipset units'!G96="",0,'Chipset units'!G96*'Chipset prices'!G96)/10^6</f>
        <v>12.726581400000001</v>
      </c>
      <c r="H96" s="78"/>
      <c r="I96" s="78"/>
      <c r="J96" s="78"/>
      <c r="K96" s="78"/>
      <c r="L96" s="78"/>
      <c r="M96" s="78"/>
      <c r="N96" s="78"/>
      <c r="O96" s="78"/>
      <c r="P96" s="78"/>
    </row>
    <row r="97" spans="1:16" x14ac:dyDescent="0.3">
      <c r="A97">
        <f>'Chipset units'!A97</f>
        <v>0</v>
      </c>
      <c r="B97" s="18" t="str">
        <f>'Chipset units'!B97</f>
        <v xml:space="preserve">Ethernet </v>
      </c>
      <c r="C97" s="17" t="str">
        <f>'Chipset units'!C97</f>
        <v>100G 4WDM10</v>
      </c>
      <c r="D97" s="17" t="str">
        <f>'Chipset units'!D97</f>
        <v>10 km</v>
      </c>
      <c r="E97" s="16" t="str">
        <f>'Chipset units'!E97</f>
        <v>QSFP28</v>
      </c>
      <c r="F97" s="78">
        <f>IF('Chipset units'!F97="",0,'Chipset units'!F97*'Chipset prices'!F97)/10^6</f>
        <v>3.64</v>
      </c>
      <c r="G97" s="78">
        <f>IF('Chipset units'!G97="",0,'Chipset units'!G97*'Chipset prices'!G97)/10^6</f>
        <v>2.3436972000000003</v>
      </c>
      <c r="H97" s="78"/>
      <c r="I97" s="78"/>
      <c r="J97" s="78"/>
      <c r="K97" s="78"/>
      <c r="L97" s="78"/>
      <c r="M97" s="78"/>
      <c r="N97" s="78"/>
      <c r="O97" s="78"/>
      <c r="P97" s="78"/>
    </row>
    <row r="98" spans="1:16" x14ac:dyDescent="0.3">
      <c r="A98">
        <f>'Chipset units'!A98</f>
        <v>0</v>
      </c>
      <c r="B98" s="18" t="str">
        <f>'Chipset units'!B98</f>
        <v xml:space="preserve">Ethernet </v>
      </c>
      <c r="C98" s="17" t="str">
        <f>'Chipset units'!C98</f>
        <v>100G 4WDM20</v>
      </c>
      <c r="D98" s="17" t="str">
        <f>'Chipset units'!D98</f>
        <v>20 km</v>
      </c>
      <c r="E98" s="16" t="str">
        <f>'Chipset units'!E98</f>
        <v>QSFP28</v>
      </c>
      <c r="F98" s="78">
        <f>IF('Chipset units'!F98="",0,'Chipset units'!F98*'Chipset prices'!F98)/10^6</f>
        <v>0</v>
      </c>
      <c r="G98" s="78">
        <f>IF('Chipset units'!G98="",0,'Chipset units'!G98*'Chipset prices'!G98)/10^6</f>
        <v>0.21996000000000002</v>
      </c>
      <c r="H98" s="78"/>
      <c r="I98" s="78"/>
      <c r="J98" s="78"/>
      <c r="K98" s="78"/>
      <c r="L98" s="78"/>
      <c r="M98" s="78"/>
      <c r="N98" s="78"/>
      <c r="O98" s="78"/>
      <c r="P98" s="78"/>
    </row>
    <row r="99" spans="1:16" x14ac:dyDescent="0.3">
      <c r="A99">
        <f>'Chipset units'!A99</f>
        <v>0</v>
      </c>
      <c r="B99" s="18" t="str">
        <f>'Chipset units'!B99</f>
        <v xml:space="preserve">Ethernet </v>
      </c>
      <c r="C99" s="17" t="str">
        <f>'Chipset units'!C99</f>
        <v>100G ER4-Lite</v>
      </c>
      <c r="D99" s="17" t="str">
        <f>'Chipset units'!D99</f>
        <v>30 km</v>
      </c>
      <c r="E99" s="16" t="str">
        <f>'Chipset units'!E99</f>
        <v>all</v>
      </c>
      <c r="F99" s="78">
        <f>IF('Chipset units'!F99="",0,'Chipset units'!F99*'Chipset prices'!F99)/10^6</f>
        <v>2.071890304814815</v>
      </c>
      <c r="G99" s="78">
        <f>IF('Chipset units'!G99="",0,'Chipset units'!G99*'Chipset prices'!G99)/10^6</f>
        <v>5.3603550089928085</v>
      </c>
      <c r="H99" s="78"/>
      <c r="I99" s="78"/>
      <c r="J99" s="78"/>
      <c r="K99" s="78"/>
      <c r="L99" s="78"/>
      <c r="M99" s="78"/>
      <c r="N99" s="78"/>
      <c r="O99" s="78"/>
      <c r="P99" s="78"/>
    </row>
    <row r="100" spans="1:16" x14ac:dyDescent="0.3">
      <c r="A100">
        <f>'Chipset units'!A100</f>
        <v>0</v>
      </c>
      <c r="B100" s="18" t="str">
        <f>'Chipset units'!B100</f>
        <v xml:space="preserve">Ethernet </v>
      </c>
      <c r="C100" s="17" t="str">
        <f>'Chipset units'!C100</f>
        <v>100G ER4</v>
      </c>
      <c r="D100" s="17" t="str">
        <f>'Chipset units'!D100</f>
        <v>40 km</v>
      </c>
      <c r="E100" s="16" t="str">
        <f>'Chipset units'!E100</f>
        <v>all</v>
      </c>
      <c r="F100" s="78">
        <f>IF('Chipset units'!F100="",0,'Chipset units'!F100*'Chipset prices'!F100)/10^6</f>
        <v>2.2007382983626114</v>
      </c>
      <c r="G100" s="78">
        <f>IF('Chipset units'!G100="",0,'Chipset units'!G100*'Chipset prices'!G100)/10^6</f>
        <v>2.2669354355290836</v>
      </c>
      <c r="H100" s="78"/>
      <c r="I100" s="78"/>
      <c r="J100" s="78"/>
      <c r="K100" s="78"/>
      <c r="L100" s="78"/>
      <c r="M100" s="78"/>
      <c r="N100" s="78"/>
      <c r="O100" s="78"/>
      <c r="P100" s="78"/>
    </row>
    <row r="101" spans="1:16" x14ac:dyDescent="0.3">
      <c r="A101">
        <f>'Chipset units'!A101</f>
        <v>0</v>
      </c>
      <c r="B101" s="15" t="str">
        <f>'Chipset units'!B101</f>
        <v xml:space="preserve">Ethernet </v>
      </c>
      <c r="C101" s="151" t="str">
        <f>'Chipset units'!C101</f>
        <v>100G ZR4</v>
      </c>
      <c r="D101" s="151" t="str">
        <f>'Chipset units'!D101</f>
        <v>80 km</v>
      </c>
      <c r="E101" s="152" t="str">
        <f>'Chipset units'!E101</f>
        <v>all</v>
      </c>
      <c r="F101" s="153">
        <f>IF('Chipset units'!F101="",0,'Chipset units'!F101*'Chipset prices'!F101)/10^6</f>
        <v>0</v>
      </c>
      <c r="G101" s="153">
        <f>IF('Chipset units'!G101="",0,'Chipset units'!G101*'Chipset prices'!G101)/10^6</f>
        <v>0</v>
      </c>
      <c r="H101" s="153"/>
      <c r="I101" s="153"/>
      <c r="J101" s="153"/>
      <c r="K101" s="153"/>
      <c r="L101" s="153"/>
      <c r="M101" s="153"/>
      <c r="N101" s="153"/>
      <c r="O101" s="153"/>
      <c r="P101" s="153"/>
    </row>
    <row r="102" spans="1:16" x14ac:dyDescent="0.3">
      <c r="A102" t="str">
        <f>'Chipset units'!A102</f>
        <v>PAM4</v>
      </c>
      <c r="B102" s="18" t="str">
        <f>'Chipset units'!B102</f>
        <v xml:space="preserve">Ethernet </v>
      </c>
      <c r="C102" s="17" t="str">
        <f>'Chipset units'!C102</f>
        <v>200G SR4</v>
      </c>
      <c r="D102" s="17" t="str">
        <f>'Chipset units'!D102</f>
        <v>100 m</v>
      </c>
      <c r="E102" s="16" t="str">
        <f>'Chipset units'!E102</f>
        <v>QSFP56</v>
      </c>
      <c r="F102" s="78">
        <f>IF('Chipset units'!F102="",0,'Chipset units'!F102*'Chipset prices'!F102)/10^6</f>
        <v>5.4941249999999997E-2</v>
      </c>
      <c r="G102" s="78">
        <f>IF('Chipset units'!G102="",0,'Chipset units'!G102*'Chipset prices'!G102)/10^6</f>
        <v>0.44362499999999999</v>
      </c>
      <c r="H102" s="78"/>
      <c r="I102" s="78"/>
      <c r="J102" s="78"/>
      <c r="K102" s="78"/>
      <c r="L102" s="78"/>
      <c r="M102" s="78"/>
      <c r="N102" s="78"/>
      <c r="O102" s="78"/>
      <c r="P102" s="78"/>
    </row>
    <row r="103" spans="1:16" x14ac:dyDescent="0.3">
      <c r="A103">
        <f>'Chipset units'!A103</f>
        <v>0</v>
      </c>
      <c r="B103" s="18" t="str">
        <f>'Chipset units'!B103</f>
        <v xml:space="preserve">Ethernet </v>
      </c>
      <c r="C103" s="17" t="str">
        <f>'Chipset units'!C103</f>
        <v>200G DR</v>
      </c>
      <c r="D103" s="17" t="str">
        <f>'Chipset units'!D103</f>
        <v>500 m</v>
      </c>
      <c r="E103" s="16" t="str">
        <f>'Chipset units'!E103</f>
        <v>TBD</v>
      </c>
      <c r="F103" s="78">
        <f>IF('Chipset units'!F103="",0,'Chipset units'!F103*'Chipset prices'!F103)/10^6</f>
        <v>0</v>
      </c>
      <c r="G103" s="78">
        <f>IF('Chipset units'!G103="",0,'Chipset units'!G103*'Chipset prices'!G103)/10^6</f>
        <v>0</v>
      </c>
      <c r="H103" s="78"/>
      <c r="I103" s="78"/>
      <c r="J103" s="78"/>
      <c r="K103" s="78"/>
      <c r="L103" s="78"/>
      <c r="M103" s="78"/>
      <c r="N103" s="78"/>
      <c r="O103" s="78"/>
      <c r="P103" s="78"/>
    </row>
    <row r="104" spans="1:16" x14ac:dyDescent="0.3">
      <c r="A104" t="str">
        <f>'Chipset units'!A104</f>
        <v>PAM4</v>
      </c>
      <c r="B104" s="18" t="str">
        <f>'Chipset units'!B104</f>
        <v xml:space="preserve">Ethernet </v>
      </c>
      <c r="C104" s="17" t="str">
        <f>'Chipset units'!C104</f>
        <v>200G FR4</v>
      </c>
      <c r="D104" s="17" t="str">
        <f>'Chipset units'!D104</f>
        <v>3 km</v>
      </c>
      <c r="E104" s="16" t="str">
        <f>'Chipset units'!E104</f>
        <v>QSFP56</v>
      </c>
      <c r="F104" s="78">
        <f>IF('Chipset units'!F104="",0,'Chipset units'!F104*'Chipset prices'!F104)/10^6</f>
        <v>0.112734375</v>
      </c>
      <c r="G104" s="78">
        <f>IF('Chipset units'!G104="",0,'Chipset units'!G104*'Chipset prices'!G104)/10^6</f>
        <v>0.91080000000000005</v>
      </c>
      <c r="H104" s="78"/>
      <c r="I104" s="78"/>
      <c r="J104" s="78"/>
      <c r="K104" s="78"/>
      <c r="L104" s="78"/>
      <c r="M104" s="78"/>
      <c r="N104" s="78"/>
      <c r="O104" s="78"/>
      <c r="P104" s="78"/>
    </row>
    <row r="105" spans="1:16" x14ac:dyDescent="0.3">
      <c r="A105">
        <f>'Chipset units'!A105</f>
        <v>0</v>
      </c>
      <c r="B105" s="18" t="str">
        <f>'Chipset units'!B105</f>
        <v xml:space="preserve">Ethernet </v>
      </c>
      <c r="C105" s="17" t="str">
        <f>'Chipset units'!C105</f>
        <v>200G LR</v>
      </c>
      <c r="D105" s="17" t="str">
        <f>'Chipset units'!D105</f>
        <v>10 km</v>
      </c>
      <c r="E105" s="16" t="str">
        <f>'Chipset units'!E105</f>
        <v>TBD</v>
      </c>
      <c r="F105" s="78">
        <f>IF('Chipset units'!F105="",0,'Chipset units'!F105*'Chipset prices'!F105)/10^6</f>
        <v>0</v>
      </c>
      <c r="G105" s="78">
        <f>IF('Chipset units'!G105="",0,'Chipset units'!G105*'Chipset prices'!G105)/10^6</f>
        <v>0</v>
      </c>
      <c r="H105" s="78"/>
      <c r="I105" s="78"/>
      <c r="J105" s="78"/>
      <c r="K105" s="78"/>
      <c r="L105" s="78"/>
      <c r="M105" s="78"/>
      <c r="N105" s="78"/>
      <c r="O105" s="78"/>
      <c r="P105" s="78"/>
    </row>
    <row r="106" spans="1:16" x14ac:dyDescent="0.3">
      <c r="A106">
        <f>'Chipset units'!A106</f>
        <v>0</v>
      </c>
      <c r="B106" s="18" t="str">
        <f>'Chipset units'!B106</f>
        <v xml:space="preserve">Ethernet </v>
      </c>
      <c r="C106" s="17" t="str">
        <f>'Chipset units'!C106</f>
        <v>200G ER4</v>
      </c>
      <c r="D106" s="17" t="str">
        <f>'Chipset units'!D106</f>
        <v>40 km</v>
      </c>
      <c r="E106" s="16" t="str">
        <f>'Chipset units'!E106</f>
        <v>TBD</v>
      </c>
      <c r="F106" s="78">
        <f>IF('Chipset units'!F106="",0,'Chipset units'!F106*'Chipset prices'!F106)/10^6</f>
        <v>0</v>
      </c>
      <c r="G106" s="78">
        <f>IF('Chipset units'!G106="",0,'Chipset units'!G106*'Chipset prices'!G106)/10^6</f>
        <v>0</v>
      </c>
      <c r="H106" s="78"/>
      <c r="I106" s="78"/>
      <c r="J106" s="78"/>
      <c r="K106" s="78"/>
      <c r="L106" s="78"/>
      <c r="M106" s="78"/>
      <c r="N106" s="78"/>
      <c r="O106" s="78"/>
      <c r="P106" s="78"/>
    </row>
    <row r="107" spans="1:16" x14ac:dyDescent="0.3">
      <c r="A107" t="str">
        <f>'Chipset units'!A107</f>
        <v>PAM4</v>
      </c>
      <c r="B107" s="25" t="str">
        <f>'Chipset units'!B107</f>
        <v xml:space="preserve">Ethernet </v>
      </c>
      <c r="C107" s="146" t="str">
        <f>'Chipset units'!C107</f>
        <v>2x200 (400G-SR8)</v>
      </c>
      <c r="D107" s="146" t="str">
        <f>'Chipset units'!D107</f>
        <v>100 m</v>
      </c>
      <c r="E107" s="147" t="str">
        <f>'Chipset units'!E107</f>
        <v>OSFP, QSFP-DD</v>
      </c>
      <c r="F107" s="145">
        <f>IF('Chipset units'!F107="",0,'Chipset units'!F107*'Chipset prices'!F107)/10^6</f>
        <v>5.0545949999999999</v>
      </c>
      <c r="G107" s="145">
        <f>IF('Chipset units'!G107="",0,'Chipset units'!G107*'Chipset prices'!G107)/10^6</f>
        <v>10.647</v>
      </c>
      <c r="H107" s="145"/>
      <c r="I107" s="145"/>
      <c r="J107" s="145"/>
      <c r="K107" s="145"/>
      <c r="L107" s="145"/>
      <c r="M107" s="145"/>
      <c r="N107" s="145"/>
      <c r="O107" s="145"/>
      <c r="P107" s="145"/>
    </row>
    <row r="108" spans="1:16" x14ac:dyDescent="0.3">
      <c r="A108" t="str">
        <f>'Chipset units'!A108</f>
        <v>PAM4</v>
      </c>
      <c r="B108" s="18" t="str">
        <f>'Chipset units'!B108</f>
        <v xml:space="preserve">Ethernet </v>
      </c>
      <c r="C108" s="17" t="str">
        <f>'Chipset units'!C108</f>
        <v>400G SR4.2</v>
      </c>
      <c r="D108" s="17" t="str">
        <f>'Chipset units'!D108</f>
        <v>100 m</v>
      </c>
      <c r="E108" s="16" t="str">
        <f>'Chipset units'!E108</f>
        <v>OSFP, QSFP-DD</v>
      </c>
      <c r="F108" s="78">
        <f>IF('Chipset units'!F108="",0,'Chipset units'!F108*'Chipset prices'!F108)/10^6</f>
        <v>0</v>
      </c>
      <c r="G108" s="78">
        <f>IF('Chipset units'!G108="",0,'Chipset units'!G108*'Chipset prices'!G108)/10^6</f>
        <v>0</v>
      </c>
      <c r="H108" s="78"/>
      <c r="I108" s="78"/>
      <c r="J108" s="78"/>
      <c r="K108" s="78"/>
      <c r="L108" s="78"/>
      <c r="M108" s="78"/>
      <c r="N108" s="78"/>
      <c r="O108" s="78"/>
      <c r="P108" s="78"/>
    </row>
    <row r="109" spans="1:16" x14ac:dyDescent="0.3">
      <c r="A109" t="str">
        <f>'Chipset units'!A109</f>
        <v>PAM4</v>
      </c>
      <c r="B109" s="18" t="str">
        <f>'Chipset units'!B109</f>
        <v xml:space="preserve">Ethernet </v>
      </c>
      <c r="C109" s="17" t="str">
        <f>'Chipset units'!C109</f>
        <v>400G DR4</v>
      </c>
      <c r="D109" s="17" t="str">
        <f>'Chipset units'!D109</f>
        <v>500 m</v>
      </c>
      <c r="E109" s="16" t="str">
        <f>'Chipset units'!E109</f>
        <v>OSFP, QSFP-DD, QSFP112</v>
      </c>
      <c r="F109" s="78">
        <f>IF('Chipset units'!F109="",0,'Chipset units'!F109*'Chipset prices'!F109)/10^6</f>
        <v>0.75075000000000003</v>
      </c>
      <c r="G109" s="78">
        <f>IF('Chipset units'!G109="",0,'Chipset units'!G109*'Chipset prices'!G109)/10^6</f>
        <v>8.1469662012375004</v>
      </c>
      <c r="H109" s="78"/>
      <c r="I109" s="78"/>
      <c r="J109" s="78"/>
      <c r="K109" s="78"/>
      <c r="L109" s="78"/>
      <c r="M109" s="78"/>
      <c r="N109" s="78"/>
      <c r="O109" s="78"/>
      <c r="P109" s="78"/>
    </row>
    <row r="110" spans="1:16" x14ac:dyDescent="0.3">
      <c r="A110" t="str">
        <f>'Chipset units'!A110</f>
        <v>PAM4</v>
      </c>
      <c r="B110" s="18" t="str">
        <f>'Chipset units'!B110</f>
        <v xml:space="preserve">Ethernet </v>
      </c>
      <c r="C110" s="17" t="str">
        <f>'Chipset units'!C110</f>
        <v>2x(200G FR4)</v>
      </c>
      <c r="D110" s="17" t="str">
        <f>'Chipset units'!D110</f>
        <v>2 km</v>
      </c>
      <c r="E110" s="16" t="str">
        <f>'Chipset units'!E110</f>
        <v>OSFP</v>
      </c>
      <c r="F110" s="78">
        <f>IF('Chipset units'!F110="",0,'Chipset units'!F110*'Chipset prices'!F110)/10^6</f>
        <v>5.4112499999999999</v>
      </c>
      <c r="G110" s="78">
        <f>IF('Chipset units'!G110="",0,'Chipset units'!G110*'Chipset prices'!G110)/10^6</f>
        <v>12.918749999999999</v>
      </c>
      <c r="H110" s="78"/>
      <c r="I110" s="78"/>
      <c r="J110" s="78"/>
      <c r="K110" s="78"/>
      <c r="L110" s="78"/>
      <c r="M110" s="78"/>
      <c r="N110" s="78"/>
      <c r="O110" s="78"/>
      <c r="P110" s="78"/>
    </row>
    <row r="111" spans="1:16" x14ac:dyDescent="0.3">
      <c r="A111" t="str">
        <f>'Chipset units'!A111</f>
        <v>PAM4</v>
      </c>
      <c r="B111" s="18" t="str">
        <f>'Chipset units'!B111</f>
        <v xml:space="preserve">Ethernet </v>
      </c>
      <c r="C111" s="17" t="str">
        <f>'Chipset units'!C111</f>
        <v>400G FR4</v>
      </c>
      <c r="D111" s="17" t="str">
        <f>'Chipset units'!D111</f>
        <v>2 km</v>
      </c>
      <c r="E111" s="16" t="str">
        <f>'Chipset units'!E111</f>
        <v>OSFP, QSFP-DD, QSFP112</v>
      </c>
      <c r="F111" s="78">
        <f>IF('Chipset units'!F111="",0,'Chipset units'!F111*'Chipset prices'!F111)/10^6</f>
        <v>0.41291250000000007</v>
      </c>
      <c r="G111" s="78">
        <f>IF('Chipset units'!G111="",0,'Chipset units'!G111*'Chipset prices'!G111)/10^6</f>
        <v>0.78192290778192108</v>
      </c>
      <c r="H111" s="78"/>
      <c r="I111" s="78"/>
      <c r="J111" s="78"/>
      <c r="K111" s="78"/>
      <c r="L111" s="78"/>
      <c r="M111" s="78"/>
      <c r="N111" s="78"/>
      <c r="O111" s="78"/>
      <c r="P111" s="78"/>
    </row>
    <row r="112" spans="1:16" x14ac:dyDescent="0.3">
      <c r="A112" t="str">
        <f>'Chipset units'!A112</f>
        <v>PAM4</v>
      </c>
      <c r="B112" s="18" t="str">
        <f>'Chipset units'!B112</f>
        <v xml:space="preserve">Ethernet </v>
      </c>
      <c r="C112" s="17" t="str">
        <f>'Chipset units'!C112</f>
        <v>400G LR8, LR4</v>
      </c>
      <c r="D112" s="17" t="str">
        <f>'Chipset units'!D112</f>
        <v>10 km</v>
      </c>
      <c r="E112" s="16" t="str">
        <f>'Chipset units'!E112</f>
        <v>OSFP, QSFP-DD, QSFP112</v>
      </c>
      <c r="F112" s="78">
        <f>IF('Chipset units'!F112="",0,'Chipset units'!F112*'Chipset prices'!F112)/10^6</f>
        <v>0.75</v>
      </c>
      <c r="G112" s="78">
        <f>IF('Chipset units'!G112="",0,'Chipset units'!G112*'Chipset prices'!G112)/10^6</f>
        <v>1.0905758241758241</v>
      </c>
      <c r="H112" s="78"/>
      <c r="I112" s="78"/>
      <c r="J112" s="78"/>
      <c r="K112" s="78"/>
      <c r="L112" s="78"/>
      <c r="M112" s="78"/>
      <c r="N112" s="78"/>
      <c r="O112" s="78"/>
      <c r="P112" s="78"/>
    </row>
    <row r="113" spans="1:16" x14ac:dyDescent="0.3">
      <c r="A113" t="str">
        <f>'Chipset units'!A113</f>
        <v>PAM4</v>
      </c>
      <c r="B113" s="15" t="str">
        <f>'Chipset units'!B113</f>
        <v xml:space="preserve">Ethernet </v>
      </c>
      <c r="C113" s="151" t="str">
        <f>'Chipset units'!C113</f>
        <v>400G ER4</v>
      </c>
      <c r="D113" s="151" t="str">
        <f>'Chipset units'!D113</f>
        <v>40 km</v>
      </c>
      <c r="E113" s="152" t="str">
        <f>'Chipset units'!E113</f>
        <v>TBD</v>
      </c>
      <c r="F113" s="153"/>
      <c r="G113" s="153"/>
      <c r="H113" s="153"/>
      <c r="I113" s="153"/>
      <c r="J113" s="153"/>
      <c r="K113" s="153"/>
      <c r="L113" s="153"/>
      <c r="M113" s="153"/>
      <c r="N113" s="153"/>
      <c r="O113" s="153"/>
      <c r="P113" s="153"/>
    </row>
    <row r="114" spans="1:16" x14ac:dyDescent="0.3">
      <c r="A114" t="str">
        <f>'Chipset units'!A114</f>
        <v>PAM4</v>
      </c>
      <c r="B114" s="18" t="str">
        <f>'Chipset units'!B114</f>
        <v xml:space="preserve">Ethernet </v>
      </c>
      <c r="C114" s="17" t="str">
        <f>'Chipset units'!C114</f>
        <v>800G SR8</v>
      </c>
      <c r="D114" s="17" t="str">
        <f>'Chipset units'!D114</f>
        <v>50 m</v>
      </c>
      <c r="E114" s="16" t="str">
        <f>'Chipset units'!E114</f>
        <v>OSFP, QSFP-DD800</v>
      </c>
      <c r="F114" s="78">
        <f>IF('Chipset units'!F114="",0,'Chipset units'!F114*'Chipset prices'!F114)/10^6</f>
        <v>0</v>
      </c>
      <c r="G114" s="78">
        <f>IF('Chipset units'!G114="",0,'Chipset units'!G114*'Chipset prices'!G114)/10^6</f>
        <v>0</v>
      </c>
      <c r="H114" s="78"/>
      <c r="I114" s="78"/>
      <c r="J114" s="78"/>
      <c r="K114" s="78"/>
      <c r="L114" s="78"/>
      <c r="M114" s="78"/>
      <c r="N114" s="78"/>
      <c r="O114" s="78"/>
      <c r="P114" s="78"/>
    </row>
    <row r="115" spans="1:16" x14ac:dyDescent="0.3">
      <c r="A115" t="str">
        <f>'Chipset units'!A115</f>
        <v>PAM4</v>
      </c>
      <c r="B115" s="18" t="str">
        <f>'Chipset units'!B115</f>
        <v xml:space="preserve">Ethernet </v>
      </c>
      <c r="C115" s="17" t="str">
        <f>'Chipset units'!C115</f>
        <v>800G DR8, DR4</v>
      </c>
      <c r="D115" s="17" t="str">
        <f>'Chipset units'!D115</f>
        <v>500 m</v>
      </c>
      <c r="E115" s="16" t="str">
        <f>'Chipset units'!E115</f>
        <v>OSFP, QSFP-DD800</v>
      </c>
      <c r="F115" s="78">
        <f>IF('Chipset units'!F115="",0,'Chipset units'!F115*'Chipset prices'!F115)/10^6</f>
        <v>0</v>
      </c>
      <c r="G115" s="78">
        <f>IF('Chipset units'!G115="",0,'Chipset units'!G115*'Chipset prices'!G115)/10^6</f>
        <v>0</v>
      </c>
      <c r="H115" s="78"/>
      <c r="I115" s="78"/>
      <c r="J115" s="78"/>
      <c r="K115" s="78"/>
      <c r="L115" s="78"/>
      <c r="M115" s="78"/>
      <c r="N115" s="78"/>
      <c r="O115" s="78"/>
      <c r="P115" s="78"/>
    </row>
    <row r="116" spans="1:16" x14ac:dyDescent="0.3">
      <c r="A116" t="str">
        <f>'Chipset units'!A116</f>
        <v>PAM4</v>
      </c>
      <c r="B116" s="18" t="str">
        <f>'Chipset units'!B116</f>
        <v xml:space="preserve">Ethernet </v>
      </c>
      <c r="C116" s="17" t="str">
        <f>'Chipset units'!C116</f>
        <v>2x(400G FR4), 800G FR4</v>
      </c>
      <c r="D116" s="17" t="str">
        <f>'Chipset units'!D116</f>
        <v>2 km</v>
      </c>
      <c r="E116" s="16" t="str">
        <f>'Chipset units'!E116</f>
        <v>OSFP, QSFP-DD800</v>
      </c>
      <c r="F116" s="78">
        <f>IF('Chipset units'!F116="",0,'Chipset units'!F116*'Chipset prices'!F116)/10^6</f>
        <v>0</v>
      </c>
      <c r="G116" s="78">
        <f>IF('Chipset units'!G116="",0,'Chipset units'!G116*'Chipset prices'!G116)/10^6</f>
        <v>0</v>
      </c>
      <c r="H116" s="78"/>
      <c r="I116" s="78"/>
      <c r="J116" s="78"/>
      <c r="K116" s="78"/>
      <c r="L116" s="78"/>
      <c r="M116" s="78"/>
      <c r="N116" s="78"/>
      <c r="O116" s="78"/>
      <c r="P116" s="78"/>
    </row>
    <row r="117" spans="1:16" x14ac:dyDescent="0.3">
      <c r="A117" t="str">
        <f>'Chipset units'!A117</f>
        <v>PAM4</v>
      </c>
      <c r="B117" s="18" t="str">
        <f>'Chipset units'!B117</f>
        <v xml:space="preserve">Ethernet </v>
      </c>
      <c r="C117" s="17" t="str">
        <f>'Chipset units'!C117</f>
        <v>800G LR8, LR4</v>
      </c>
      <c r="D117" s="17" t="str">
        <f>'Chipset units'!D117</f>
        <v>6, 10 km</v>
      </c>
      <c r="E117" s="16" t="str">
        <f>'Chipset units'!E117</f>
        <v>TBD</v>
      </c>
      <c r="F117" s="78">
        <f>IF('Chipset units'!F117="",0,'Chipset units'!F117*'Chipset prices'!F117)/10^6</f>
        <v>0</v>
      </c>
      <c r="G117" s="78">
        <f>IF('Chipset units'!G117="",0,'Chipset units'!G117*'Chipset prices'!G117)/10^6</f>
        <v>0</v>
      </c>
      <c r="H117" s="78"/>
      <c r="I117" s="78"/>
      <c r="J117" s="78"/>
      <c r="K117" s="78"/>
      <c r="L117" s="78"/>
      <c r="M117" s="78"/>
      <c r="N117" s="78"/>
      <c r="O117" s="78"/>
      <c r="P117" s="78"/>
    </row>
    <row r="118" spans="1:16" x14ac:dyDescent="0.3">
      <c r="A118" t="str">
        <f>'Chipset units'!A118</f>
        <v>C-DSP</v>
      </c>
      <c r="B118" s="18" t="str">
        <f>'Chipset units'!B118</f>
        <v xml:space="preserve">Ethernet </v>
      </c>
      <c r="C118" s="17" t="str">
        <f>'Chipset units'!C118</f>
        <v>800G ZRlite</v>
      </c>
      <c r="D118" s="17" t="str">
        <f>'Chipset units'!D118</f>
        <v>10 km, 20 km</v>
      </c>
      <c r="E118" s="16" t="str">
        <f>'Chipset units'!E118</f>
        <v>TBD</v>
      </c>
      <c r="F118" s="78">
        <f>IF('Chipset units'!F118="",0,'Chipset units'!F118*'Chipset prices'!F118)/10^6</f>
        <v>0</v>
      </c>
      <c r="G118" s="78">
        <f>IF('Chipset units'!G118="",0,'Chipset units'!G118*'Chipset prices'!G118)/10^6</f>
        <v>0</v>
      </c>
      <c r="H118" s="78"/>
      <c r="I118" s="78"/>
      <c r="J118" s="78"/>
      <c r="K118" s="78"/>
      <c r="L118" s="78"/>
      <c r="M118" s="78"/>
      <c r="N118" s="78"/>
      <c r="O118" s="78"/>
      <c r="P118" s="78"/>
    </row>
    <row r="119" spans="1:16" x14ac:dyDescent="0.3">
      <c r="A119" t="str">
        <f>'Chipset units'!A119</f>
        <v>PAM4</v>
      </c>
      <c r="B119" s="15" t="str">
        <f>'Chipset units'!B119</f>
        <v xml:space="preserve">Ethernet </v>
      </c>
      <c r="C119" s="151" t="str">
        <f>'Chipset units'!C119</f>
        <v>800G ER4</v>
      </c>
      <c r="D119" s="151" t="str">
        <f>'Chipset units'!D119</f>
        <v>40 km</v>
      </c>
      <c r="E119" s="152" t="str">
        <f>'Chipset units'!E119</f>
        <v>TBD</v>
      </c>
      <c r="F119" s="153">
        <f>IF('Chipset units'!F119="",0,'Chipset units'!F119*'Chipset prices'!F119)/10^6</f>
        <v>0</v>
      </c>
      <c r="G119" s="153">
        <f>IF('Chipset units'!G119="",0,'Chipset units'!G119*'Chipset prices'!G119)/10^6</f>
        <v>0</v>
      </c>
      <c r="H119" s="153"/>
      <c r="I119" s="153"/>
      <c r="J119" s="153"/>
      <c r="K119" s="153"/>
      <c r="L119" s="153"/>
      <c r="M119" s="153"/>
      <c r="N119" s="153"/>
      <c r="O119" s="153"/>
      <c r="P119" s="153"/>
    </row>
    <row r="120" spans="1:16" x14ac:dyDescent="0.3">
      <c r="A120" t="str">
        <f>'Chipset units'!A120</f>
        <v>PAM4</v>
      </c>
      <c r="B120" s="18" t="str">
        <f>'Chipset units'!B120</f>
        <v xml:space="preserve">Ethernet </v>
      </c>
      <c r="C120" s="17" t="str">
        <f>'Chipset units'!C120</f>
        <v>1.6T SR16</v>
      </c>
      <c r="D120" s="17" t="str">
        <f>'Chipset units'!D120</f>
        <v>100 m</v>
      </c>
      <c r="E120" s="16" t="str">
        <f>'Chipset units'!E120</f>
        <v>OSFP-XD and TBD</v>
      </c>
      <c r="F120" s="78">
        <f>IF('Chipset units'!F120="",0,'Chipset units'!F120*'Chipset prices'!F120)/10^6</f>
        <v>0</v>
      </c>
      <c r="G120" s="78">
        <f>IF('Chipset units'!G120="",0,'Chipset units'!G120*'Chipset prices'!G120)/10^6</f>
        <v>0</v>
      </c>
      <c r="H120" s="78"/>
      <c r="I120" s="78"/>
      <c r="J120" s="78"/>
      <c r="K120" s="78"/>
      <c r="L120" s="78"/>
      <c r="M120" s="78"/>
      <c r="N120" s="78"/>
      <c r="O120" s="78"/>
      <c r="P120" s="78"/>
    </row>
    <row r="121" spans="1:16" x14ac:dyDescent="0.3">
      <c r="A121" t="str">
        <f>'Chipset units'!A121</f>
        <v>PAM4</v>
      </c>
      <c r="B121" s="18" t="str">
        <f>'Chipset units'!B121</f>
        <v xml:space="preserve">Ethernet </v>
      </c>
      <c r="C121" s="17" t="str">
        <f>'Chipset units'!C121</f>
        <v>1.6T DR8</v>
      </c>
      <c r="D121" s="17" t="str">
        <f>'Chipset units'!D121</f>
        <v>500 m</v>
      </c>
      <c r="E121" s="16" t="str">
        <f>'Chipset units'!E121</f>
        <v>OSFP-XD and TBD</v>
      </c>
      <c r="F121" s="78">
        <f>IF('Chipset units'!F121="",0,'Chipset units'!F121*'Chipset prices'!F121)/10^6</f>
        <v>0</v>
      </c>
      <c r="G121" s="78">
        <f>IF('Chipset units'!G121="",0,'Chipset units'!G121*'Chipset prices'!G121)/10^6</f>
        <v>0</v>
      </c>
      <c r="H121" s="78"/>
      <c r="I121" s="78"/>
      <c r="J121" s="78"/>
      <c r="K121" s="78"/>
      <c r="L121" s="78"/>
      <c r="M121" s="78"/>
      <c r="N121" s="78"/>
      <c r="O121" s="78"/>
      <c r="P121" s="78"/>
    </row>
    <row r="122" spans="1:16" x14ac:dyDescent="0.3">
      <c r="A122" t="str">
        <f>'Chipset units'!A122</f>
        <v>PAM4</v>
      </c>
      <c r="B122" s="18" t="str">
        <f>'Chipset units'!B122</f>
        <v xml:space="preserve">Ethernet </v>
      </c>
      <c r="C122" s="17" t="str">
        <f>'Chipset units'!C122</f>
        <v>1.6T FR8</v>
      </c>
      <c r="D122" s="17" t="str">
        <f>'Chipset units'!D122</f>
        <v>2 km</v>
      </c>
      <c r="E122" s="16" t="str">
        <f>'Chipset units'!E122</f>
        <v>OSFP-XD and TBD</v>
      </c>
      <c r="F122" s="78">
        <f>IF('Chipset units'!F122="",0,'Chipset units'!F122*'Chipset prices'!F122)/10^6</f>
        <v>0</v>
      </c>
      <c r="G122" s="78">
        <f>IF('Chipset units'!G122="",0,'Chipset units'!G122*'Chipset prices'!G122)/10^6</f>
        <v>0</v>
      </c>
      <c r="H122" s="78"/>
      <c r="I122" s="78"/>
      <c r="J122" s="78"/>
      <c r="K122" s="78"/>
      <c r="L122" s="78"/>
      <c r="M122" s="78"/>
      <c r="N122" s="78"/>
      <c r="O122" s="78"/>
      <c r="P122" s="78"/>
    </row>
    <row r="123" spans="1:16" x14ac:dyDescent="0.3">
      <c r="A123" t="str">
        <f>'Chipset units'!A123</f>
        <v>PAM4</v>
      </c>
      <c r="B123" s="18" t="str">
        <f>'Chipset units'!B123</f>
        <v xml:space="preserve">Ethernet </v>
      </c>
      <c r="C123" s="17" t="str">
        <f>'Chipset units'!C123</f>
        <v>1.6T LR8</v>
      </c>
      <c r="D123" s="17" t="str">
        <f>'Chipset units'!D123</f>
        <v>10 km</v>
      </c>
      <c r="E123" s="16" t="str">
        <f>'Chipset units'!E123</f>
        <v>OSFP-XD and TBD</v>
      </c>
      <c r="F123" s="78">
        <f>IF('Chipset units'!F123="",0,'Chipset units'!F123*'Chipset prices'!F123)/10^6</f>
        <v>0</v>
      </c>
      <c r="G123" s="78">
        <f>IF('Chipset units'!G123="",0,'Chipset units'!G123*'Chipset prices'!G123)/10^6</f>
        <v>0</v>
      </c>
      <c r="H123" s="78"/>
      <c r="I123" s="78"/>
      <c r="J123" s="78"/>
      <c r="K123" s="78"/>
      <c r="L123" s="78"/>
      <c r="M123" s="78"/>
      <c r="N123" s="78"/>
      <c r="O123" s="78"/>
      <c r="P123" s="78"/>
    </row>
    <row r="124" spans="1:16" x14ac:dyDescent="0.3">
      <c r="A124" t="str">
        <f>'Chipset units'!A124</f>
        <v>PAM4</v>
      </c>
      <c r="B124" s="15" t="str">
        <f>'Chipset units'!B124</f>
        <v xml:space="preserve">Ethernet </v>
      </c>
      <c r="C124" s="151" t="str">
        <f>'Chipset units'!C124</f>
        <v>1.6T ER8</v>
      </c>
      <c r="D124" s="151" t="str">
        <f>'Chipset units'!D124</f>
        <v>&gt;10 km</v>
      </c>
      <c r="E124" s="152" t="str">
        <f>'Chipset units'!E124</f>
        <v>OSFP-XD and TBD</v>
      </c>
      <c r="F124" s="153">
        <f>IF('Chipset units'!F124="",0,'Chipset units'!F124*'Chipset prices'!F124)/10^6</f>
        <v>0</v>
      </c>
      <c r="G124" s="153">
        <f>IF('Chipset units'!G124="",0,'Chipset units'!G124*'Chipset prices'!G124)/10^6</f>
        <v>0</v>
      </c>
      <c r="H124" s="153"/>
      <c r="I124" s="153"/>
      <c r="J124" s="153"/>
      <c r="K124" s="153"/>
      <c r="L124" s="153"/>
      <c r="M124" s="153"/>
      <c r="N124" s="153"/>
      <c r="O124" s="153"/>
      <c r="P124" s="153"/>
    </row>
    <row r="125" spans="1:16" x14ac:dyDescent="0.3">
      <c r="A125">
        <f>'Chipset units'!A125</f>
        <v>0</v>
      </c>
      <c r="B125" s="18" t="str">
        <f>'Chipset units'!B125</f>
        <v xml:space="preserve">Ethernet </v>
      </c>
      <c r="C125" s="17" t="str">
        <f>'Chipset units'!C125</f>
        <v>3.2T SR</v>
      </c>
      <c r="D125" s="17" t="str">
        <f>'Chipset units'!D125</f>
        <v>100 m</v>
      </c>
      <c r="E125" s="16" t="str">
        <f>'Chipset units'!E125</f>
        <v>OSFP-XD and TBD</v>
      </c>
      <c r="F125" s="78">
        <f>IF('Chipset units'!F125="",0,'Chipset units'!F125*'Chipset prices'!F125)/10^6</f>
        <v>0</v>
      </c>
      <c r="G125" s="78">
        <f>IF('Chipset units'!G125="",0,'Chipset units'!G125*'Chipset prices'!G125)/10^6</f>
        <v>0</v>
      </c>
      <c r="H125" s="78"/>
      <c r="I125" s="78"/>
      <c r="J125" s="78"/>
      <c r="K125" s="78"/>
      <c r="L125" s="78"/>
      <c r="M125" s="78"/>
      <c r="N125" s="78"/>
      <c r="O125" s="78"/>
      <c r="P125" s="78"/>
    </row>
    <row r="126" spans="1:16" x14ac:dyDescent="0.3">
      <c r="A126">
        <f>'Chipset units'!A126</f>
        <v>0</v>
      </c>
      <c r="B126" s="18" t="str">
        <f>'Chipset units'!B126</f>
        <v xml:space="preserve">Ethernet </v>
      </c>
      <c r="C126" s="17" t="str">
        <f>'Chipset units'!C126</f>
        <v>3.2T DR</v>
      </c>
      <c r="D126" s="17" t="str">
        <f>'Chipset units'!D126</f>
        <v>500 m</v>
      </c>
      <c r="E126" s="16" t="str">
        <f>'Chipset units'!E126</f>
        <v>OSFP-XD and TBD</v>
      </c>
      <c r="F126" s="78">
        <f>IF('Chipset units'!F126="",0,'Chipset units'!F126*'Chipset prices'!F126)/10^6</f>
        <v>0</v>
      </c>
      <c r="G126" s="78">
        <f>IF('Chipset units'!G126="",0,'Chipset units'!G126*'Chipset prices'!G126)/10^6</f>
        <v>0</v>
      </c>
      <c r="H126" s="78"/>
      <c r="I126" s="78"/>
      <c r="J126" s="78"/>
      <c r="K126" s="78"/>
      <c r="L126" s="78"/>
      <c r="M126" s="78"/>
      <c r="N126" s="78"/>
      <c r="O126" s="78"/>
      <c r="P126" s="78"/>
    </row>
    <row r="127" spans="1:16" x14ac:dyDescent="0.3">
      <c r="A127">
        <f>'Chipset units'!A127</f>
        <v>0</v>
      </c>
      <c r="B127" s="18" t="str">
        <f>'Chipset units'!B127</f>
        <v xml:space="preserve">Ethernet </v>
      </c>
      <c r="C127" s="17" t="str">
        <f>'Chipset units'!C127</f>
        <v>3.2T FR</v>
      </c>
      <c r="D127" s="17" t="str">
        <f>'Chipset units'!D127</f>
        <v>2 km</v>
      </c>
      <c r="E127" s="16" t="str">
        <f>'Chipset units'!E127</f>
        <v>OSFP-XD and TBD</v>
      </c>
      <c r="F127" s="78">
        <f>IF('Chipset units'!F127="",0,'Chipset units'!F127*'Chipset prices'!F127)/10^6</f>
        <v>0</v>
      </c>
      <c r="G127" s="78">
        <f>IF('Chipset units'!G127="",0,'Chipset units'!G127*'Chipset prices'!G127)/10^6</f>
        <v>0</v>
      </c>
      <c r="H127" s="78"/>
      <c r="I127" s="78"/>
      <c r="J127" s="78"/>
      <c r="K127" s="78"/>
      <c r="L127" s="78"/>
      <c r="M127" s="78"/>
      <c r="N127" s="78"/>
      <c r="O127" s="78"/>
      <c r="P127" s="78"/>
    </row>
    <row r="128" spans="1:16" x14ac:dyDescent="0.3">
      <c r="A128">
        <f>'Chipset units'!A128</f>
        <v>0</v>
      </c>
      <c r="B128" s="18" t="str">
        <f>'Chipset units'!B128</f>
        <v xml:space="preserve">Ethernet </v>
      </c>
      <c r="C128" s="17" t="str">
        <f>'Chipset units'!C128</f>
        <v>3.2T LR</v>
      </c>
      <c r="D128" s="17" t="str">
        <f>'Chipset units'!D128</f>
        <v>10 km</v>
      </c>
      <c r="E128" s="16" t="str">
        <f>'Chipset units'!E128</f>
        <v>OSFP-XD and TBD</v>
      </c>
      <c r="F128" s="78">
        <f>IF('Chipset units'!F128="",0,'Chipset units'!F128*'Chipset prices'!F128)/10^6</f>
        <v>0</v>
      </c>
      <c r="G128" s="78">
        <f>IF('Chipset units'!G128="",0,'Chipset units'!G128*'Chipset prices'!G128)/10^6</f>
        <v>0</v>
      </c>
      <c r="H128" s="78"/>
      <c r="I128" s="78"/>
      <c r="J128" s="78"/>
      <c r="K128" s="78"/>
      <c r="L128" s="78"/>
      <c r="M128" s="78"/>
      <c r="N128" s="78"/>
      <c r="O128" s="78"/>
      <c r="P128" s="78"/>
    </row>
    <row r="129" spans="1:16" x14ac:dyDescent="0.3">
      <c r="A129">
        <f>'Chipset units'!A129</f>
        <v>0</v>
      </c>
      <c r="B129" s="18" t="str">
        <f>'Chipset units'!B129</f>
        <v xml:space="preserve">Ethernet </v>
      </c>
      <c r="C129" s="17" t="str">
        <f>'Chipset units'!C129</f>
        <v>3.2T ER</v>
      </c>
      <c r="D129" s="17" t="str">
        <f>'Chipset units'!D129</f>
        <v>&gt;10 km</v>
      </c>
      <c r="E129" s="16" t="str">
        <f>'Chipset units'!E129</f>
        <v>OSFP-XD and TBD</v>
      </c>
      <c r="F129" s="78">
        <f>IF('Chipset units'!F129="",0,'Chipset units'!F129*'Chipset prices'!F129)/10^6</f>
        <v>0</v>
      </c>
      <c r="G129" s="78">
        <f>IF('Chipset units'!G129="",0,'Chipset units'!G129*'Chipset prices'!G129)/10^6</f>
        <v>0</v>
      </c>
      <c r="H129" s="78"/>
      <c r="I129" s="78"/>
      <c r="J129" s="78"/>
      <c r="K129" s="78"/>
      <c r="L129" s="78"/>
      <c r="M129" s="78"/>
      <c r="N129" s="78"/>
      <c r="O129" s="78"/>
      <c r="P129" s="78"/>
    </row>
    <row r="130" spans="1:16" x14ac:dyDescent="0.3">
      <c r="A130">
        <f>'Chipset units'!A130</f>
        <v>0</v>
      </c>
      <c r="B130" s="25" t="str">
        <f>'Chipset units'!B130</f>
        <v>CWDM</v>
      </c>
      <c r="C130" s="24" t="str">
        <f>'Chipset units'!C130</f>
        <v xml:space="preserve">1 Gbps </v>
      </c>
      <c r="D130" s="24" t="str">
        <f>'Chipset units'!D130</f>
        <v>40 km</v>
      </c>
      <c r="E130" s="21" t="str">
        <f>'Chipset units'!E130</f>
        <v>All</v>
      </c>
      <c r="F130" s="43">
        <f>IF('Chipset units'!F130="",0,'Chipset units'!F130*'Chipset prices'!F130)/10^6</f>
        <v>0.272663508</v>
      </c>
      <c r="G130" s="43">
        <f>IF('Chipset units'!G130="",0,'Chipset units'!G130*'Chipset prices'!G130)/10^6</f>
        <v>0.15503353576285714</v>
      </c>
      <c r="H130" s="43"/>
      <c r="I130" s="43"/>
      <c r="J130" s="43"/>
      <c r="K130" s="43"/>
      <c r="L130" s="43"/>
      <c r="M130" s="43"/>
      <c r="N130" s="43"/>
      <c r="O130" s="43"/>
      <c r="P130" s="43"/>
    </row>
    <row r="131" spans="1:16" x14ac:dyDescent="0.3">
      <c r="A131">
        <f>'Chipset units'!A131</f>
        <v>0</v>
      </c>
      <c r="B131" s="18" t="str">
        <f>'Chipset units'!B131</f>
        <v>CWDM</v>
      </c>
      <c r="C131" t="str">
        <f>'Chipset units'!C131</f>
        <v xml:space="preserve">1 Gbps </v>
      </c>
      <c r="D131" t="str">
        <f>'Chipset units'!D131</f>
        <v>80 km</v>
      </c>
      <c r="E131" s="20" t="str">
        <f>'Chipset units'!E131</f>
        <v>All</v>
      </c>
      <c r="F131" s="9">
        <f>IF('Chipset units'!F131="",0,'Chipset units'!F131*'Chipset prices'!F131)/10^6</f>
        <v>0.21117696600000002</v>
      </c>
      <c r="G131" s="9">
        <f>IF('Chipset units'!G131="",0,'Chipset units'!G131*'Chipset prices'!G131)/10^6</f>
        <v>0.13913023799999999</v>
      </c>
      <c r="H131" s="9"/>
      <c r="I131" s="9"/>
      <c r="J131" s="9"/>
      <c r="K131" s="9"/>
      <c r="L131" s="9"/>
      <c r="M131" s="9"/>
      <c r="N131" s="9"/>
      <c r="O131" s="9"/>
      <c r="P131" s="9"/>
    </row>
    <row r="132" spans="1:16" x14ac:dyDescent="0.3">
      <c r="A132">
        <f>'Chipset units'!A132</f>
        <v>0</v>
      </c>
      <c r="B132" s="18" t="str">
        <f>'Chipset units'!B132</f>
        <v>CWDM</v>
      </c>
      <c r="C132" t="str">
        <f>'Chipset units'!C132</f>
        <v>2.5 Gbps</v>
      </c>
      <c r="D132" t="str">
        <f>'Chipset units'!D132</f>
        <v>40 km</v>
      </c>
      <c r="E132" s="20" t="str">
        <f>'Chipset units'!E132</f>
        <v>All</v>
      </c>
      <c r="F132" s="9">
        <f>IF('Chipset units'!F132="",0,'Chipset units'!F132*'Chipset prices'!F132)/10^6</f>
        <v>0.19424925000000004</v>
      </c>
      <c r="G132" s="9">
        <f>IF('Chipset units'!G132="",0,'Chipset units'!G132*'Chipset prices'!G132)/10^6</f>
        <v>0.15169151400000003</v>
      </c>
      <c r="H132" s="9"/>
      <c r="I132" s="9"/>
      <c r="J132" s="9"/>
      <c r="K132" s="9"/>
      <c r="L132" s="9"/>
      <c r="M132" s="9"/>
      <c r="N132" s="9"/>
      <c r="O132" s="9"/>
      <c r="P132" s="9"/>
    </row>
    <row r="133" spans="1:16" x14ac:dyDescent="0.3">
      <c r="A133">
        <f>'Chipset units'!A133</f>
        <v>0</v>
      </c>
      <c r="B133" s="18" t="str">
        <f>'Chipset units'!B133</f>
        <v>CWDM</v>
      </c>
      <c r="C133" t="str">
        <f>'Chipset units'!C133</f>
        <v>2.5 Gbps</v>
      </c>
      <c r="D133" t="str">
        <f>'Chipset units'!D133</f>
        <v>80 km</v>
      </c>
      <c r="E133" s="20" t="str">
        <f>'Chipset units'!E133</f>
        <v>All</v>
      </c>
      <c r="F133" s="9">
        <f>IF('Chipset units'!F133="",0,'Chipset units'!F133*'Chipset prices'!F133)/10^6</f>
        <v>0.39151476000000002</v>
      </c>
      <c r="G133" s="9">
        <f>IF('Chipset units'!G133="",0,'Chipset units'!G133*'Chipset prices'!G133)/10^6</f>
        <v>0.26046922199999978</v>
      </c>
      <c r="H133" s="9"/>
      <c r="I133" s="9"/>
      <c r="J133" s="9"/>
      <c r="K133" s="9"/>
      <c r="L133" s="9"/>
      <c r="M133" s="9"/>
      <c r="N133" s="9"/>
      <c r="O133" s="9"/>
      <c r="P133" s="9"/>
    </row>
    <row r="134" spans="1:16" x14ac:dyDescent="0.3">
      <c r="A134">
        <f>'Chipset units'!A134</f>
        <v>0</v>
      </c>
      <c r="B134" s="18" t="str">
        <f>'Chipset units'!B134</f>
        <v>CWDM</v>
      </c>
      <c r="C134" t="str">
        <f>'Chipset units'!C134</f>
        <v>10 Gbps</v>
      </c>
      <c r="D134" t="str">
        <f>'Chipset units'!D134</f>
        <v>All</v>
      </c>
      <c r="E134" s="20" t="str">
        <f>'Chipset units'!E134</f>
        <v>All</v>
      </c>
      <c r="F134" s="9">
        <f>IF('Chipset units'!F134="",0,'Chipset units'!F134*'Chipset prices'!F134)/10^6</f>
        <v>3.8842951680000004</v>
      </c>
      <c r="G134" s="9">
        <f>IF('Chipset units'!G134="",0,'Chipset units'!G134*'Chipset prices'!G134)/10^6</f>
        <v>5.1052559999999998</v>
      </c>
      <c r="H134" s="9"/>
      <c r="I134" s="9"/>
      <c r="J134" s="9"/>
      <c r="K134" s="9"/>
      <c r="L134" s="9"/>
      <c r="M134" s="9"/>
      <c r="N134" s="9"/>
      <c r="O134" s="9"/>
      <c r="P134" s="9"/>
    </row>
    <row r="135" spans="1:16" x14ac:dyDescent="0.3">
      <c r="A135">
        <f>'Chipset units'!A135</f>
        <v>0</v>
      </c>
      <c r="B135" s="74" t="str">
        <f>'Chipset units'!B135</f>
        <v>DWDM</v>
      </c>
      <c r="C135" s="75" t="str">
        <f>'Chipset units'!C135</f>
        <v>2.5 Gbps</v>
      </c>
      <c r="D135" s="75" t="str">
        <f>'Chipset units'!D135</f>
        <v>All</v>
      </c>
      <c r="E135" s="76" t="str">
        <f>'Chipset units'!E135</f>
        <v>All</v>
      </c>
      <c r="F135" s="73">
        <f>IF('Chipset units'!F135="",0,'Chipset units'!F135*'Chipset prices'!F135)/10^6</f>
        <v>0.67522291200000006</v>
      </c>
      <c r="G135" s="73">
        <f>IF('Chipset units'!G135="",0,'Chipset units'!G135*'Chipset prices'!G135)/10^6</f>
        <v>0.46008760199999993</v>
      </c>
      <c r="H135" s="73"/>
      <c r="I135" s="73"/>
      <c r="J135" s="73"/>
      <c r="K135" s="73"/>
      <c r="L135" s="73"/>
      <c r="M135" s="73"/>
      <c r="N135" s="73"/>
      <c r="O135" s="73"/>
      <c r="P135" s="73"/>
    </row>
    <row r="136" spans="1:16" x14ac:dyDescent="0.3">
      <c r="A136">
        <f>'Chipset units'!A136</f>
        <v>0</v>
      </c>
      <c r="B136" s="18" t="str">
        <f>'Chipset units'!B136</f>
        <v>DWDM</v>
      </c>
      <c r="C136" t="str">
        <f>'Chipset units'!C136</f>
        <v>10 Gbps fixed-λ</v>
      </c>
      <c r="D136" t="str">
        <f>'Chipset units'!D136</f>
        <v>All</v>
      </c>
      <c r="E136" s="20" t="str">
        <f>'Chipset units'!E136</f>
        <v>XFP</v>
      </c>
      <c r="F136" s="9">
        <f>IF('Chipset units'!F136="",0,'Chipset units'!F136*'Chipset prices'!F136)/10^6</f>
        <v>1.4696975474999998</v>
      </c>
      <c r="G136" s="9">
        <f>IF('Chipset units'!G136="",0,'Chipset units'!G136*'Chipset prices'!G136)/10^6</f>
        <v>1.5492792350637152</v>
      </c>
      <c r="H136" s="9"/>
      <c r="I136" s="9"/>
      <c r="J136" s="9"/>
      <c r="K136" s="9"/>
      <c r="L136" s="9"/>
      <c r="M136" s="9"/>
      <c r="N136" s="9"/>
      <c r="O136" s="9"/>
      <c r="P136" s="9"/>
    </row>
    <row r="137" spans="1:16" x14ac:dyDescent="0.3">
      <c r="A137">
        <f>'Chipset units'!A137</f>
        <v>0</v>
      </c>
      <c r="B137" s="18" t="str">
        <f>'Chipset units'!B137</f>
        <v>DWDM</v>
      </c>
      <c r="C137" t="str">
        <f>'Chipset units'!C137</f>
        <v>10 Gbps fixed-λ</v>
      </c>
      <c r="D137" t="str">
        <f>'Chipset units'!D137</f>
        <v>All</v>
      </c>
      <c r="E137" s="20" t="str">
        <f>'Chipset units'!E137</f>
        <v>SFP+</v>
      </c>
      <c r="F137" s="9">
        <f>IF('Chipset units'!F137="",0,'Chipset units'!F137*'Chipset prices'!F137)/10^6</f>
        <v>2.9480212125</v>
      </c>
      <c r="G137" s="9">
        <f>IF('Chipset units'!G137="",0,'Chipset units'!G137*'Chipset prices'!G137)/10^6</f>
        <v>4.7432152418120213</v>
      </c>
      <c r="H137" s="9"/>
      <c r="I137" s="9"/>
      <c r="J137" s="9"/>
      <c r="K137" s="9"/>
      <c r="L137" s="9"/>
      <c r="M137" s="9"/>
      <c r="N137" s="9"/>
      <c r="O137" s="9"/>
      <c r="P137" s="9"/>
    </row>
    <row r="138" spans="1:16" x14ac:dyDescent="0.3">
      <c r="A138">
        <f>'Chipset units'!A138</f>
        <v>0</v>
      </c>
      <c r="B138" s="18" t="str">
        <f>'Chipset units'!B138</f>
        <v>DWDM</v>
      </c>
      <c r="C138" t="str">
        <f>'Chipset units'!C138</f>
        <v>10 Gbps tunable</v>
      </c>
      <c r="D138" t="str">
        <f>'Chipset units'!D138</f>
        <v>All</v>
      </c>
      <c r="E138" s="20" t="str">
        <f>'Chipset units'!E138</f>
        <v xml:space="preserve">XFP </v>
      </c>
      <c r="F138" s="9">
        <f>IF('Chipset units'!F138="",0,'Chipset units'!F138*'Chipset prices'!F138)/10^6</f>
        <v>8.9985386400000014</v>
      </c>
      <c r="G138" s="9">
        <f>IF('Chipset units'!G138="",0,'Chipset units'!G138*'Chipset prices'!G138)/10^6</f>
        <v>6.4925160299999991</v>
      </c>
      <c r="H138" s="9"/>
      <c r="I138" s="9"/>
      <c r="J138" s="9"/>
      <c r="K138" s="9"/>
      <c r="L138" s="9"/>
      <c r="M138" s="9"/>
      <c r="N138" s="9"/>
      <c r="O138" s="9"/>
      <c r="P138" s="9"/>
    </row>
    <row r="139" spans="1:16" x14ac:dyDescent="0.3">
      <c r="A139">
        <f>'Chipset units'!A139</f>
        <v>0</v>
      </c>
      <c r="B139" s="18" t="str">
        <f>'Chipset units'!B139</f>
        <v>DWDM</v>
      </c>
      <c r="C139" t="str">
        <f>'Chipset units'!C139</f>
        <v>10 Gbps tunable</v>
      </c>
      <c r="D139" t="str">
        <f>'Chipset units'!D139</f>
        <v>All</v>
      </c>
      <c r="E139" s="20" t="str">
        <f>'Chipset units'!E139</f>
        <v>SFP+</v>
      </c>
      <c r="F139" s="9">
        <f>IF('Chipset units'!F139="",0,'Chipset units'!F139*'Chipset prices'!F139)/10^6</f>
        <v>6.2081837999999996</v>
      </c>
      <c r="G139" s="9">
        <f>IF('Chipset units'!G139="",0,'Chipset units'!G139*'Chipset prices'!G139)/10^6</f>
        <v>7.4328489300000022</v>
      </c>
      <c r="H139" s="9"/>
      <c r="I139" s="9"/>
      <c r="J139" s="9"/>
      <c r="K139" s="9"/>
      <c r="L139" s="9"/>
      <c r="M139" s="9"/>
      <c r="N139" s="9"/>
      <c r="O139" s="9"/>
      <c r="P139" s="9"/>
    </row>
    <row r="140" spans="1:16" x14ac:dyDescent="0.3">
      <c r="A140">
        <f>'Chipset units'!A140</f>
        <v>0</v>
      </c>
      <c r="B140" s="18" t="str">
        <f>'Chipset units'!B140</f>
        <v>DWDM</v>
      </c>
      <c r="C140" t="str">
        <f>'Chipset units'!C140</f>
        <v>40 Gbps</v>
      </c>
      <c r="D140" t="str">
        <f>'Chipset units'!D140</f>
        <v>All</v>
      </c>
      <c r="E140" s="20" t="str">
        <f>'Chipset units'!E140</f>
        <v>All</v>
      </c>
      <c r="F140" s="9">
        <f>IF('Chipset units'!F140="",0,'Chipset units'!F140*'Chipset prices'!F140)/10^6</f>
        <v>0</v>
      </c>
      <c r="G140" s="9">
        <f>IF('Chipset units'!G140="",0,'Chipset units'!G140*'Chipset prices'!G140)/10^6</f>
        <v>0</v>
      </c>
      <c r="H140" s="9"/>
      <c r="I140" s="9"/>
      <c r="J140" s="9"/>
      <c r="K140" s="9"/>
      <c r="L140" s="9"/>
      <c r="M140" s="9"/>
      <c r="N140" s="9"/>
      <c r="O140" s="9"/>
      <c r="P140" s="9"/>
    </row>
    <row r="141" spans="1:16" x14ac:dyDescent="0.3">
      <c r="A141" t="str">
        <f>'Chipset units'!A141</f>
        <v>C-DSP</v>
      </c>
      <c r="B141" s="18" t="str">
        <f>'Chipset units'!B141</f>
        <v>DWDM</v>
      </c>
      <c r="C141" t="str">
        <f>'Chipset units'!C141</f>
        <v>100 Gbps</v>
      </c>
      <c r="D141" t="str">
        <f>'Chipset units'!D141</f>
        <v>All</v>
      </c>
      <c r="E141" s="20" t="str">
        <f>'Chipset units'!E141</f>
        <v>On board</v>
      </c>
      <c r="F141" s="9">
        <f>IF('Chipset units'!F141="",0,'Chipset units'!F141*'Chipset prices'!F141)/10^6</f>
        <v>418.63668000000007</v>
      </c>
      <c r="G141" s="9">
        <f>IF('Chipset units'!G141="",0,'Chipset units'!G141*'Chipset prices'!G141)/10^6</f>
        <v>272.05048640000001</v>
      </c>
      <c r="H141" s="9"/>
      <c r="I141" s="9"/>
      <c r="J141" s="9"/>
      <c r="K141" s="9"/>
      <c r="L141" s="9"/>
      <c r="M141" s="9"/>
      <c r="N141" s="9"/>
      <c r="O141" s="9"/>
      <c r="P141" s="9"/>
    </row>
    <row r="142" spans="1:16" x14ac:dyDescent="0.3">
      <c r="A142" t="str">
        <f>'Chipset units'!A142</f>
        <v>PAM4</v>
      </c>
      <c r="B142" s="18" t="str">
        <f>'Chipset units'!B142</f>
        <v>DWDM</v>
      </c>
      <c r="C142" t="str">
        <f>'Chipset units'!C142</f>
        <v>100 Gbps</v>
      </c>
      <c r="D142" t="str">
        <f>'Chipset units'!D142</f>
        <v>All</v>
      </c>
      <c r="E142" s="20" t="str">
        <f>'Chipset units'!E142</f>
        <v>Direct detect</v>
      </c>
      <c r="F142" s="9">
        <f>IF('Chipset units'!F142="",0,'Chipset units'!F142*'Chipset prices'!F142)/10^6</f>
        <v>11.591775</v>
      </c>
      <c r="G142" s="9">
        <f>IF('Chipset units'!G142="",0,'Chipset units'!G142*'Chipset prices'!G142)/10^6</f>
        <v>15.180208333333335</v>
      </c>
      <c r="H142" s="9"/>
      <c r="I142" s="9"/>
      <c r="J142" s="9"/>
      <c r="K142" s="9"/>
      <c r="L142" s="9"/>
      <c r="M142" s="9"/>
      <c r="N142" s="9"/>
      <c r="O142" s="9"/>
      <c r="P142" s="9"/>
    </row>
    <row r="143" spans="1:16" x14ac:dyDescent="0.3">
      <c r="A143" t="str">
        <f>'Chipset units'!A143</f>
        <v>C-DSP</v>
      </c>
      <c r="B143" s="18" t="str">
        <f>'Chipset units'!B143</f>
        <v>DWDM</v>
      </c>
      <c r="C143" t="str">
        <f>'Chipset units'!C143</f>
        <v>100 Gbps</v>
      </c>
      <c r="D143" t="str">
        <f>'Chipset units'!D143</f>
        <v>All</v>
      </c>
      <c r="E143" s="20" t="str">
        <f>'Chipset units'!E143</f>
        <v>CFP-DCO</v>
      </c>
      <c r="F143" s="9">
        <f>IF('Chipset units'!F143="",0,'Chipset units'!F143*'Chipset prices'!F143)/10^6</f>
        <v>49.993693749999998</v>
      </c>
      <c r="G143" s="9">
        <f>IF('Chipset units'!G143="",0,'Chipset units'!G143*'Chipset prices'!G143)/10^6</f>
        <v>77.232755600000004</v>
      </c>
      <c r="H143" s="9"/>
      <c r="I143" s="9"/>
      <c r="J143" s="9"/>
      <c r="K143" s="9"/>
      <c r="L143" s="9"/>
      <c r="M143" s="9"/>
      <c r="N143" s="9"/>
      <c r="O143" s="9"/>
      <c r="P143" s="9"/>
    </row>
    <row r="144" spans="1:16" x14ac:dyDescent="0.3">
      <c r="A144" t="str">
        <f>'Chipset units'!A144</f>
        <v>C-DSP</v>
      </c>
      <c r="B144" s="18" t="str">
        <f>'Chipset units'!B144</f>
        <v>DWDM</v>
      </c>
      <c r="C144" t="str">
        <f>'Chipset units'!C144</f>
        <v>100 Gbps</v>
      </c>
      <c r="D144" t="str">
        <f>'Chipset units'!D144</f>
        <v>80 km</v>
      </c>
      <c r="E144" s="20" t="str">
        <f>'Chipset units'!E144</f>
        <v>100G ZR</v>
      </c>
      <c r="F144" s="9">
        <f>IF('Chipset units'!F144="",0,'Chipset units'!F144*'Chipset prices'!F144)/10^6</f>
        <v>0</v>
      </c>
      <c r="G144" s="9">
        <f>IF('Chipset units'!G144="",0,'Chipset units'!G144*'Chipset prices'!G144)/10^6</f>
        <v>0</v>
      </c>
      <c r="H144" s="9"/>
      <c r="I144" s="9"/>
      <c r="J144" s="9"/>
      <c r="K144" s="9"/>
      <c r="L144" s="9"/>
      <c r="M144" s="9"/>
      <c r="N144" s="9"/>
      <c r="O144" s="9"/>
      <c r="P144" s="9"/>
    </row>
    <row r="145" spans="1:16" x14ac:dyDescent="0.3">
      <c r="A145" t="str">
        <f>'Chipset units'!A145</f>
        <v>C-DSP</v>
      </c>
      <c r="B145" s="18" t="str">
        <f>'Chipset units'!B145</f>
        <v>DWDM</v>
      </c>
      <c r="C145" t="str">
        <f>'Chipset units'!C145</f>
        <v>100 Gbps</v>
      </c>
      <c r="D145" t="str">
        <f>'Chipset units'!D145</f>
        <v>All</v>
      </c>
      <c r="E145" s="20" t="str">
        <f>'Chipset units'!E145</f>
        <v>CFP2-ACO</v>
      </c>
      <c r="F145" s="9">
        <f>IF('Chipset units'!F145="",0,'Chipset units'!F145*'Chipset prices'!F145)/10^6</f>
        <v>22.77650375</v>
      </c>
      <c r="G145" s="9">
        <f>IF('Chipset units'!G145="",0,'Chipset units'!G145*'Chipset prices'!G145)/10^6</f>
        <v>9.0332242000000011</v>
      </c>
      <c r="H145" s="9"/>
      <c r="I145" s="9"/>
      <c r="J145" s="9"/>
      <c r="K145" s="9"/>
      <c r="L145" s="9"/>
      <c r="M145" s="9"/>
      <c r="N145" s="9"/>
      <c r="O145" s="9"/>
      <c r="P145" s="9"/>
    </row>
    <row r="146" spans="1:16" x14ac:dyDescent="0.3">
      <c r="A146" t="str">
        <f>'Chipset units'!A146</f>
        <v>C-DSP</v>
      </c>
      <c r="B146" s="18" t="str">
        <f>'Chipset units'!B146</f>
        <v>DWDM</v>
      </c>
      <c r="C146" t="str">
        <f>'Chipset units'!C146</f>
        <v>200 Gbps</v>
      </c>
      <c r="D146" t="str">
        <f>'Chipset units'!D146</f>
        <v>All</v>
      </c>
      <c r="E146" s="16" t="s">
        <v>283</v>
      </c>
      <c r="F146" s="9">
        <f>IF('Chipset units'!F146="",0,'Chipset units'!F146*'Chipset prices'!F146)/10^6</f>
        <v>145.04142545454548</v>
      </c>
      <c r="G146" s="9">
        <f>IF('Chipset units'!G146="",0,'Chipset units'!G146*'Chipset prices'!G146)/10^6</f>
        <v>151.16488494545453</v>
      </c>
      <c r="H146" s="9"/>
      <c r="I146" s="9"/>
      <c r="J146" s="9"/>
      <c r="K146" s="9"/>
      <c r="L146" s="9"/>
      <c r="M146" s="9"/>
      <c r="N146" s="9"/>
      <c r="O146" s="9"/>
      <c r="P146" s="9"/>
    </row>
    <row r="147" spans="1:16" x14ac:dyDescent="0.3">
      <c r="A147" t="str">
        <f>'Chipset units'!A147</f>
        <v>C-DSP</v>
      </c>
      <c r="B147" s="18" t="str">
        <f>'Chipset units'!B147</f>
        <v>DWDM</v>
      </c>
      <c r="C147" t="str">
        <f>'Chipset units'!C147</f>
        <v>200 Gbps</v>
      </c>
      <c r="D147" t="str">
        <f>'Chipset units'!D147</f>
        <v>All</v>
      </c>
      <c r="E147" s="20" t="str">
        <f>'Chipset units'!E147</f>
        <v>CFP2-DCO</v>
      </c>
      <c r="F147" s="9">
        <f>IF('Chipset units'!F147="",0,'Chipset units'!F147*'Chipset prices'!F147)/10^6</f>
        <v>41.966925000000003</v>
      </c>
      <c r="G147" s="9">
        <f>IF('Chipset units'!G147="",0,'Chipset units'!G147*'Chipset prices'!G147)/10^6</f>
        <v>93.620435999999998</v>
      </c>
      <c r="H147" s="9"/>
      <c r="I147" s="9"/>
      <c r="J147" s="9"/>
      <c r="K147" s="9"/>
      <c r="L147" s="9"/>
      <c r="M147" s="9"/>
      <c r="N147" s="9"/>
      <c r="O147" s="9"/>
      <c r="P147" s="9"/>
    </row>
    <row r="148" spans="1:16" x14ac:dyDescent="0.3">
      <c r="A148" t="str">
        <f>'Chipset units'!A148</f>
        <v>C-DSP</v>
      </c>
      <c r="B148" s="18" t="str">
        <f>'Chipset units'!B148</f>
        <v>DWDM</v>
      </c>
      <c r="C148" t="str">
        <f>'Chipset units'!C148</f>
        <v>200 Gbps</v>
      </c>
      <c r="D148" t="str">
        <f>'Chipset units'!D148</f>
        <v>All</v>
      </c>
      <c r="E148" s="20" t="str">
        <f>'Chipset units'!E148</f>
        <v>CFP2-ACO</v>
      </c>
      <c r="F148" s="9">
        <f>IF('Chipset units'!F148="",0,'Chipset units'!F148*'Chipset prices'!F148)/10^6</f>
        <v>24.847094999999999</v>
      </c>
      <c r="G148" s="9">
        <f>IF('Chipset units'!G148="",0,'Chipset units'!G148*'Chipset prices'!G148)/10^6</f>
        <v>39.417705600000005</v>
      </c>
      <c r="H148" s="9"/>
      <c r="I148" s="9"/>
      <c r="J148" s="9"/>
      <c r="K148" s="9"/>
      <c r="L148" s="9"/>
      <c r="M148" s="9"/>
      <c r="N148" s="9"/>
      <c r="O148" s="9"/>
      <c r="P148" s="9"/>
    </row>
    <row r="149" spans="1:16" x14ac:dyDescent="0.3">
      <c r="A149" t="str">
        <f>'Chipset units'!A149</f>
        <v>C-DSP</v>
      </c>
      <c r="B149" s="18" t="s">
        <v>55</v>
      </c>
      <c r="C149" t="s">
        <v>120</v>
      </c>
      <c r="D149" t="str">
        <f>'Chipset units'!D149</f>
        <v>All</v>
      </c>
      <c r="E149" s="16" t="s">
        <v>283</v>
      </c>
      <c r="F149" s="9">
        <f>IF('Chipset units'!F149="",0,'Chipset units'!F149*'Chipset prices'!F149)/10^6</f>
        <v>0</v>
      </c>
      <c r="G149" s="9">
        <f>IF('Chipset units'!G149="",0,'Chipset units'!G149*'Chipset prices'!G149)/10^6</f>
        <v>76.837090909090904</v>
      </c>
      <c r="H149" s="9"/>
      <c r="I149" s="9"/>
      <c r="J149" s="9"/>
      <c r="K149" s="9"/>
      <c r="L149" s="9"/>
      <c r="M149" s="9"/>
      <c r="N149" s="9"/>
      <c r="O149" s="9"/>
      <c r="P149" s="9"/>
    </row>
    <row r="150" spans="1:16" x14ac:dyDescent="0.3">
      <c r="A150" t="str">
        <f>'Chipset units'!A150</f>
        <v>C-DSP</v>
      </c>
      <c r="B150" s="18" t="str">
        <f>'Chipset units'!B150</f>
        <v>DWDM</v>
      </c>
      <c r="C150" t="str">
        <f>'Chipset units'!C150</f>
        <v>400 Gbps</v>
      </c>
      <c r="D150" t="str">
        <f>'Chipset units'!D150</f>
        <v>120 km</v>
      </c>
      <c r="E150" s="20" t="str">
        <f>'Chipset units'!E150</f>
        <v>400ZR</v>
      </c>
      <c r="F150" s="9">
        <f>IF('Chipset units'!F150="",0,'Chipset units'!F150*'Chipset prices'!F150)/10^6</f>
        <v>0</v>
      </c>
      <c r="G150" s="9">
        <f>IF('Chipset units'!G150="",0,'Chipset units'!G150*'Chipset prices'!G150)/10^6</f>
        <v>0.315</v>
      </c>
      <c r="H150" s="9"/>
      <c r="I150" s="9"/>
      <c r="J150" s="9"/>
      <c r="K150" s="9"/>
      <c r="L150" s="9"/>
      <c r="M150" s="9"/>
      <c r="N150" s="9"/>
      <c r="O150" s="9"/>
      <c r="P150" s="9"/>
    </row>
    <row r="151" spans="1:16" x14ac:dyDescent="0.3">
      <c r="A151" t="str">
        <f>'Chipset units'!A151</f>
        <v>C-DSP</v>
      </c>
      <c r="B151" s="18" t="str">
        <f>'Chipset units'!B151</f>
        <v>DWDM</v>
      </c>
      <c r="C151" t="str">
        <f>'Chipset units'!C151</f>
        <v>400 Gbps</v>
      </c>
      <c r="D151" t="str">
        <f>'Chipset units'!D151</f>
        <v>&gt;120 km</v>
      </c>
      <c r="E151" s="20" t="str">
        <f>'Chipset units'!E151</f>
        <v>400ZR+</v>
      </c>
      <c r="F151" s="9">
        <f>IF('Chipset units'!F151="",0,'Chipset units'!F151*'Chipset prices'!F151)/10^6</f>
        <v>0</v>
      </c>
      <c r="G151" s="9">
        <f>IF('Chipset units'!G151="",0,'Chipset units'!G151*'Chipset prices'!G151)/10^6</f>
        <v>0.21525</v>
      </c>
      <c r="H151" s="9"/>
      <c r="I151" s="9"/>
      <c r="J151" s="9"/>
      <c r="K151" s="9"/>
      <c r="L151" s="9"/>
      <c r="M151" s="9"/>
      <c r="N151" s="9"/>
      <c r="O151" s="9"/>
      <c r="P151" s="9"/>
    </row>
    <row r="152" spans="1:16" x14ac:dyDescent="0.3">
      <c r="A152" t="str">
        <f>'Chipset units'!A152</f>
        <v>C-DSP</v>
      </c>
      <c r="B152" s="18" t="e">
        <f>'Chipset units'!B152</f>
        <v>#REF!</v>
      </c>
      <c r="C152" t="e">
        <f>'Chipset units'!C152</f>
        <v>#REF!</v>
      </c>
      <c r="D152" t="e">
        <f>'Chipset units'!D152</f>
        <v>#REF!</v>
      </c>
      <c r="E152" s="20" t="e">
        <f>'Chipset units'!E152</f>
        <v>#REF!</v>
      </c>
      <c r="F152" s="9">
        <f>IF('Chipset units'!F152="",0,'Chipset units'!F152*'Chipset prices'!F152)/10^6</f>
        <v>0</v>
      </c>
      <c r="G152" s="9">
        <f>IF('Chipset units'!G152="",0,'Chipset units'!G152*'Chipset prices'!G152)/10^6</f>
        <v>0</v>
      </c>
      <c r="H152" s="9"/>
      <c r="I152" s="9"/>
      <c r="J152" s="9"/>
      <c r="K152" s="9"/>
      <c r="L152" s="9"/>
      <c r="M152" s="9"/>
      <c r="N152" s="9"/>
      <c r="O152" s="9"/>
      <c r="P152" s="9"/>
    </row>
    <row r="153" spans="1:16" x14ac:dyDescent="0.3">
      <c r="A153" t="str">
        <f>'Chipset units'!A153</f>
        <v>C-DSP</v>
      </c>
      <c r="B153" s="18" t="e">
        <f>'Chipset units'!B153</f>
        <v>#REF!</v>
      </c>
      <c r="C153" t="s">
        <v>272</v>
      </c>
      <c r="D153" t="s">
        <v>203</v>
      </c>
      <c r="E153" s="20" t="s">
        <v>273</v>
      </c>
      <c r="F153" s="9">
        <f>IF('Chipset units'!F153="",0,'Chipset units'!F153*'Chipset prices'!F153)/10^6</f>
        <v>0</v>
      </c>
      <c r="G153" s="9">
        <f>IF('Chipset units'!G153="",0,'Chipset units'!G153*'Chipset prices'!G153)/10^6</f>
        <v>0</v>
      </c>
      <c r="H153" s="9"/>
      <c r="I153" s="9"/>
      <c r="J153" s="9"/>
      <c r="K153" s="9"/>
      <c r="L153" s="9"/>
      <c r="M153" s="9"/>
      <c r="N153" s="9"/>
      <c r="O153" s="9"/>
      <c r="P153" s="9"/>
    </row>
    <row r="154" spans="1:16" x14ac:dyDescent="0.3">
      <c r="A154" t="str">
        <f>'Chipset units'!A154</f>
        <v>C-DSP</v>
      </c>
      <c r="B154" s="15" t="e">
        <f>'Chipset units'!B154</f>
        <v>#REF!</v>
      </c>
      <c r="C154" s="5" t="e">
        <f>'Chipset units'!C154</f>
        <v>#REF!</v>
      </c>
      <c r="D154" s="5" t="e">
        <f>'Chipset units'!D154</f>
        <v>#REF!</v>
      </c>
      <c r="E154" s="22" t="e">
        <f>'Chipset units'!E154</f>
        <v>#REF!</v>
      </c>
      <c r="F154" s="12">
        <f>IF('Chipset units'!F154="",0,'Chipset units'!F154*'Chipset prices'!F154)/10^6</f>
        <v>10.92</v>
      </c>
      <c r="G154" s="12">
        <f>IF('Chipset units'!G154="",0,'Chipset units'!G154*'Chipset prices'!G154)/10^6</f>
        <v>20.475000000000001</v>
      </c>
      <c r="H154" s="12"/>
      <c r="I154" s="12"/>
      <c r="J154" s="12"/>
      <c r="K154" s="12"/>
      <c r="L154" s="12"/>
      <c r="M154" s="12"/>
      <c r="N154" s="12"/>
      <c r="O154" s="12"/>
      <c r="P154" s="12"/>
    </row>
    <row r="155" spans="1:16" x14ac:dyDescent="0.3">
      <c r="A155">
        <f>'Chipset units'!A155</f>
        <v>0</v>
      </c>
      <c r="B155" s="18" t="str">
        <f>'Chipset units'!B155</f>
        <v>Wireless fronthaul</v>
      </c>
      <c r="C155" t="str">
        <f>'Chipset units'!C155</f>
        <v>1,3,6,12-14 Gbps</v>
      </c>
      <c r="D155" t="str">
        <f>'Chipset units'!D155</f>
        <v>All</v>
      </c>
      <c r="E155" s="20" t="str">
        <f>'Chipset units'!E155</f>
        <v>Grey</v>
      </c>
      <c r="F155" s="9">
        <f>IF('Chipset units'!F155="",0,'Chipset units'!F155*'Chipset prices'!F155)/10^6</f>
        <v>11.267915495913114</v>
      </c>
      <c r="G155" s="9">
        <f>IF('Chipset units'!G155="",0,'Chipset units'!G155*'Chipset prices'!G155)/10^6</f>
        <v>9.0595960919599339</v>
      </c>
      <c r="H155" s="9"/>
      <c r="I155" s="9"/>
      <c r="J155" s="9"/>
      <c r="K155" s="9"/>
      <c r="L155" s="9"/>
      <c r="M155" s="9"/>
      <c r="N155" s="9"/>
      <c r="O155" s="9"/>
      <c r="P155" s="9"/>
    </row>
    <row r="156" spans="1:16" x14ac:dyDescent="0.3">
      <c r="A156">
        <f>'Chipset units'!A156</f>
        <v>0</v>
      </c>
      <c r="B156" s="18" t="str">
        <f>'Chipset units'!B156</f>
        <v>Wireless fronthaul</v>
      </c>
      <c r="C156" t="str">
        <f>'Chipset units'!C156</f>
        <v>10 Gbps</v>
      </c>
      <c r="D156" t="str">
        <f>'Chipset units'!D156</f>
        <v>≤ 0.5 km</v>
      </c>
      <c r="E156" s="20" t="str">
        <f>'Chipset units'!E156</f>
        <v>Grey</v>
      </c>
      <c r="F156" s="9">
        <f>IF('Chipset units'!F156="",0,'Chipset units'!F156*'Chipset prices'!F156)/10^6</f>
        <v>0.95770883329035694</v>
      </c>
      <c r="G156" s="9">
        <f>IF('Chipset units'!G156="",0,'Chipset units'!G156*'Chipset prices'!G156)/10^6</f>
        <v>0.40702625414840171</v>
      </c>
      <c r="H156" s="9"/>
      <c r="I156" s="9"/>
      <c r="J156" s="9"/>
      <c r="K156" s="9"/>
      <c r="L156" s="9"/>
      <c r="M156" s="9"/>
      <c r="N156" s="9"/>
      <c r="O156" s="9"/>
      <c r="P156" s="9"/>
    </row>
    <row r="157" spans="1:16" x14ac:dyDescent="0.3">
      <c r="A157">
        <f>'Chipset units'!A157</f>
        <v>0</v>
      </c>
      <c r="B157" s="18" t="str">
        <f>'Chipset units'!B157</f>
        <v>Wireless fronthaul</v>
      </c>
      <c r="C157" t="str">
        <f>'Chipset units'!C157</f>
        <v>10 Gbps</v>
      </c>
      <c r="D157" t="str">
        <f>'Chipset units'!D157</f>
        <v>10 km</v>
      </c>
      <c r="E157" s="20" t="str">
        <f>'Chipset units'!E157</f>
        <v>Grey</v>
      </c>
      <c r="F157" s="9">
        <f>IF('Chipset units'!F157="",0,'Chipset units'!F157*'Chipset prices'!F157)/10^6</f>
        <v>12.36394935</v>
      </c>
      <c r="G157" s="9">
        <f>IF('Chipset units'!G157="",0,'Chipset units'!G157*'Chipset prices'!G157)/10^6</f>
        <v>27.218677110990974</v>
      </c>
      <c r="H157" s="9"/>
      <c r="I157" s="9"/>
      <c r="J157" s="9"/>
      <c r="K157" s="9"/>
      <c r="L157" s="9"/>
      <c r="M157" s="9"/>
      <c r="N157" s="9"/>
      <c r="O157" s="9"/>
      <c r="P157" s="9"/>
    </row>
    <row r="158" spans="1:16" x14ac:dyDescent="0.3">
      <c r="A158">
        <f>'Chipset units'!A158</f>
        <v>0</v>
      </c>
      <c r="B158" s="18" t="str">
        <f>'Chipset units'!B158</f>
        <v>Wireless fronthaul</v>
      </c>
      <c r="C158" t="str">
        <f>'Chipset units'!C158</f>
        <v>10 Gbps</v>
      </c>
      <c r="D158" t="str">
        <f>'Chipset units'!D158</f>
        <v>20 km</v>
      </c>
      <c r="E158" s="20" t="str">
        <f>'Chipset units'!E158</f>
        <v>Grey</v>
      </c>
      <c r="F158" s="9">
        <f>IF('Chipset units'!F158="",0,'Chipset units'!F158*'Chipset prices'!F158)/10^6</f>
        <v>5.3930847599999998</v>
      </c>
      <c r="G158" s="9">
        <f>IF('Chipset units'!G158="",0,'Chipset units'!G158*'Chipset prices'!G158)/10^6</f>
        <v>9.1976539021702912</v>
      </c>
      <c r="H158" s="9"/>
      <c r="I158" s="9"/>
      <c r="J158" s="9"/>
      <c r="K158" s="9"/>
      <c r="L158" s="9"/>
      <c r="M158" s="9"/>
      <c r="N158" s="9"/>
      <c r="O158" s="9"/>
      <c r="P158" s="9"/>
    </row>
    <row r="159" spans="1:16" x14ac:dyDescent="0.3">
      <c r="A159">
        <f>'Chipset units'!A159</f>
        <v>0</v>
      </c>
      <c r="B159" s="18" t="str">
        <f>'Chipset units'!B159</f>
        <v>Wireless fronthaul</v>
      </c>
      <c r="C159" t="str">
        <f>'Chipset units'!C159</f>
        <v>25 Gbps</v>
      </c>
      <c r="D159" t="str">
        <f>'Chipset units'!D159</f>
        <v>≤ 0.5 km</v>
      </c>
      <c r="E159" s="20" t="str">
        <f>'Chipset units'!E159</f>
        <v>Grey MMF</v>
      </c>
      <c r="F159" s="9">
        <f>IF('Chipset units'!F159="",0,'Chipset units'!F159*'Chipset prices'!F159)/10^6</f>
        <v>0</v>
      </c>
      <c r="G159" s="9">
        <f>IF('Chipset units'!G159="",0,'Chipset units'!G159*'Chipset prices'!G159)/10^6</f>
        <v>2.9250000000000005E-2</v>
      </c>
      <c r="H159" s="9"/>
      <c r="I159" s="9"/>
      <c r="J159" s="9"/>
      <c r="K159" s="9"/>
      <c r="L159" s="9"/>
      <c r="M159" s="9"/>
      <c r="N159" s="9"/>
      <c r="O159" s="9"/>
      <c r="P159" s="9"/>
    </row>
    <row r="160" spans="1:16" x14ac:dyDescent="0.3">
      <c r="A160">
        <f>'Chipset units'!A160</f>
        <v>0</v>
      </c>
      <c r="B160" s="18" t="str">
        <f>'Chipset units'!B160</f>
        <v>Wireless fronthaul</v>
      </c>
      <c r="C160" t="str">
        <f>'Chipset units'!C160</f>
        <v>25 Gbps</v>
      </c>
      <c r="D160" t="str">
        <f>'Chipset units'!D160</f>
        <v>300 m</v>
      </c>
      <c r="E160" s="20" t="str">
        <f>'Chipset units'!E160</f>
        <v>Grey SMF</v>
      </c>
      <c r="F160" s="9">
        <f>IF('Chipset units'!F160="",0,'Chipset units'!F160*'Chipset prices'!F160)/10^6</f>
        <v>0.14379456000000002</v>
      </c>
      <c r="G160" s="9">
        <f>IF('Chipset units'!G160="",0,'Chipset units'!G160*'Chipset prices'!G160)/10^6</f>
        <v>2.7531479485714287</v>
      </c>
      <c r="H160" s="9"/>
      <c r="I160" s="9"/>
      <c r="J160" s="9"/>
      <c r="K160" s="9"/>
      <c r="L160" s="9"/>
      <c r="M160" s="9"/>
      <c r="N160" s="9"/>
      <c r="O160" s="9"/>
      <c r="P160" s="9"/>
    </row>
    <row r="161" spans="1:16" x14ac:dyDescent="0.3">
      <c r="A161">
        <f>'Chipset units'!A161</f>
        <v>0</v>
      </c>
      <c r="B161" s="18" t="str">
        <f>'Chipset units'!B161</f>
        <v>Wireless fronthaul</v>
      </c>
      <c r="C161" t="str">
        <f>'Chipset units'!C161</f>
        <v>25 Gbps</v>
      </c>
      <c r="D161" t="str">
        <f>'Chipset units'!D161</f>
        <v>10 km</v>
      </c>
      <c r="E161" s="20" t="str">
        <f>'Chipset units'!E161</f>
        <v>Grey Duplex</v>
      </c>
      <c r="F161" s="9">
        <f>IF('Chipset units'!F161="",0,'Chipset units'!F161*'Chipset prices'!F161)/10^6</f>
        <v>1.3276650387000004</v>
      </c>
      <c r="G161" s="9">
        <f>IF('Chipset units'!G161="",0,'Chipset units'!G161*'Chipset prices'!G161)/10^6</f>
        <v>10.465983551273618</v>
      </c>
      <c r="H161" s="9"/>
      <c r="I161" s="9"/>
      <c r="J161" s="9"/>
      <c r="K161" s="9"/>
      <c r="L161" s="9"/>
      <c r="M161" s="9"/>
      <c r="N161" s="9"/>
      <c r="O161" s="9"/>
      <c r="P161" s="9"/>
    </row>
    <row r="162" spans="1:16" x14ac:dyDescent="0.3">
      <c r="A162">
        <f>'Chipset units'!A162</f>
        <v>0</v>
      </c>
      <c r="B162" s="18" t="str">
        <f>'Chipset units'!B162</f>
        <v>Wireless fronthaul</v>
      </c>
      <c r="C162" t="str">
        <f>'Chipset units'!C162</f>
        <v>25 Gbps</v>
      </c>
      <c r="D162" t="str">
        <f>'Chipset units'!D162</f>
        <v>10 km</v>
      </c>
      <c r="E162" s="20" t="str">
        <f>'Chipset units'!E162</f>
        <v>Grey BiDi</v>
      </c>
      <c r="F162" s="9">
        <f>IF('Chipset units'!F162="",0,'Chipset units'!F162*'Chipset prices'!F162)/10^6</f>
        <v>0.14980446130731137</v>
      </c>
      <c r="G162" s="9">
        <f>IF('Chipset units'!G162="",0,'Chipset units'!G162*'Chipset prices'!G162)/10^6</f>
        <v>2.5948719548612273</v>
      </c>
      <c r="H162" s="9"/>
      <c r="I162" s="9"/>
      <c r="J162" s="9"/>
      <c r="K162" s="9"/>
      <c r="L162" s="9"/>
      <c r="M162" s="9"/>
      <c r="N162" s="9"/>
      <c r="O162" s="9"/>
      <c r="P162" s="9"/>
    </row>
    <row r="163" spans="1:16" x14ac:dyDescent="0.3">
      <c r="A163">
        <f>'Chipset units'!A163</f>
        <v>0</v>
      </c>
      <c r="B163" s="18" t="str">
        <f>'Chipset units'!B163</f>
        <v>Wireless fronthaul</v>
      </c>
      <c r="C163" t="str">
        <f>'Chipset units'!C163</f>
        <v>25 Gbps</v>
      </c>
      <c r="D163" t="str">
        <f>'Chipset units'!D163</f>
        <v>20 km</v>
      </c>
      <c r="E163" s="20" t="str">
        <f>'Chipset units'!E163</f>
        <v>Grey Duplex</v>
      </c>
      <c r="F163" s="9">
        <f>IF('Chipset units'!F163="",0,'Chipset units'!F163*'Chipset prices'!F163)/10^6</f>
        <v>0.13010400000000003</v>
      </c>
      <c r="G163" s="9">
        <f>IF('Chipset units'!G163="",0,'Chipset units'!G163*'Chipset prices'!G163)/10^6</f>
        <v>3.0780306071889316</v>
      </c>
      <c r="H163" s="9"/>
      <c r="I163" s="9"/>
      <c r="J163" s="9"/>
      <c r="K163" s="9"/>
      <c r="L163" s="9"/>
      <c r="M163" s="9"/>
      <c r="N163" s="9"/>
      <c r="O163" s="9"/>
      <c r="P163" s="9"/>
    </row>
    <row r="164" spans="1:16" x14ac:dyDescent="0.3">
      <c r="A164">
        <f>'Chipset units'!A164</f>
        <v>0</v>
      </c>
      <c r="B164" s="18" t="str">
        <f>'Chipset units'!B164</f>
        <v>Wireless fronthaul</v>
      </c>
      <c r="C164" t="str">
        <f>'Chipset units'!C164</f>
        <v>25 Gbps</v>
      </c>
      <c r="D164" t="str">
        <f>'Chipset units'!D164</f>
        <v>20 km</v>
      </c>
      <c r="E164" s="20" t="str">
        <f>'Chipset units'!E164</f>
        <v>Grey BiDi</v>
      </c>
      <c r="F164" s="9">
        <f>IF('Chipset units'!F164="",0,'Chipset units'!F164*'Chipset prices'!F164)/10^6</f>
        <v>2.1684000000000005E-2</v>
      </c>
      <c r="G164" s="9">
        <f>IF('Chipset units'!G164="",0,'Chipset units'!G164*'Chipset prices'!G164)/10^6</f>
        <v>2.070464527535163</v>
      </c>
      <c r="H164" s="9"/>
      <c r="I164" s="9"/>
      <c r="J164" s="9"/>
      <c r="K164" s="9"/>
      <c r="L164" s="9"/>
      <c r="M164" s="9"/>
      <c r="N164" s="9"/>
      <c r="O164" s="9"/>
      <c r="P164" s="9"/>
    </row>
    <row r="165" spans="1:16" x14ac:dyDescent="0.3">
      <c r="A165" t="str">
        <f>'Chipset units'!A165</f>
        <v>PAM4</v>
      </c>
      <c r="B165" s="18" t="str">
        <f>'Chipset units'!B165</f>
        <v>Wireless fronthaul</v>
      </c>
      <c r="C165" t="str">
        <f>'Chipset units'!C165</f>
        <v>50 Gbps</v>
      </c>
      <c r="D165" t="str">
        <f>'Chipset units'!D165</f>
        <v>≤ 0.5 km</v>
      </c>
      <c r="E165" s="20" t="str">
        <f>'Chipset units'!E165</f>
        <v>Grey</v>
      </c>
      <c r="F165" s="9">
        <f>IF('Chipset units'!F165="",0,'Chipset units'!F165*'Chipset prices'!F165)/10^6</f>
        <v>0</v>
      </c>
      <c r="G165" s="9">
        <f>IF('Chipset units'!G165="",0,'Chipset units'!G165*'Chipset prices'!G165)/10^6</f>
        <v>0</v>
      </c>
      <c r="H165" s="9"/>
      <c r="I165" s="9"/>
      <c r="J165" s="9"/>
      <c r="K165" s="9"/>
      <c r="L165" s="9"/>
      <c r="M165" s="9"/>
      <c r="N165" s="9"/>
      <c r="O165" s="9"/>
      <c r="P165" s="9"/>
    </row>
    <row r="166" spans="1:16" x14ac:dyDescent="0.3">
      <c r="A166" t="str">
        <f>'Chipset units'!A166</f>
        <v>PAM4</v>
      </c>
      <c r="B166" s="18" t="str">
        <f>'Chipset units'!B166</f>
        <v>Wireless fronthaul</v>
      </c>
      <c r="C166" t="str">
        <f>'Chipset units'!C166</f>
        <v>50 Gbps</v>
      </c>
      <c r="D166" t="str">
        <f>'Chipset units'!D166</f>
        <v>20 km</v>
      </c>
      <c r="E166" s="20" t="str">
        <f>'Chipset units'!E166</f>
        <v>Grey</v>
      </c>
      <c r="F166" s="9">
        <f>IF('Chipset units'!F166="",0,'Chipset units'!F166*'Chipset prices'!F166)/10^6</f>
        <v>0</v>
      </c>
      <c r="G166" s="9">
        <f>IF('Chipset units'!G166="",0,'Chipset units'!G166*'Chipset prices'!G166)/10^6</f>
        <v>0</v>
      </c>
      <c r="H166" s="9"/>
      <c r="I166" s="9"/>
      <c r="J166" s="9"/>
      <c r="K166" s="9"/>
      <c r="L166" s="9"/>
      <c r="M166" s="9"/>
      <c r="N166" s="9"/>
      <c r="O166" s="9"/>
      <c r="P166" s="9"/>
    </row>
    <row r="167" spans="1:16" x14ac:dyDescent="0.3">
      <c r="A167">
        <f>'Chipset units'!A167</f>
        <v>0</v>
      </c>
      <c r="B167" s="18" t="str">
        <f>'Chipset units'!B167</f>
        <v>Wireless fronthaul</v>
      </c>
      <c r="C167" t="str">
        <f>'Chipset units'!C167</f>
        <v>100 Gbps</v>
      </c>
      <c r="D167" t="str">
        <f>'Chipset units'!D167</f>
        <v>10 km</v>
      </c>
      <c r="E167" s="20" t="str">
        <f>'Chipset units'!E167</f>
        <v>Grey</v>
      </c>
      <c r="F167" s="9">
        <f>IF('Chipset units'!F167="",0,'Chipset units'!F167*'Chipset prices'!F167)/10^6</f>
        <v>0</v>
      </c>
      <c r="G167" s="9">
        <f>IF('Chipset units'!G167="",0,'Chipset units'!G167*'Chipset prices'!G167)/10^6</f>
        <v>5.1480000000000012E-2</v>
      </c>
      <c r="H167" s="9"/>
      <c r="I167" s="9"/>
      <c r="J167" s="9"/>
      <c r="K167" s="9"/>
      <c r="L167" s="9"/>
      <c r="M167" s="9"/>
      <c r="N167" s="9"/>
      <c r="O167" s="9"/>
      <c r="P167" s="9"/>
    </row>
    <row r="168" spans="1:16" x14ac:dyDescent="0.3">
      <c r="A168">
        <f>'Chipset units'!A168</f>
        <v>0</v>
      </c>
      <c r="B168" s="18" t="str">
        <f>'Chipset units'!B168</f>
        <v>Wireless fronthaul</v>
      </c>
      <c r="C168" t="str">
        <f>'Chipset units'!C168</f>
        <v>100 Gbps</v>
      </c>
      <c r="D168" t="str">
        <f>'Chipset units'!D168</f>
        <v>20 km</v>
      </c>
      <c r="E168" s="20" t="str">
        <f>'Chipset units'!E168</f>
        <v>Grey</v>
      </c>
      <c r="F168" s="9">
        <f>IF('Chipset units'!F168="",0,'Chipset units'!F168*'Chipset prices'!F168)/10^6</f>
        <v>0</v>
      </c>
      <c r="G168" s="9">
        <f>IF('Chipset units'!G168="",0,'Chipset units'!G168*'Chipset prices'!G168)/10^6</f>
        <v>2.0924999999999999E-2</v>
      </c>
      <c r="H168" s="9"/>
      <c r="I168" s="9"/>
      <c r="J168" s="9"/>
      <c r="K168" s="9"/>
      <c r="L168" s="9"/>
      <c r="M168" s="9"/>
      <c r="N168" s="9"/>
      <c r="O168" s="9"/>
      <c r="P168" s="9"/>
    </row>
    <row r="169" spans="1:16" x14ac:dyDescent="0.3">
      <c r="A169">
        <f>'Chipset units'!A169</f>
        <v>0</v>
      </c>
      <c r="B169" s="18" t="str">
        <f>'Chipset units'!B169</f>
        <v>Wireless fronthaul</v>
      </c>
      <c r="C169" t="str">
        <f>'Chipset units'!C169</f>
        <v>10 Gbps</v>
      </c>
      <c r="D169" t="str">
        <f>'Chipset units'!D169</f>
        <v>20 km</v>
      </c>
      <c r="E169" s="20" t="str">
        <f>'Chipset units'!E169</f>
        <v>CWDM</v>
      </c>
      <c r="F169" s="9">
        <f>IF('Chipset units'!F169="",0,'Chipset units'!F169*'Chipset prices'!F169)/10^6</f>
        <v>0</v>
      </c>
      <c r="G169" s="9">
        <f>IF('Chipset units'!G169="",0,'Chipset units'!G169*'Chipset prices'!G169)/10^6</f>
        <v>2.4995372999999996</v>
      </c>
      <c r="H169" s="9"/>
      <c r="I169" s="9"/>
      <c r="J169" s="9"/>
      <c r="K169" s="9"/>
      <c r="L169" s="9"/>
      <c r="M169" s="9"/>
      <c r="N169" s="9"/>
      <c r="O169" s="9"/>
      <c r="P169" s="9"/>
    </row>
    <row r="170" spans="1:16" x14ac:dyDescent="0.3">
      <c r="A170">
        <f>'Chipset units'!A170</f>
        <v>0</v>
      </c>
      <c r="B170" s="18" t="str">
        <f>'Chipset units'!B170</f>
        <v>Wireless fronthaul</v>
      </c>
      <c r="C170" t="str">
        <f>'Chipset units'!C170</f>
        <v>10 Gbps</v>
      </c>
      <c r="D170" t="str">
        <f>'Chipset units'!D170</f>
        <v>20 km</v>
      </c>
      <c r="E170" s="20" t="str">
        <f>'Chipset units'!E170</f>
        <v>DWDM</v>
      </c>
      <c r="F170" s="9">
        <f>IF('Chipset units'!F170="",0,'Chipset units'!F170*'Chipset prices'!F170)/10^6</f>
        <v>2.96976225</v>
      </c>
      <c r="G170" s="9">
        <f>IF('Chipset units'!G170="",0,'Chipset units'!G170*'Chipset prices'!G170)/10^6</f>
        <v>14.133042143083587</v>
      </c>
      <c r="H170" s="9"/>
      <c r="I170" s="9"/>
      <c r="J170" s="9"/>
      <c r="K170" s="9"/>
      <c r="L170" s="9"/>
      <c r="M170" s="9"/>
      <c r="N170" s="9"/>
      <c r="O170" s="9"/>
      <c r="P170" s="9"/>
    </row>
    <row r="171" spans="1:16" x14ac:dyDescent="0.3">
      <c r="A171">
        <f>'Chipset units'!A171</f>
        <v>0</v>
      </c>
      <c r="B171" s="18" t="str">
        <f>'Chipset units'!B171</f>
        <v>Wireless fronthaul</v>
      </c>
      <c r="C171" t="str">
        <f>'Chipset units'!C171</f>
        <v>25 Gbps</v>
      </c>
      <c r="D171" t="str">
        <f>'Chipset units'!D171</f>
        <v>20 km</v>
      </c>
      <c r="E171" s="20" t="str">
        <f>'Chipset units'!E171</f>
        <v>CWDM</v>
      </c>
      <c r="F171" s="9">
        <f>IF('Chipset units'!F171="",0,'Chipset units'!F171*'Chipset prices'!F171)/10^6</f>
        <v>0</v>
      </c>
      <c r="G171" s="9">
        <f>IF('Chipset units'!G171="",0,'Chipset units'!G171*'Chipset prices'!G171)/10^6</f>
        <v>17.00298304520625</v>
      </c>
      <c r="H171" s="9"/>
      <c r="I171" s="9"/>
      <c r="J171" s="9"/>
      <c r="K171" s="9"/>
      <c r="L171" s="9"/>
      <c r="M171" s="9"/>
      <c r="N171" s="9"/>
      <c r="O171" s="9"/>
      <c r="P171" s="9"/>
    </row>
    <row r="172" spans="1:16" x14ac:dyDescent="0.3">
      <c r="A172">
        <f>'Chipset units'!A172</f>
        <v>0</v>
      </c>
      <c r="B172" s="15" t="str">
        <f>'Chipset units'!B172</f>
        <v>Wireless fronthaul</v>
      </c>
      <c r="C172" s="5" t="str">
        <f>'Chipset units'!C172</f>
        <v>25 Gbps</v>
      </c>
      <c r="D172" s="5" t="str">
        <f>'Chipset units'!D172</f>
        <v>20 km</v>
      </c>
      <c r="E172" s="22" t="str">
        <f>'Chipset units'!E172</f>
        <v>DWDM</v>
      </c>
      <c r="F172" s="12">
        <f>IF('Chipset units'!F172="",0,'Chipset units'!F172*'Chipset prices'!F172)/10^6</f>
        <v>11.47237</v>
      </c>
      <c r="G172" s="12">
        <f>IF('Chipset units'!G172="",0,'Chipset units'!G172*'Chipset prices'!G172)/10^6</f>
        <v>15.720674409056951</v>
      </c>
      <c r="H172" s="12"/>
      <c r="I172" s="12"/>
      <c r="J172" s="12"/>
      <c r="K172" s="12"/>
      <c r="L172" s="12"/>
      <c r="M172" s="12"/>
      <c r="N172" s="12"/>
      <c r="O172" s="12"/>
      <c r="P172" s="12"/>
    </row>
    <row r="173" spans="1:16" x14ac:dyDescent="0.3">
      <c r="A173">
        <f>'Chipset units'!A173</f>
        <v>0</v>
      </c>
      <c r="B173" s="18" t="s">
        <v>218</v>
      </c>
      <c r="C173" t="s">
        <v>219</v>
      </c>
      <c r="D173" t="s">
        <v>96</v>
      </c>
      <c r="E173" s="20" t="s">
        <v>100</v>
      </c>
      <c r="F173" s="69">
        <f>IF('Chipset units'!F173="",0,'Chipset units'!F173*'Chipset prices'!F173)/10^6</f>
        <v>6.6817593598794189E-2</v>
      </c>
      <c r="G173" s="69">
        <f>IF('Chipset units'!G173="",0,'Chipset units'!G173*'Chipset prices'!G173)/10^6</f>
        <v>5.1636745014729625E-2</v>
      </c>
      <c r="H173" s="69"/>
      <c r="I173" s="69"/>
      <c r="J173" s="69"/>
      <c r="K173" s="69"/>
      <c r="L173" s="69"/>
      <c r="M173" s="69"/>
      <c r="N173" s="69"/>
      <c r="O173" s="69"/>
      <c r="P173" s="69"/>
    </row>
    <row r="174" spans="1:16" x14ac:dyDescent="0.3">
      <c r="A174">
        <f>'Chipset units'!A174</f>
        <v>0</v>
      </c>
      <c r="B174" s="18" t="s">
        <v>218</v>
      </c>
      <c r="C174" t="s">
        <v>219</v>
      </c>
      <c r="D174" t="s">
        <v>62</v>
      </c>
      <c r="E174" s="20" t="s">
        <v>100</v>
      </c>
      <c r="F174" s="69">
        <f>IF('Chipset units'!F174="",0,'Chipset units'!F174*'Chipset prices'!F174)/10^6</f>
        <v>0.70264894703744496</v>
      </c>
      <c r="G174" s="69">
        <f>IF('Chipset units'!G174="",0,'Chipset units'!G174*'Chipset prices'!G174)/10^6</f>
        <v>0.33354679864562242</v>
      </c>
      <c r="H174" s="69"/>
      <c r="I174" s="69"/>
      <c r="J174" s="69"/>
      <c r="K174" s="69"/>
      <c r="L174" s="69"/>
      <c r="M174" s="69"/>
      <c r="N174" s="69"/>
      <c r="O174" s="69"/>
      <c r="P174" s="69"/>
    </row>
    <row r="175" spans="1:16" x14ac:dyDescent="0.3">
      <c r="A175">
        <f>'Chipset units'!A175</f>
        <v>0</v>
      </c>
      <c r="B175" s="18" t="s">
        <v>218</v>
      </c>
      <c r="C175" t="s">
        <v>219</v>
      </c>
      <c r="D175" t="s">
        <v>64</v>
      </c>
      <c r="E175" s="20" t="s">
        <v>100</v>
      </c>
      <c r="F175" s="69">
        <f>IF('Chipset units'!F175="",0,'Chipset units'!F175*'Chipset prices'!F175)/10^6</f>
        <v>0.15648662807823777</v>
      </c>
      <c r="G175" s="69">
        <f>IF('Chipset units'!G175="",0,'Chipset units'!G175*'Chipset prices'!G175)/10^6</f>
        <v>0.11253968810597763</v>
      </c>
      <c r="H175" s="69"/>
      <c r="I175" s="69"/>
      <c r="J175" s="69"/>
      <c r="K175" s="69"/>
      <c r="L175" s="69"/>
      <c r="M175" s="69"/>
      <c r="N175" s="69"/>
      <c r="O175" s="69"/>
      <c r="P175" s="69"/>
    </row>
    <row r="176" spans="1:16" x14ac:dyDescent="0.3">
      <c r="A176">
        <f>'Chipset units'!A176</f>
        <v>0</v>
      </c>
      <c r="B176" s="18" t="s">
        <v>218</v>
      </c>
      <c r="C176" t="s">
        <v>66</v>
      </c>
      <c r="D176" t="s">
        <v>96</v>
      </c>
      <c r="E176" s="20" t="s">
        <v>25</v>
      </c>
      <c r="F176" s="69">
        <f>IF('Chipset units'!F176="",0,'Chipset units'!F176*'Chipset prices'!F176)/10^6</f>
        <v>0.35355231189655922</v>
      </c>
      <c r="G176" s="69">
        <f>IF('Chipset units'!G176="",0,'Chipset units'!G176*'Chipset prices'!G176)/10^6</f>
        <v>2.2015755063298994</v>
      </c>
      <c r="H176" s="69"/>
      <c r="I176" s="69"/>
      <c r="J176" s="69"/>
      <c r="K176" s="69"/>
      <c r="L176" s="69"/>
      <c r="M176" s="69"/>
      <c r="N176" s="69"/>
      <c r="O176" s="69"/>
      <c r="P176" s="69"/>
    </row>
    <row r="177" spans="1:16" x14ac:dyDescent="0.3">
      <c r="A177">
        <f>'Chipset units'!A177</f>
        <v>0</v>
      </c>
      <c r="B177" s="18" t="s">
        <v>218</v>
      </c>
      <c r="C177" t="s">
        <v>66</v>
      </c>
      <c r="D177" t="s">
        <v>62</v>
      </c>
      <c r="E177" s="20" t="s">
        <v>25</v>
      </c>
      <c r="F177" s="69">
        <f>IF('Chipset units'!F177="",0,'Chipset units'!F177*'Chipset prices'!F177)/10^6</f>
        <v>5.6229589332355747</v>
      </c>
      <c r="G177" s="69">
        <f>IF('Chipset units'!G177="",0,'Chipset units'!G177*'Chipset prices'!G177)/10^6</f>
        <v>4.4561338744261967</v>
      </c>
      <c r="H177" s="69"/>
      <c r="I177" s="69"/>
      <c r="J177" s="69"/>
      <c r="K177" s="69"/>
      <c r="L177" s="69"/>
      <c r="M177" s="69"/>
      <c r="N177" s="69"/>
      <c r="O177" s="69"/>
      <c r="P177" s="69"/>
    </row>
    <row r="178" spans="1:16" x14ac:dyDescent="0.3">
      <c r="A178">
        <f>'Chipset units'!A178</f>
        <v>0</v>
      </c>
      <c r="B178" s="18" t="s">
        <v>218</v>
      </c>
      <c r="C178" t="s">
        <v>66</v>
      </c>
      <c r="D178" t="s">
        <v>64</v>
      </c>
      <c r="E178" s="20" t="s">
        <v>25</v>
      </c>
      <c r="F178" s="69">
        <f>IF('Chipset units'!F178="",0,'Chipset units'!F178*'Chipset prices'!F178)/10^6</f>
        <v>1.9580282891003855</v>
      </c>
      <c r="G178" s="69">
        <f>IF('Chipset units'!G178="",0,'Chipset units'!G178*'Chipset prices'!G178)/10^6</f>
        <v>2.1261744019464941</v>
      </c>
      <c r="H178" s="69"/>
      <c r="I178" s="69"/>
      <c r="J178" s="69"/>
      <c r="K178" s="69"/>
      <c r="L178" s="69"/>
      <c r="M178" s="69"/>
      <c r="N178" s="69"/>
      <c r="O178" s="69"/>
      <c r="P178" s="69"/>
    </row>
    <row r="179" spans="1:16" x14ac:dyDescent="0.3">
      <c r="A179">
        <f>'Chipset units'!A179</f>
        <v>0</v>
      </c>
      <c r="B179" s="18" t="s">
        <v>218</v>
      </c>
      <c r="C179" t="s">
        <v>79</v>
      </c>
      <c r="D179" t="s">
        <v>96</v>
      </c>
      <c r="E179" s="20" t="s">
        <v>24</v>
      </c>
      <c r="F179" s="69">
        <f>IF('Chipset units'!F179="",0,'Chipset units'!F179*'Chipset prices'!F179)/10^6</f>
        <v>0.34156648552610691</v>
      </c>
      <c r="G179" s="69">
        <f>IF('Chipset units'!G179="",0,'Chipset units'!G179*'Chipset prices'!G179)/10^6</f>
        <v>0.42175642087057108</v>
      </c>
      <c r="H179" s="69"/>
      <c r="I179" s="69"/>
      <c r="J179" s="69"/>
      <c r="K179" s="69"/>
      <c r="L179" s="69"/>
      <c r="M179" s="69"/>
      <c r="N179" s="69"/>
      <c r="O179" s="69"/>
      <c r="P179" s="69"/>
    </row>
    <row r="180" spans="1:16" x14ac:dyDescent="0.3">
      <c r="A180">
        <f>'Chipset units'!A180</f>
        <v>0</v>
      </c>
      <c r="B180" s="18" t="s">
        <v>218</v>
      </c>
      <c r="C180" t="s">
        <v>79</v>
      </c>
      <c r="D180" t="s">
        <v>62</v>
      </c>
      <c r="E180" s="20" t="s">
        <v>24</v>
      </c>
      <c r="F180" s="69">
        <f>IF('Chipset units'!F180="",0,'Chipset units'!F180*'Chipset prices'!F180)/10^6</f>
        <v>3.94875E-3</v>
      </c>
      <c r="G180" s="69">
        <f>IF('Chipset units'!G180="",0,'Chipset units'!G180*'Chipset prices'!G180)/10^6</f>
        <v>7.1220421884959561E-3</v>
      </c>
      <c r="H180" s="69"/>
      <c r="I180" s="69"/>
      <c r="J180" s="69"/>
      <c r="K180" s="69"/>
      <c r="L180" s="69"/>
      <c r="M180" s="69"/>
      <c r="N180" s="69"/>
      <c r="O180" s="69"/>
      <c r="P180" s="69"/>
    </row>
    <row r="181" spans="1:16" x14ac:dyDescent="0.3">
      <c r="A181" t="str">
        <f>'Chipset units'!A181</f>
        <v>PAM4</v>
      </c>
      <c r="B181" s="18" t="s">
        <v>218</v>
      </c>
      <c r="C181" t="s">
        <v>82</v>
      </c>
      <c r="D181" t="s">
        <v>96</v>
      </c>
      <c r="E181" s="20" t="s">
        <v>18</v>
      </c>
      <c r="F181" s="69">
        <f>IF('Chipset units'!F181="",0,'Chipset units'!F181*'Chipset prices'!F181)/10^6</f>
        <v>0</v>
      </c>
      <c r="G181" s="69">
        <f>IF('Chipset units'!G181="",0,'Chipset units'!G181*'Chipset prices'!G181)/10^6</f>
        <v>3.9674402261356287</v>
      </c>
      <c r="H181" s="69"/>
      <c r="I181" s="69"/>
      <c r="J181" s="69"/>
      <c r="K181" s="69"/>
      <c r="L181" s="69"/>
      <c r="M181" s="69"/>
      <c r="N181" s="69"/>
      <c r="O181" s="69"/>
      <c r="P181" s="69"/>
    </row>
    <row r="182" spans="1:16" x14ac:dyDescent="0.3">
      <c r="A182" t="str">
        <f>'Chipset units'!A182</f>
        <v>PAM4</v>
      </c>
      <c r="B182" s="18" t="s">
        <v>218</v>
      </c>
      <c r="C182" t="s">
        <v>82</v>
      </c>
      <c r="D182" t="s">
        <v>62</v>
      </c>
      <c r="E182" s="20" t="s">
        <v>18</v>
      </c>
      <c r="F182" s="69">
        <f>IF('Chipset units'!F182="",0,'Chipset units'!F182*'Chipset prices'!F182)/10^6</f>
        <v>0</v>
      </c>
      <c r="G182" s="69">
        <f>IF('Chipset units'!G182="",0,'Chipset units'!G182*'Chipset prices'!G182)/10^6</f>
        <v>2.858811992618552</v>
      </c>
      <c r="H182" s="69"/>
      <c r="I182" s="69"/>
      <c r="J182" s="69"/>
      <c r="K182" s="69"/>
      <c r="L182" s="69"/>
      <c r="M182" s="69"/>
      <c r="N182" s="69"/>
      <c r="O182" s="69"/>
      <c r="P182" s="69"/>
    </row>
    <row r="183" spans="1:16" x14ac:dyDescent="0.3">
      <c r="A183" t="str">
        <f>'Chipset units'!A183</f>
        <v>PAM4</v>
      </c>
      <c r="B183" s="18" t="s">
        <v>218</v>
      </c>
      <c r="C183" t="s">
        <v>82</v>
      </c>
      <c r="D183" t="s">
        <v>64</v>
      </c>
      <c r="E183" s="20" t="s">
        <v>18</v>
      </c>
      <c r="F183" s="69">
        <f>IF('Chipset units'!F183="",0,'Chipset units'!F183*'Chipset prices'!F183)/10^6</f>
        <v>0</v>
      </c>
      <c r="G183" s="69">
        <f>IF('Chipset units'!G183="",0,'Chipset units'!G183*'Chipset prices'!G183)/10^6</f>
        <v>0</v>
      </c>
      <c r="H183" s="69"/>
      <c r="I183" s="69"/>
      <c r="J183" s="69"/>
      <c r="K183" s="69"/>
      <c r="L183" s="69"/>
      <c r="M183" s="69"/>
      <c r="N183" s="69"/>
      <c r="O183" s="69"/>
      <c r="P183" s="69"/>
    </row>
    <row r="184" spans="1:16" x14ac:dyDescent="0.3">
      <c r="A184">
        <f>'Chipset units'!A184</f>
        <v>0</v>
      </c>
      <c r="B184" s="18" t="s">
        <v>218</v>
      </c>
      <c r="C184" t="s">
        <v>220</v>
      </c>
      <c r="D184" t="s">
        <v>96</v>
      </c>
      <c r="E184" s="20" t="s">
        <v>18</v>
      </c>
      <c r="F184" s="69">
        <f>IF('Chipset units'!F184="",0,'Chipset units'!F184*'Chipset prices'!F184)/10^6</f>
        <v>0</v>
      </c>
      <c r="G184" s="69">
        <f>IF('Chipset units'!G184="",0,'Chipset units'!G184*'Chipset prices'!G184)/10^6</f>
        <v>0.68521333931853123</v>
      </c>
      <c r="H184" s="69"/>
      <c r="I184" s="69"/>
      <c r="J184" s="69"/>
      <c r="K184" s="69"/>
      <c r="L184" s="69"/>
      <c r="M184" s="69"/>
      <c r="N184" s="69"/>
      <c r="O184" s="69"/>
      <c r="P184" s="69"/>
    </row>
    <row r="185" spans="1:16" x14ac:dyDescent="0.3">
      <c r="A185">
        <f>'Chipset units'!A185</f>
        <v>0</v>
      </c>
      <c r="B185" s="18" t="s">
        <v>218</v>
      </c>
      <c r="C185" t="s">
        <v>80</v>
      </c>
      <c r="D185" t="s">
        <v>62</v>
      </c>
      <c r="E185" s="20" t="s">
        <v>18</v>
      </c>
      <c r="F185" s="69">
        <f>IF('Chipset units'!F185="",0,'Chipset units'!F185*'Chipset prices'!F185)/10^6</f>
        <v>0</v>
      </c>
      <c r="G185" s="69">
        <f>IF('Chipset units'!G185="",0,'Chipset units'!G185*'Chipset prices'!G185)/10^6</f>
        <v>0</v>
      </c>
      <c r="H185" s="69"/>
      <c r="I185" s="69"/>
      <c r="J185" s="69"/>
      <c r="K185" s="69"/>
      <c r="L185" s="69"/>
      <c r="M185" s="69"/>
      <c r="N185" s="69"/>
      <c r="O185" s="69"/>
      <c r="P185" s="69"/>
    </row>
    <row r="186" spans="1:16" x14ac:dyDescent="0.3">
      <c r="A186" t="str">
        <f>'Chipset units'!A186</f>
        <v>PAM4</v>
      </c>
      <c r="B186" s="18" t="s">
        <v>218</v>
      </c>
      <c r="C186" t="s">
        <v>77</v>
      </c>
      <c r="D186" t="s">
        <v>96</v>
      </c>
      <c r="E186" s="20" t="s">
        <v>18</v>
      </c>
      <c r="F186" s="69">
        <f>IF('Chipset units'!F186="",0,'Chipset units'!F186*'Chipset prices'!F186)/10^6</f>
        <v>0</v>
      </c>
      <c r="G186" s="69">
        <f>IF('Chipset units'!G186="",0,'Chipset units'!G186*'Chipset prices'!G186)/10^6</f>
        <v>0</v>
      </c>
      <c r="H186" s="69"/>
      <c r="I186" s="69"/>
      <c r="J186" s="69"/>
      <c r="K186" s="69"/>
      <c r="L186" s="69"/>
      <c r="M186" s="69"/>
      <c r="N186" s="69"/>
      <c r="O186" s="69"/>
      <c r="P186" s="69"/>
    </row>
    <row r="187" spans="1:16" x14ac:dyDescent="0.3">
      <c r="A187" t="str">
        <f>'Chipset units'!A187</f>
        <v>PAM4</v>
      </c>
      <c r="B187" s="15" t="s">
        <v>218</v>
      </c>
      <c r="C187" s="5" t="s">
        <v>77</v>
      </c>
      <c r="D187" s="5" t="s">
        <v>62</v>
      </c>
      <c r="E187" s="22" t="s">
        <v>18</v>
      </c>
      <c r="F187" s="12">
        <f>IF('Chipset units'!F187="",0,'Chipset units'!F187*'Chipset prices'!F187)/10^6</f>
        <v>0</v>
      </c>
      <c r="G187" s="12">
        <f>IF('Chipset units'!G187="",0,'Chipset units'!G187*'Chipset prices'!G187)/10^6</f>
        <v>0</v>
      </c>
      <c r="H187" s="12"/>
      <c r="I187" s="12"/>
      <c r="J187" s="12"/>
      <c r="K187" s="12"/>
      <c r="L187" s="12"/>
      <c r="M187" s="12"/>
      <c r="N187" s="12"/>
      <c r="O187" s="12"/>
      <c r="P187" s="12"/>
    </row>
    <row r="188" spans="1:16" x14ac:dyDescent="0.3">
      <c r="A188">
        <f>'Chipset units'!A188</f>
        <v>0</v>
      </c>
      <c r="B188" s="18" t="str">
        <f>'Chipset units'!B188</f>
        <v>FTTx</v>
      </c>
      <c r="C188" t="str">
        <f>'Chipset units'!C188</f>
        <v>GPON ONU transceiver</v>
      </c>
      <c r="E188" s="20"/>
      <c r="F188" s="65">
        <f>IF('Chipset units'!F188="",0,'Chipset units'!F188*'Chipset prices'!F188)/10^6</f>
        <v>3.9102178499999996</v>
      </c>
      <c r="G188" s="65">
        <f>IF('Chipset units'!G188="",0,'Chipset units'!G188*'Chipset prices'!G188)/10^6</f>
        <v>1.7932337555810858</v>
      </c>
      <c r="H188" s="65"/>
      <c r="I188" s="65"/>
      <c r="J188" s="65"/>
      <c r="K188" s="65"/>
      <c r="L188" s="65"/>
      <c r="M188" s="65"/>
      <c r="N188" s="65"/>
      <c r="O188" s="65"/>
      <c r="P188" s="65"/>
    </row>
    <row r="189" spans="1:16" x14ac:dyDescent="0.3">
      <c r="A189">
        <f>'Chipset units'!A189</f>
        <v>0</v>
      </c>
      <c r="B189" s="18" t="str">
        <f>'Chipset units'!B189</f>
        <v>FTTx</v>
      </c>
      <c r="C189" t="str">
        <f>'Chipset units'!C189</f>
        <v>GPON BOSA on board</v>
      </c>
      <c r="E189" s="20"/>
      <c r="F189" s="65">
        <f>IF('Chipset units'!F189="",0,'Chipset units'!F189*'Chipset prices'!F189)/10^6</f>
        <v>31.319999999999997</v>
      </c>
      <c r="G189" s="65">
        <f>IF('Chipset units'!G189="",0,'Chipset units'!G189*'Chipset prices'!G189)/10^6</f>
        <v>19.149389966470839</v>
      </c>
      <c r="H189" s="65"/>
      <c r="I189" s="65"/>
      <c r="J189" s="65"/>
      <c r="K189" s="65"/>
      <c r="L189" s="65"/>
      <c r="M189" s="65"/>
      <c r="N189" s="65"/>
      <c r="O189" s="65"/>
      <c r="P189" s="65"/>
    </row>
    <row r="190" spans="1:16" x14ac:dyDescent="0.3">
      <c r="A190">
        <f>'Chipset units'!A190</f>
        <v>0</v>
      </c>
      <c r="B190" s="18" t="str">
        <f>'Chipset units'!B190</f>
        <v>FTTx</v>
      </c>
      <c r="C190" t="str">
        <f>'Chipset units'!C190</f>
        <v>GPON OLT</v>
      </c>
      <c r="E190" s="20"/>
      <c r="F190" s="65">
        <f>IF('Chipset units'!F190="",0,'Chipset units'!F190*'Chipset prices'!F190)/10^6</f>
        <v>4.7500775410047229</v>
      </c>
      <c r="G190" s="65">
        <f>IF('Chipset units'!G190="",0,'Chipset units'!G190*'Chipset prices'!G190)/10^6</f>
        <v>4.0602374865000002</v>
      </c>
      <c r="H190" s="65"/>
      <c r="I190" s="65"/>
      <c r="J190" s="65"/>
      <c r="K190" s="65"/>
      <c r="L190" s="65"/>
      <c r="M190" s="65"/>
      <c r="N190" s="65"/>
      <c r="O190" s="65"/>
      <c r="P190" s="65"/>
    </row>
    <row r="191" spans="1:16" x14ac:dyDescent="0.3">
      <c r="A191">
        <f>'Chipset units'!A191</f>
        <v>0</v>
      </c>
      <c r="B191" s="18" t="str">
        <f>'Chipset units'!B191</f>
        <v>FTTx</v>
      </c>
      <c r="C191" t="str">
        <f>'Chipset units'!C191</f>
        <v>GPON Triplexer</v>
      </c>
      <c r="E191" s="20"/>
      <c r="F191" s="65">
        <f>IF('Chipset units'!F191="",0,'Chipset units'!F191*'Chipset prices'!F191)/10^6</f>
        <v>8.0999999999999989E-2</v>
      </c>
      <c r="G191" s="65">
        <f>IF('Chipset units'!G191="",0,'Chipset units'!G191*'Chipset prices'!G191)/10^6</f>
        <v>0</v>
      </c>
      <c r="H191" s="65"/>
      <c r="I191" s="65"/>
      <c r="J191" s="65"/>
      <c r="K191" s="65"/>
      <c r="L191" s="65"/>
      <c r="M191" s="65"/>
      <c r="N191" s="65"/>
      <c r="O191" s="65"/>
      <c r="P191" s="65"/>
    </row>
    <row r="192" spans="1:16" x14ac:dyDescent="0.3">
      <c r="A192">
        <f>'Chipset units'!A192</f>
        <v>0</v>
      </c>
      <c r="B192" s="18" t="str">
        <f>'Chipset units'!B192</f>
        <v>FTTx</v>
      </c>
      <c r="C192" t="str">
        <f>'Chipset units'!C192</f>
        <v>EPON ONUs</v>
      </c>
      <c r="E192" s="20"/>
      <c r="F192" s="65">
        <f>IF('Chipset units'!F192="",0,'Chipset units'!F192*'Chipset prices'!F192)/10^6</f>
        <v>0.47317679999999995</v>
      </c>
      <c r="G192" s="65">
        <f>IF('Chipset units'!G192="",0,'Chipset units'!G192*'Chipset prices'!G192)/10^6</f>
        <v>0.14496480271869891</v>
      </c>
      <c r="H192" s="65"/>
      <c r="I192" s="65"/>
      <c r="J192" s="65"/>
      <c r="K192" s="65"/>
      <c r="L192" s="65"/>
      <c r="M192" s="65"/>
      <c r="N192" s="65"/>
      <c r="O192" s="65"/>
      <c r="P192" s="65"/>
    </row>
    <row r="193" spans="1:16" x14ac:dyDescent="0.3">
      <c r="A193">
        <f>'Chipset units'!A193</f>
        <v>0</v>
      </c>
      <c r="B193" s="18" t="str">
        <f>'Chipset units'!B193</f>
        <v>FTTx</v>
      </c>
      <c r="C193" t="str">
        <f>'Chipset units'!C193</f>
        <v>EPON BOSAs on board</v>
      </c>
      <c r="E193" s="20"/>
      <c r="F193" s="65">
        <f>IF('Chipset units'!F193="",0,'Chipset units'!F193*'Chipset prices'!F193)/10^6</f>
        <v>3.0395060740799993</v>
      </c>
      <c r="G193" s="65">
        <f>IF('Chipset units'!G193="",0,'Chipset units'!G193*'Chipset prices'!G193)/10^6</f>
        <v>1.1614920002796678</v>
      </c>
      <c r="H193" s="65"/>
      <c r="I193" s="65"/>
      <c r="J193" s="65"/>
      <c r="K193" s="65"/>
      <c r="L193" s="65"/>
      <c r="M193" s="65"/>
      <c r="N193" s="65"/>
      <c r="O193" s="65"/>
      <c r="P193" s="65"/>
    </row>
    <row r="194" spans="1:16" x14ac:dyDescent="0.3">
      <c r="A194">
        <f>'Chipset units'!A194</f>
        <v>0</v>
      </c>
      <c r="B194" s="18" t="str">
        <f>'Chipset units'!B194</f>
        <v>FTTx</v>
      </c>
      <c r="C194" t="str">
        <f>'Chipset units'!C194</f>
        <v>EPON OLTs</v>
      </c>
      <c r="E194" s="20"/>
      <c r="F194" s="65">
        <f>IF('Chipset units'!F194="",0,'Chipset units'!F194*'Chipset prices'!F194)/10^6</f>
        <v>0.33098855410047229</v>
      </c>
      <c r="G194" s="65">
        <f>IF('Chipset units'!G194="",0,'Chipset units'!G194*'Chipset prices'!G194)/10^6</f>
        <v>0.26041060500000002</v>
      </c>
      <c r="H194" s="65"/>
      <c r="I194" s="65"/>
      <c r="J194" s="65"/>
      <c r="K194" s="65"/>
      <c r="L194" s="65"/>
      <c r="M194" s="65"/>
      <c r="N194" s="65"/>
      <c r="O194" s="65"/>
      <c r="P194" s="65"/>
    </row>
    <row r="195" spans="1:16" x14ac:dyDescent="0.3">
      <c r="A195">
        <f>'Chipset units'!A195</f>
        <v>0</v>
      </c>
      <c r="B195" s="18" t="str">
        <f>'Chipset units'!B195</f>
        <v>FTTx</v>
      </c>
      <c r="C195" t="str">
        <f>'Chipset units'!C195</f>
        <v>XG-PON ONUs</v>
      </c>
      <c r="E195" s="20"/>
      <c r="F195" s="65">
        <f>IF('Chipset units'!F195="",0,'Chipset units'!F195*'Chipset prices'!F195)/10^6</f>
        <v>2.3477999999999999</v>
      </c>
      <c r="G195" s="65">
        <f>IF('Chipset units'!G195="",0,'Chipset units'!G195*'Chipset prices'!G195)/10^6</f>
        <v>6.0721578076595746</v>
      </c>
      <c r="H195" s="65"/>
      <c r="I195" s="65"/>
      <c r="J195" s="65"/>
      <c r="K195" s="65"/>
      <c r="L195" s="65"/>
      <c r="M195" s="65"/>
      <c r="N195" s="65"/>
      <c r="O195" s="65"/>
      <c r="P195" s="65"/>
    </row>
    <row r="196" spans="1:16" x14ac:dyDescent="0.3">
      <c r="A196">
        <f>'Chipset units'!A196</f>
        <v>0</v>
      </c>
      <c r="B196" s="18" t="str">
        <f>'Chipset units'!B196</f>
        <v>FTTx</v>
      </c>
      <c r="C196" t="str">
        <f>'Chipset units'!C196</f>
        <v>XG-PON BOSAs</v>
      </c>
      <c r="E196" s="20"/>
      <c r="F196" s="65">
        <f>IF('Chipset units'!F196="",0,'Chipset units'!F196*'Chipset prices'!F196)/10^6</f>
        <v>0</v>
      </c>
      <c r="G196" s="65">
        <f>IF('Chipset units'!G196="",0,'Chipset units'!G196*'Chipset prices'!G196)/10^6</f>
        <v>0</v>
      </c>
      <c r="H196" s="65"/>
      <c r="I196" s="65"/>
      <c r="J196" s="65"/>
      <c r="K196" s="65"/>
      <c r="L196" s="65"/>
      <c r="M196" s="65"/>
      <c r="N196" s="65"/>
      <c r="O196" s="65"/>
      <c r="P196" s="65"/>
    </row>
    <row r="197" spans="1:16" x14ac:dyDescent="0.3">
      <c r="A197">
        <f>'Chipset units'!A197</f>
        <v>0</v>
      </c>
      <c r="B197" s="18" t="str">
        <f>'Chipset units'!B197</f>
        <v>FTTx</v>
      </c>
      <c r="C197" t="str">
        <f>'Chipset units'!C197</f>
        <v>XGS-PON ONUs</v>
      </c>
      <c r="E197" s="20"/>
      <c r="F197" s="65">
        <f>IF('Chipset units'!F197="",0,'Chipset units'!F197*'Chipset prices'!F197)/10^6</f>
        <v>4.1448809999999998</v>
      </c>
      <c r="G197" s="65">
        <f>IF('Chipset units'!G197="",0,'Chipset units'!G197*'Chipset prices'!G197)/10^6</f>
        <v>2.4354091685106383</v>
      </c>
      <c r="H197" s="65"/>
      <c r="I197" s="65"/>
      <c r="J197" s="65"/>
      <c r="K197" s="65"/>
      <c r="L197" s="65"/>
      <c r="M197" s="65"/>
      <c r="N197" s="65"/>
      <c r="O197" s="65"/>
      <c r="P197" s="65"/>
    </row>
    <row r="198" spans="1:16" x14ac:dyDescent="0.3">
      <c r="A198">
        <f>'Chipset units'!A198</f>
        <v>0</v>
      </c>
      <c r="B198" s="18" t="str">
        <f>'Chipset units'!B198</f>
        <v>FTTx</v>
      </c>
      <c r="C198" t="str">
        <f>'Chipset units'!C198</f>
        <v>XGS-PON BOSAs</v>
      </c>
      <c r="E198" s="20"/>
      <c r="F198" s="65">
        <f>IF('Chipset units'!F198="",0,'Chipset units'!F198*'Chipset prices'!F198)/10^6</f>
        <v>0</v>
      </c>
      <c r="G198" s="65">
        <f>IF('Chipset units'!G198="",0,'Chipset units'!G198*'Chipset prices'!G198)/10^6</f>
        <v>0</v>
      </c>
      <c r="H198" s="65"/>
      <c r="I198" s="65"/>
      <c r="J198" s="65"/>
      <c r="K198" s="65"/>
      <c r="L198" s="65"/>
      <c r="M198" s="65"/>
      <c r="N198" s="65"/>
      <c r="O198" s="65"/>
      <c r="P198" s="65"/>
    </row>
    <row r="199" spans="1:16" x14ac:dyDescent="0.3">
      <c r="A199">
        <f>'Chipset units'!A199</f>
        <v>0</v>
      </c>
      <c r="B199" s="18" t="str">
        <f>'Chipset units'!B199</f>
        <v>FTTx</v>
      </c>
      <c r="C199" t="str">
        <f>'Chipset units'!C199</f>
        <v>XG/XGS-PON OLTs</v>
      </c>
      <c r="E199" s="20"/>
      <c r="F199" s="65">
        <f>IF('Chipset units'!F199="",0,'Chipset units'!F199*'Chipset prices'!F199)/10^6</f>
        <v>10.193584320685595</v>
      </c>
      <c r="G199" s="65">
        <f>IF('Chipset units'!G199="",0,'Chipset units'!G199*'Chipset prices'!G199)/10^6</f>
        <v>13.460802197131652</v>
      </c>
      <c r="H199" s="65"/>
      <c r="I199" s="65"/>
      <c r="J199" s="65"/>
      <c r="K199" s="65"/>
      <c r="L199" s="65"/>
      <c r="M199" s="65"/>
      <c r="N199" s="65"/>
      <c r="O199" s="65"/>
      <c r="P199" s="65"/>
    </row>
    <row r="200" spans="1:16" x14ac:dyDescent="0.3">
      <c r="A200">
        <f>'Chipset units'!A200</f>
        <v>0</v>
      </c>
      <c r="B200" s="18" t="str">
        <f>'Chipset units'!B200</f>
        <v>FTTx</v>
      </c>
      <c r="C200" t="str">
        <f>'Chipset units'!C200</f>
        <v>NG-PON2 ONUs</v>
      </c>
      <c r="E200" s="20"/>
      <c r="F200" s="65">
        <f>IF('Chipset units'!F200="",0,'Chipset units'!F200*'Chipset prices'!F200)/10^6</f>
        <v>5.6062500000000001E-2</v>
      </c>
      <c r="G200" s="65">
        <f>IF('Chipset units'!G200="",0,'Chipset units'!G200*'Chipset prices'!G200)/10^6</f>
        <v>0.19305</v>
      </c>
      <c r="H200" s="65"/>
      <c r="I200" s="65"/>
      <c r="J200" s="65"/>
      <c r="K200" s="65"/>
      <c r="L200" s="65"/>
      <c r="M200" s="65"/>
      <c r="N200" s="65"/>
      <c r="O200" s="65"/>
      <c r="P200" s="65"/>
    </row>
    <row r="201" spans="1:16" x14ac:dyDescent="0.3">
      <c r="A201">
        <f>'Chipset units'!A201</f>
        <v>0</v>
      </c>
      <c r="B201" s="18" t="str">
        <f>'Chipset units'!B201</f>
        <v>FTTx</v>
      </c>
      <c r="C201" t="str">
        <f>'Chipset units'!C201</f>
        <v>NG-PON2 OLTs</v>
      </c>
      <c r="E201" s="20"/>
      <c r="F201" s="65">
        <f>IF('Chipset units'!F201="",0,'Chipset units'!F201*'Chipset prices'!F201)/10^6</f>
        <v>1.9743750000000001E-2</v>
      </c>
      <c r="G201" s="65">
        <f>IF('Chipset units'!G201="",0,'Chipset units'!G201*'Chipset prices'!G201)/10^6</f>
        <v>7.6050000000000006E-2</v>
      </c>
      <c r="H201" s="65"/>
      <c r="I201" s="65"/>
      <c r="J201" s="65"/>
      <c r="K201" s="65"/>
      <c r="L201" s="65"/>
      <c r="M201" s="65"/>
      <c r="N201" s="65"/>
      <c r="O201" s="65"/>
      <c r="P201" s="65"/>
    </row>
    <row r="202" spans="1:16" x14ac:dyDescent="0.3">
      <c r="A202">
        <f>'Chipset units'!A202</f>
        <v>0</v>
      </c>
      <c r="B202" s="18" t="str">
        <f>'Chipset units'!B202</f>
        <v>FTTx</v>
      </c>
      <c r="C202" t="s">
        <v>312</v>
      </c>
      <c r="E202" s="20"/>
      <c r="F202" s="65">
        <f>IF('Chipset units'!F202="",0,'Chipset units'!F202*'Chipset prices'!F202)/10^6</f>
        <v>0</v>
      </c>
      <c r="G202" s="65">
        <f>IF('Chipset units'!G202="",0,'Chipset units'!G202*'Chipset prices'!G202)/10^6</f>
        <v>0</v>
      </c>
      <c r="H202" s="65"/>
      <c r="I202" s="65"/>
      <c r="J202" s="65"/>
      <c r="K202" s="65"/>
      <c r="L202" s="65"/>
      <c r="M202" s="65"/>
      <c r="N202" s="65"/>
      <c r="O202" s="65"/>
      <c r="P202" s="65"/>
    </row>
    <row r="203" spans="1:16" x14ac:dyDescent="0.3">
      <c r="A203">
        <f>'Chipset units'!A203</f>
        <v>0</v>
      </c>
      <c r="B203" s="18" t="str">
        <f>'Chipset units'!B203</f>
        <v>FTTx</v>
      </c>
      <c r="C203" t="s">
        <v>313</v>
      </c>
      <c r="E203" s="20"/>
      <c r="F203" s="65">
        <f>IF('Chipset units'!F203="",0,'Chipset units'!F203*'Chipset prices'!F203)/10^6</f>
        <v>0</v>
      </c>
      <c r="G203" s="65">
        <f>IF('Chipset units'!G203="",0,'Chipset units'!G203*'Chipset prices'!G203)/10^6</f>
        <v>0</v>
      </c>
      <c r="H203" s="65"/>
      <c r="I203" s="65"/>
      <c r="J203" s="65"/>
      <c r="K203" s="65"/>
      <c r="L203" s="65"/>
      <c r="M203" s="65"/>
      <c r="N203" s="65"/>
      <c r="O203" s="65"/>
      <c r="P203" s="65"/>
    </row>
    <row r="204" spans="1:16" x14ac:dyDescent="0.3">
      <c r="A204">
        <f>'Chipset units'!A204</f>
        <v>0</v>
      </c>
      <c r="B204" s="18" t="str">
        <f>'Chipset units'!B204</f>
        <v>FTTx</v>
      </c>
      <c r="C204" t="s">
        <v>314</v>
      </c>
      <c r="F204" s="65">
        <f>IF('Chipset units'!F204="",0,'Chipset units'!F204*'Chipset prices'!F204)/10^6</f>
        <v>0</v>
      </c>
      <c r="G204" s="65">
        <f>IF('Chipset units'!G204="",0,'Chipset units'!G204*'Chipset prices'!G204)/10^6</f>
        <v>0</v>
      </c>
      <c r="H204" s="65"/>
      <c r="I204" s="65"/>
      <c r="J204" s="65"/>
      <c r="K204" s="65"/>
      <c r="L204" s="65"/>
      <c r="M204" s="65"/>
      <c r="N204" s="65"/>
      <c r="O204" s="65"/>
      <c r="P204" s="65"/>
    </row>
    <row r="205" spans="1:16" x14ac:dyDescent="0.3">
      <c r="A205">
        <f>'Chipset units'!A205</f>
        <v>0</v>
      </c>
      <c r="B205" s="18" t="str">
        <f>'Chipset units'!B205</f>
        <v>FTTx</v>
      </c>
      <c r="C205" t="s">
        <v>315</v>
      </c>
      <c r="F205" s="65">
        <f>IF('Chipset units'!F205="",0,'Chipset units'!F205*'Chipset prices'!F205)/10^6</f>
        <v>0</v>
      </c>
      <c r="G205" s="65">
        <f>IF('Chipset units'!G205="",0,'Chipset units'!G205*'Chipset prices'!G205)/10^6</f>
        <v>0</v>
      </c>
      <c r="H205" s="65"/>
      <c r="I205" s="65"/>
      <c r="J205" s="65"/>
      <c r="K205" s="65"/>
      <c r="L205" s="65"/>
      <c r="M205" s="65"/>
      <c r="N205" s="65"/>
      <c r="O205" s="65"/>
      <c r="P205" s="65"/>
    </row>
    <row r="206" spans="1:16" x14ac:dyDescent="0.3">
      <c r="B206" s="8" t="s">
        <v>4</v>
      </c>
      <c r="C206" s="7"/>
      <c r="D206" s="7"/>
      <c r="E206" s="7"/>
      <c r="F206" s="66">
        <f t="shared" ref="F206:P206" si="0">SUM(F9:F205)</f>
        <v>1274.5948772944553</v>
      </c>
      <c r="G206" s="66">
        <f t="shared" si="0"/>
        <v>1373.6367715969454</v>
      </c>
      <c r="H206" s="66"/>
      <c r="I206" s="66"/>
      <c r="J206" s="66"/>
      <c r="K206" s="66"/>
      <c r="L206" s="66"/>
      <c r="M206" s="66"/>
      <c r="N206" s="66"/>
      <c r="O206" s="66"/>
      <c r="P206" s="66"/>
    </row>
    <row r="208" spans="1:16" x14ac:dyDescent="0.3">
      <c r="B208" t="s">
        <v>144</v>
      </c>
      <c r="F208" s="99">
        <f>'Chipset units'!F209*'Chipset prices'!F208/10^6</f>
        <v>15</v>
      </c>
      <c r="G208" s="99">
        <f>'Chipset units'!G209*'Chipset prices'!G208/10^6</f>
        <v>20</v>
      </c>
      <c r="H208" s="99">
        <f>'Chipset units'!H209*'Chipset prices'!H208/10^6</f>
        <v>18</v>
      </c>
      <c r="I208" s="99">
        <f>'Chipset units'!I209*'Chipset prices'!I208/10^6</f>
        <v>11.2</v>
      </c>
      <c r="J208" s="99">
        <f>'Chipset units'!J209*'Chipset prices'!J208/10^6</f>
        <v>7.5</v>
      </c>
      <c r="K208" s="99">
        <f>'Chipset units'!K209*'Chipset prices'!K208/10^6</f>
        <v>4.2</v>
      </c>
      <c r="L208" s="99">
        <f>'Chipset units'!L209*'Chipset prices'!L208/10^6</f>
        <v>1.3</v>
      </c>
      <c r="M208" s="99">
        <f>'Chipset units'!M209*'Chipset prices'!M208/10^6</f>
        <v>0.6</v>
      </c>
      <c r="N208" s="99">
        <f>'Chipset units'!N209*'Chipset prices'!N208/10^6</f>
        <v>0.65001299999999995</v>
      </c>
      <c r="O208" s="99">
        <f>'Chipset units'!O209*'Chipset prices'!O208/10^6</f>
        <v>0.65001299999999995</v>
      </c>
      <c r="P208" s="99">
        <f>'Chipset units'!P209*'Chipset prices'!P208/10^6</f>
        <v>0.65001299999999995</v>
      </c>
    </row>
    <row r="210" spans="2:16" x14ac:dyDescent="0.3">
      <c r="B210" t="s">
        <v>174</v>
      </c>
      <c r="C210" t="s">
        <v>175</v>
      </c>
      <c r="D210" t="s">
        <v>63</v>
      </c>
      <c r="E210" t="s">
        <v>112</v>
      </c>
      <c r="F210" s="99">
        <f t="shared" ref="F210:P210" si="1">SUM(F156:F158)</f>
        <v>18.714742943290357</v>
      </c>
      <c r="G210" s="99">
        <f t="shared" si="1"/>
        <v>36.823357267309667</v>
      </c>
      <c r="H210" s="99">
        <f t="shared" si="1"/>
        <v>0</v>
      </c>
      <c r="I210" s="99">
        <f t="shared" si="1"/>
        <v>0</v>
      </c>
      <c r="J210" s="99">
        <f t="shared" si="1"/>
        <v>0</v>
      </c>
      <c r="K210" s="99">
        <f t="shared" si="1"/>
        <v>0</v>
      </c>
      <c r="L210" s="99">
        <f t="shared" si="1"/>
        <v>0</v>
      </c>
      <c r="M210" s="99">
        <f t="shared" si="1"/>
        <v>0</v>
      </c>
      <c r="N210" s="99">
        <f t="shared" si="1"/>
        <v>0</v>
      </c>
      <c r="O210" s="99">
        <f t="shared" si="1"/>
        <v>0</v>
      </c>
      <c r="P210" s="99">
        <f t="shared" si="1"/>
        <v>0</v>
      </c>
    </row>
    <row r="211" spans="2:16" x14ac:dyDescent="0.3">
      <c r="B211" t="s">
        <v>174</v>
      </c>
      <c r="C211" t="s">
        <v>175</v>
      </c>
      <c r="D211" t="s">
        <v>63</v>
      </c>
      <c r="E211" t="s">
        <v>81</v>
      </c>
      <c r="F211" s="99">
        <f t="shared" ref="F211:P211" si="2">F170+F169</f>
        <v>2.96976225</v>
      </c>
      <c r="G211" s="99">
        <f t="shared" si="2"/>
        <v>16.632579443083586</v>
      </c>
      <c r="H211" s="99">
        <f t="shared" si="2"/>
        <v>0</v>
      </c>
      <c r="I211" s="99">
        <f t="shared" si="2"/>
        <v>0</v>
      </c>
      <c r="J211" s="99">
        <f t="shared" si="2"/>
        <v>0</v>
      </c>
      <c r="K211" s="99">
        <f t="shared" si="2"/>
        <v>0</v>
      </c>
      <c r="L211" s="99">
        <f t="shared" si="2"/>
        <v>0</v>
      </c>
      <c r="M211" s="99">
        <f t="shared" si="2"/>
        <v>0</v>
      </c>
      <c r="N211" s="99">
        <f t="shared" si="2"/>
        <v>0</v>
      </c>
      <c r="O211" s="99">
        <f t="shared" si="2"/>
        <v>0</v>
      </c>
      <c r="P211" s="99">
        <f t="shared" si="2"/>
        <v>0</v>
      </c>
    </row>
    <row r="212" spans="2:16" x14ac:dyDescent="0.3">
      <c r="B212" t="s">
        <v>174</v>
      </c>
      <c r="C212" t="s">
        <v>176</v>
      </c>
      <c r="D212" t="s">
        <v>63</v>
      </c>
      <c r="E212" t="s">
        <v>63</v>
      </c>
      <c r="F212" s="99">
        <f t="shared" ref="F212:M212" si="3">F213+F214</f>
        <v>13.245422060007311</v>
      </c>
      <c r="G212" s="99">
        <f t="shared" si="3"/>
        <v>53.715406043693577</v>
      </c>
      <c r="H212" s="99">
        <f t="shared" si="3"/>
        <v>0</v>
      </c>
      <c r="I212" s="99">
        <f t="shared" si="3"/>
        <v>0</v>
      </c>
      <c r="J212" s="99">
        <f t="shared" si="3"/>
        <v>0</v>
      </c>
      <c r="K212" s="99">
        <f t="shared" si="3"/>
        <v>0</v>
      </c>
      <c r="L212" s="99">
        <f t="shared" si="3"/>
        <v>0</v>
      </c>
      <c r="M212" s="99">
        <f t="shared" si="3"/>
        <v>0</v>
      </c>
      <c r="N212" s="99">
        <f t="shared" ref="N212:P212" si="4">N213+N214</f>
        <v>0</v>
      </c>
      <c r="O212" s="99">
        <f t="shared" si="4"/>
        <v>0</v>
      </c>
      <c r="P212" s="99">
        <f t="shared" si="4"/>
        <v>0</v>
      </c>
    </row>
    <row r="213" spans="2:16" x14ac:dyDescent="0.3">
      <c r="B213" t="s">
        <v>174</v>
      </c>
      <c r="C213" t="s">
        <v>176</v>
      </c>
      <c r="D213" t="s">
        <v>63</v>
      </c>
      <c r="E213" t="s">
        <v>112</v>
      </c>
      <c r="F213" s="99">
        <f t="shared" ref="F213:P213" si="5">SUM(F159:F164)</f>
        <v>1.7730520600073119</v>
      </c>
      <c r="G213" s="99">
        <f t="shared" si="5"/>
        <v>20.991748589430369</v>
      </c>
      <c r="H213" s="99">
        <f t="shared" si="5"/>
        <v>0</v>
      </c>
      <c r="I213" s="99">
        <f t="shared" si="5"/>
        <v>0</v>
      </c>
      <c r="J213" s="99">
        <f t="shared" si="5"/>
        <v>0</v>
      </c>
      <c r="K213" s="99">
        <f t="shared" si="5"/>
        <v>0</v>
      </c>
      <c r="L213" s="99">
        <f t="shared" si="5"/>
        <v>0</v>
      </c>
      <c r="M213" s="99">
        <f t="shared" si="5"/>
        <v>0</v>
      </c>
      <c r="N213" s="99">
        <f t="shared" si="5"/>
        <v>0</v>
      </c>
      <c r="O213" s="99">
        <f t="shared" si="5"/>
        <v>0</v>
      </c>
      <c r="P213" s="99">
        <f t="shared" si="5"/>
        <v>0</v>
      </c>
    </row>
    <row r="214" spans="2:16" x14ac:dyDescent="0.3">
      <c r="B214" t="s">
        <v>174</v>
      </c>
      <c r="C214" t="s">
        <v>176</v>
      </c>
      <c r="D214" t="s">
        <v>63</v>
      </c>
      <c r="E214" t="s">
        <v>81</v>
      </c>
      <c r="F214" s="99">
        <f t="shared" ref="F214:P214" si="6">F171+F172</f>
        <v>11.47237</v>
      </c>
      <c r="G214" s="99">
        <f t="shared" si="6"/>
        <v>32.723657454263204</v>
      </c>
      <c r="H214" s="99">
        <f t="shared" si="6"/>
        <v>0</v>
      </c>
      <c r="I214" s="99">
        <f t="shared" si="6"/>
        <v>0</v>
      </c>
      <c r="J214" s="99">
        <f t="shared" si="6"/>
        <v>0</v>
      </c>
      <c r="K214" s="99">
        <f t="shared" si="6"/>
        <v>0</v>
      </c>
      <c r="L214" s="99">
        <f t="shared" si="6"/>
        <v>0</v>
      </c>
      <c r="M214" s="99">
        <f t="shared" si="6"/>
        <v>0</v>
      </c>
      <c r="N214" s="99">
        <f t="shared" si="6"/>
        <v>0</v>
      </c>
      <c r="O214" s="99">
        <f t="shared" si="6"/>
        <v>0</v>
      </c>
      <c r="P214" s="99">
        <f t="shared" si="6"/>
        <v>0</v>
      </c>
    </row>
    <row r="216" spans="2:16" x14ac:dyDescent="0.3">
      <c r="B216" s="14" t="s">
        <v>177</v>
      </c>
    </row>
    <row r="217" spans="2:16" x14ac:dyDescent="0.3">
      <c r="B217" t="s">
        <v>13</v>
      </c>
      <c r="C217" t="s">
        <v>178</v>
      </c>
      <c r="F217" s="33">
        <f t="shared" ref="F217:P217" si="7">SUM(F9:F16)</f>
        <v>19.586761494178372</v>
      </c>
      <c r="G217" s="33">
        <f t="shared" si="7"/>
        <v>23.777486969113646</v>
      </c>
      <c r="H217" s="33">
        <f t="shared" si="7"/>
        <v>0</v>
      </c>
      <c r="I217" s="33">
        <f t="shared" si="7"/>
        <v>0</v>
      </c>
      <c r="J217" s="33">
        <f t="shared" si="7"/>
        <v>0</v>
      </c>
      <c r="K217" s="33">
        <f t="shared" si="7"/>
        <v>0</v>
      </c>
      <c r="L217" s="33">
        <f t="shared" si="7"/>
        <v>0</v>
      </c>
      <c r="M217" s="33">
        <f t="shared" si="7"/>
        <v>0</v>
      </c>
      <c r="N217" s="33">
        <f t="shared" si="7"/>
        <v>0</v>
      </c>
      <c r="O217" s="33">
        <f t="shared" si="7"/>
        <v>0</v>
      </c>
      <c r="P217" s="33">
        <f t="shared" si="7"/>
        <v>0</v>
      </c>
    </row>
    <row r="218" spans="2:16" x14ac:dyDescent="0.3">
      <c r="B218" t="s">
        <v>317</v>
      </c>
      <c r="C218" t="s">
        <v>178</v>
      </c>
      <c r="F218" s="33">
        <f t="shared" ref="F218:P218" si="8">SUM(F17:F35)</f>
        <v>43.084780278194685</v>
      </c>
      <c r="G218" s="33">
        <f t="shared" si="8"/>
        <v>85.835270184753412</v>
      </c>
      <c r="H218" s="33">
        <f t="shared" si="8"/>
        <v>0</v>
      </c>
      <c r="I218" s="33">
        <f t="shared" si="8"/>
        <v>0</v>
      </c>
      <c r="J218" s="33">
        <f t="shared" si="8"/>
        <v>0</v>
      </c>
      <c r="K218" s="33">
        <f t="shared" si="8"/>
        <v>0</v>
      </c>
      <c r="L218" s="33">
        <f t="shared" si="8"/>
        <v>0</v>
      </c>
      <c r="M218" s="33">
        <f t="shared" si="8"/>
        <v>0</v>
      </c>
      <c r="N218" s="33">
        <f t="shared" si="8"/>
        <v>0</v>
      </c>
      <c r="O218" s="33">
        <f t="shared" si="8"/>
        <v>0</v>
      </c>
      <c r="P218" s="33">
        <f t="shared" si="8"/>
        <v>0</v>
      </c>
    </row>
    <row r="219" spans="2:16" x14ac:dyDescent="0.3">
      <c r="B219" t="s">
        <v>318</v>
      </c>
      <c r="C219" t="s">
        <v>178</v>
      </c>
      <c r="F219" s="33">
        <f>SUM(F36:F50)</f>
        <v>1.7266330887017685</v>
      </c>
      <c r="G219" s="33">
        <f t="shared" ref="G219:P219" si="9">SUM(G36:G50)</f>
        <v>2.3790745144881726</v>
      </c>
      <c r="H219" s="33">
        <f t="shared" si="9"/>
        <v>0</v>
      </c>
      <c r="I219" s="33">
        <f t="shared" si="9"/>
        <v>0</v>
      </c>
      <c r="J219" s="33">
        <f t="shared" si="9"/>
        <v>0</v>
      </c>
      <c r="K219" s="33">
        <f t="shared" si="9"/>
        <v>0</v>
      </c>
      <c r="L219" s="33">
        <f t="shared" si="9"/>
        <v>0</v>
      </c>
      <c r="M219" s="33">
        <f t="shared" si="9"/>
        <v>0</v>
      </c>
      <c r="N219" s="33">
        <f t="shared" si="9"/>
        <v>0</v>
      </c>
      <c r="O219" s="33">
        <f t="shared" si="9"/>
        <v>0</v>
      </c>
      <c r="P219" s="33">
        <f t="shared" si="9"/>
        <v>0</v>
      </c>
    </row>
    <row r="220" spans="2:16" x14ac:dyDescent="0.3">
      <c r="B220" t="s">
        <v>12</v>
      </c>
      <c r="C220" t="s">
        <v>178</v>
      </c>
      <c r="F220" s="33">
        <f t="shared" ref="F220:P220" si="10">SUM(F51:F129)</f>
        <v>343.09815163728035</v>
      </c>
      <c r="G220" s="33">
        <f t="shared" si="10"/>
        <v>297.28087772057313</v>
      </c>
      <c r="H220" s="33">
        <f t="shared" si="10"/>
        <v>0</v>
      </c>
      <c r="I220" s="33">
        <f t="shared" si="10"/>
        <v>0</v>
      </c>
      <c r="J220" s="33">
        <f t="shared" si="10"/>
        <v>0</v>
      </c>
      <c r="K220" s="33">
        <f t="shared" si="10"/>
        <v>0</v>
      </c>
      <c r="L220" s="33">
        <f t="shared" si="10"/>
        <v>0</v>
      </c>
      <c r="M220" s="33">
        <f t="shared" si="10"/>
        <v>0</v>
      </c>
      <c r="N220" s="33">
        <f t="shared" si="10"/>
        <v>0</v>
      </c>
      <c r="O220" s="33">
        <f t="shared" si="10"/>
        <v>0</v>
      </c>
      <c r="P220" s="33">
        <f t="shared" si="10"/>
        <v>0</v>
      </c>
    </row>
    <row r="221" spans="2:16" x14ac:dyDescent="0.3">
      <c r="B221" t="s">
        <v>95</v>
      </c>
      <c r="C221" t="s">
        <v>178</v>
      </c>
      <c r="F221" s="33">
        <f t="shared" ref="F221:P221" si="11">SUM(F130:F154)</f>
        <v>751.02766171854546</v>
      </c>
      <c r="G221" s="33">
        <f t="shared" si="11"/>
        <v>782.0315695365174</v>
      </c>
      <c r="H221" s="33">
        <f t="shared" si="11"/>
        <v>0</v>
      </c>
      <c r="I221" s="33">
        <f t="shared" si="11"/>
        <v>0</v>
      </c>
      <c r="J221" s="33">
        <f t="shared" si="11"/>
        <v>0</v>
      </c>
      <c r="K221" s="33">
        <f t="shared" si="11"/>
        <v>0</v>
      </c>
      <c r="L221" s="33">
        <f t="shared" si="11"/>
        <v>0</v>
      </c>
      <c r="M221" s="33">
        <f t="shared" si="11"/>
        <v>0</v>
      </c>
      <c r="N221" s="33">
        <f t="shared" si="11"/>
        <v>0</v>
      </c>
      <c r="O221" s="33">
        <f t="shared" si="11"/>
        <v>0</v>
      </c>
      <c r="P221" s="33">
        <f t="shared" si="11"/>
        <v>0</v>
      </c>
    </row>
    <row r="222" spans="2:16" x14ac:dyDescent="0.3">
      <c r="B222" t="s">
        <v>59</v>
      </c>
      <c r="C222" t="s">
        <v>178</v>
      </c>
      <c r="F222" s="33">
        <f t="shared" ref="F222:P222" si="12">SUM(F155:F187)</f>
        <v>55.403850687683878</v>
      </c>
      <c r="G222" s="33">
        <f t="shared" si="12"/>
        <v>133.52529488164748</v>
      </c>
      <c r="H222" s="33">
        <f t="shared" si="12"/>
        <v>0</v>
      </c>
      <c r="I222" s="33">
        <f t="shared" si="12"/>
        <v>0</v>
      </c>
      <c r="J222" s="33">
        <f t="shared" si="12"/>
        <v>0</v>
      </c>
      <c r="K222" s="33">
        <f t="shared" si="12"/>
        <v>0</v>
      </c>
      <c r="L222" s="33">
        <f t="shared" si="12"/>
        <v>0</v>
      </c>
      <c r="M222" s="33">
        <f t="shared" si="12"/>
        <v>0</v>
      </c>
      <c r="N222" s="33">
        <f t="shared" si="12"/>
        <v>0</v>
      </c>
      <c r="O222" s="33">
        <f t="shared" si="12"/>
        <v>0</v>
      </c>
      <c r="P222" s="33">
        <f t="shared" si="12"/>
        <v>0</v>
      </c>
    </row>
    <row r="223" spans="2:16" x14ac:dyDescent="0.3">
      <c r="B223" s="5" t="s">
        <v>58</v>
      </c>
      <c r="C223" s="5" t="s">
        <v>178</v>
      </c>
      <c r="D223" s="5"/>
      <c r="E223" s="5"/>
      <c r="F223" s="142">
        <f>SUM(F188:F205)</f>
        <v>60.66703838987079</v>
      </c>
      <c r="G223" s="142">
        <f t="shared" ref="G223:P223" si="13">SUM(G188:G205)</f>
        <v>48.807197789852161</v>
      </c>
      <c r="H223" s="142">
        <f t="shared" si="13"/>
        <v>0</v>
      </c>
      <c r="I223" s="142">
        <f t="shared" si="13"/>
        <v>0</v>
      </c>
      <c r="J223" s="142">
        <f t="shared" si="13"/>
        <v>0</v>
      </c>
      <c r="K223" s="142">
        <f t="shared" si="13"/>
        <v>0</v>
      </c>
      <c r="L223" s="142">
        <f t="shared" si="13"/>
        <v>0</v>
      </c>
      <c r="M223" s="142">
        <f t="shared" si="13"/>
        <v>0</v>
      </c>
      <c r="N223" s="142">
        <f t="shared" si="13"/>
        <v>0</v>
      </c>
      <c r="O223" s="142">
        <f t="shared" si="13"/>
        <v>0</v>
      </c>
      <c r="P223" s="142">
        <f t="shared" si="13"/>
        <v>0</v>
      </c>
    </row>
    <row r="224" spans="2:16" x14ac:dyDescent="0.3">
      <c r="B224" t="s">
        <v>179</v>
      </c>
      <c r="F224" s="9">
        <f t="shared" ref="F224:J224" si="14">SUM(F217:F223)</f>
        <v>1274.5948772944555</v>
      </c>
      <c r="G224" s="9">
        <f t="shared" si="14"/>
        <v>1373.6367715969454</v>
      </c>
      <c r="H224" s="9">
        <f t="shared" si="14"/>
        <v>0</v>
      </c>
      <c r="I224" s="9">
        <f t="shared" si="14"/>
        <v>0</v>
      </c>
      <c r="J224" s="9">
        <f t="shared" si="14"/>
        <v>0</v>
      </c>
      <c r="K224" s="9">
        <f>SUM(K217:K223)</f>
        <v>0</v>
      </c>
      <c r="L224" s="9">
        <f>SUM(L217:L223)</f>
        <v>0</v>
      </c>
      <c r="M224" s="9">
        <f>SUM(M217:M223)</f>
        <v>0</v>
      </c>
      <c r="N224" s="9">
        <f>SUM(N217:N223)</f>
        <v>0</v>
      </c>
      <c r="O224" s="9">
        <f t="shared" ref="O224:P224" si="15">SUM(O217:O223)</f>
        <v>0</v>
      </c>
      <c r="P224" s="9">
        <f t="shared" si="15"/>
        <v>0</v>
      </c>
    </row>
    <row r="226" spans="2:16" x14ac:dyDescent="0.3">
      <c r="B226" t="s">
        <v>148</v>
      </c>
      <c r="F226" s="9">
        <f>SUMIF('Chipset units'!$A$9:$A$203,"PAM4",'Chipset revenues'!F$9:F$203)</f>
        <v>32.555039548738364</v>
      </c>
      <c r="G226" s="9">
        <f>SUMIF('Chipset units'!$A$9:$A$203,"PAM4",'Chipset revenues'!G$9:G$203)</f>
        <v>91.268289791002758</v>
      </c>
      <c r="H226" s="9">
        <f>SUMIF('Chipset units'!$A$9:$A$203,"PAM4",'Chipset revenues'!H$9:H$203)</f>
        <v>0</v>
      </c>
      <c r="I226" s="9">
        <f>SUMIF('Chipset units'!$A$9:$A$203,"PAM4",'Chipset revenues'!I$9:I$203)</f>
        <v>0</v>
      </c>
      <c r="J226" s="9">
        <f>SUMIF('Chipset units'!$A$9:$A$203,"PAM4",'Chipset revenues'!J$9:J$203)</f>
        <v>0</v>
      </c>
      <c r="K226" s="9">
        <f>SUMIF('Chipset units'!$A$9:$A$203,"PAM4",'Chipset revenues'!K$9:K$203)</f>
        <v>0</v>
      </c>
      <c r="L226" s="9">
        <f>SUMIF('Chipset units'!$A$9:$A$203,"PAM4",'Chipset revenues'!L$9:L$203)</f>
        <v>0</v>
      </c>
      <c r="M226" s="9">
        <f>SUMIF('Chipset units'!$A$9:$A$203,"PAM4",'Chipset revenues'!M$9:M$203)</f>
        <v>0</v>
      </c>
      <c r="N226" s="9">
        <f>SUMIF('Chipset units'!$A$9:$A$203,"PAM4",'Chipset revenues'!N$9:N$203)</f>
        <v>0</v>
      </c>
      <c r="O226" s="9">
        <f>SUMIF('Chipset units'!$A$9:$A$203,"PAM4",'Chipset revenues'!O$9:O$203)</f>
        <v>0</v>
      </c>
      <c r="P226" s="9">
        <f>SUMIF('Chipset units'!$A$9:$A$203,"PAM4",'Chipset revenues'!P$9:P$203)</f>
        <v>0</v>
      </c>
    </row>
    <row r="227" spans="2:16" x14ac:dyDescent="0.3">
      <c r="B227" s="5" t="s">
        <v>149</v>
      </c>
      <c r="C227" s="5"/>
      <c r="D227" s="5"/>
      <c r="E227" s="5"/>
      <c r="F227" s="12">
        <f>SUMIF('Chipset units'!$A$9:$A$203,"C-DSP",'Chipset revenues'!F$9:F$203)</f>
        <v>714.1823229545455</v>
      </c>
      <c r="G227" s="12">
        <f>SUMIF('Chipset units'!$A$9:$A$203,"C-DSP",'Chipset revenues'!G$9:G$203)</f>
        <v>740.36183365454553</v>
      </c>
      <c r="H227" s="12">
        <f>SUMIF('Chipset units'!$A$9:$A$203,"C-DSP",'Chipset revenues'!H$9:H$203)</f>
        <v>0</v>
      </c>
      <c r="I227" s="12">
        <f>SUMIF('Chipset units'!$A$9:$A$203,"C-DSP",'Chipset revenues'!I$9:I$203)</f>
        <v>0</v>
      </c>
      <c r="J227" s="12">
        <f>SUMIF('Chipset units'!$A$9:$A$203,"C-DSP",'Chipset revenues'!J$9:J$203)</f>
        <v>0</v>
      </c>
      <c r="K227" s="12">
        <f>SUMIF('Chipset units'!$A$9:$A$203,"C-DSP",'Chipset revenues'!K$9:K$203)</f>
        <v>0</v>
      </c>
      <c r="L227" s="12">
        <f>SUMIF('Chipset units'!$A$9:$A$203,"C-DSP",'Chipset revenues'!L$9:L$203)</f>
        <v>0</v>
      </c>
      <c r="M227" s="12">
        <f>SUMIF('Chipset units'!$A$9:$A$203,"C-DSP",'Chipset revenues'!M$9:M$203)</f>
        <v>0</v>
      </c>
      <c r="N227" s="12">
        <f>SUMIF('Chipset units'!$A$9:$A$203,"C-DSP",'Chipset revenues'!N$9:N$203)</f>
        <v>0</v>
      </c>
      <c r="O227" s="12">
        <f>SUMIF('Chipset units'!$A$9:$A$203,"C-DSP",'Chipset revenues'!O$9:O$203)</f>
        <v>0</v>
      </c>
      <c r="P227" s="12">
        <f>SUMIF('Chipset units'!$A$9:$A$203,"C-DSP",'Chipset revenues'!P$9:P$203)</f>
        <v>0</v>
      </c>
    </row>
    <row r="231" spans="2:16" x14ac:dyDescent="0.3">
      <c r="B231" t="s">
        <v>308</v>
      </c>
      <c r="F231" s="132" t="e">
        <f>SUM(F9:F101)+(SUM(F102:F129)/(1+#REF!))+SUM('Chipset revenues'!F130:F203)</f>
        <v>#REF!</v>
      </c>
      <c r="G231" s="132" t="e">
        <f>SUM(G9:G101)+(SUM(G102:G129)/(1+#REF!))+SUM('Chipset revenues'!G130:G203)</f>
        <v>#REF!</v>
      </c>
      <c r="H231" s="132" t="e">
        <f>SUM(H9:H101)+(SUM(H102:H129)/(1+#REF!))+SUM('Chipset revenues'!H130:H203)</f>
        <v>#REF!</v>
      </c>
      <c r="I231" s="132" t="e">
        <f>SUM(I9:I101)+(SUM(I102:I129)/(1+#REF!))+SUM('Chipset revenues'!I130:I203)</f>
        <v>#REF!</v>
      </c>
      <c r="J231" s="132" t="e">
        <f>SUM(J9:J101)+(SUM(J102:J129)/(1+#REF!))+SUM('Chipset revenues'!J130:J203)</f>
        <v>#REF!</v>
      </c>
      <c r="K231" s="132" t="e">
        <f>SUM(K9:K101)+(SUM(K102:K129)/(1+#REF!))+SUM('Chipset revenues'!K130:K203)</f>
        <v>#REF!</v>
      </c>
      <c r="L231" s="132" t="e">
        <f>SUM(L9:L101)+(SUM(L102:L129)/(1+#REF!))+SUM('Chipset revenues'!L130:L203)</f>
        <v>#REF!</v>
      </c>
      <c r="M231" s="132" t="e">
        <f>SUM(M9:M101)+(SUM(M102:M129)/(1+#REF!))+SUM('Chipset revenues'!M130:M203)</f>
        <v>#REF!</v>
      </c>
      <c r="N231" s="132" t="e">
        <f>SUM(N9:N101)+(SUM(N102:N129)/(1+#REF!))+SUM('Chipset revenues'!N130:N203)</f>
        <v>#REF!</v>
      </c>
      <c r="O231" s="132" t="e">
        <f>SUM(O9:O101)+(SUM(O102:O129)/(1+#REF!))+SUM('Chipset revenues'!O130:O203)</f>
        <v>#REF!</v>
      </c>
      <c r="P231" s="132" t="e">
        <f>SUM(P9:P101)+(SUM(P102:P129)/(1+#REF!))+SUM('Chipset revenues'!P130:P203)</f>
        <v>#REF!</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2:P209"/>
  <sheetViews>
    <sheetView showGridLines="0" zoomScale="80" zoomScaleNormal="80" workbookViewId="0">
      <selection activeCell="L32" sqref="L32"/>
    </sheetView>
  </sheetViews>
  <sheetFormatPr defaultColWidth="11" defaultRowHeight="13" x14ac:dyDescent="0.3"/>
  <cols>
    <col min="1" max="1" width="5" customWidth="1"/>
    <col min="2" max="2" width="21.5" customWidth="1"/>
    <col min="3" max="3" width="11.59765625" bestFit="1" customWidth="1"/>
    <col min="4" max="4" width="12.69921875" customWidth="1"/>
    <col min="5" max="7" width="11.59765625" bestFit="1" customWidth="1"/>
    <col min="8" max="12" width="13" bestFit="1" customWidth="1"/>
  </cols>
  <sheetData>
    <row r="2" spans="2:2" ht="18.5" x14ac:dyDescent="0.45">
      <c r="B2" s="67" t="str">
        <f>Introduction!B2</f>
        <v>LightCounting Market Research</v>
      </c>
    </row>
    <row r="3" spans="2:2" ht="15.5" x14ac:dyDescent="0.35">
      <c r="B3" s="35" t="str">
        <f>Introduction!B3</f>
        <v>February 2023 - sample template</v>
      </c>
    </row>
    <row r="4" spans="2:2" ht="15.5" x14ac:dyDescent="0.35">
      <c r="B4" s="68" t="str">
        <f>Introduction!B4</f>
        <v>Forecast: IC Chipsets for Optical Transceivers</v>
      </c>
    </row>
    <row r="5" spans="2:2" ht="15.5" x14ac:dyDescent="0.35">
      <c r="B5" s="68"/>
    </row>
    <row r="6" spans="2:2" ht="15.5" x14ac:dyDescent="0.35">
      <c r="B6" s="68"/>
    </row>
    <row r="7" spans="2:2" ht="15.5" x14ac:dyDescent="0.35">
      <c r="B7" s="68"/>
    </row>
    <row r="8" spans="2:2" ht="15.5" x14ac:dyDescent="0.35">
      <c r="B8" s="68"/>
    </row>
    <row r="9" spans="2:2" ht="15.5" x14ac:dyDescent="0.35">
      <c r="B9" s="68"/>
    </row>
    <row r="10" spans="2:2" ht="15.5" x14ac:dyDescent="0.35">
      <c r="B10" s="68"/>
    </row>
    <row r="21" spans="2:13" ht="15.5" x14ac:dyDescent="0.35">
      <c r="B21" s="1" t="s">
        <v>129</v>
      </c>
    </row>
    <row r="23" spans="2:13" x14ac:dyDescent="0.3">
      <c r="B23" s="100" t="s">
        <v>128</v>
      </c>
      <c r="C23" s="13">
        <v>2018</v>
      </c>
      <c r="D23" s="13">
        <v>2019</v>
      </c>
      <c r="E23" s="13">
        <v>2020</v>
      </c>
      <c r="F23" s="13">
        <v>2021</v>
      </c>
      <c r="G23" s="13">
        <v>2022</v>
      </c>
      <c r="H23" s="13">
        <v>2023</v>
      </c>
      <c r="I23" s="13">
        <v>2024</v>
      </c>
      <c r="J23" s="13">
        <v>2025</v>
      </c>
      <c r="K23" s="13">
        <v>2026</v>
      </c>
      <c r="L23" s="13">
        <v>2027</v>
      </c>
      <c r="M23" s="13">
        <v>2028</v>
      </c>
    </row>
    <row r="24" spans="2:13" x14ac:dyDescent="0.3">
      <c r="B24" s="62" t="s">
        <v>130</v>
      </c>
      <c r="C24" s="97">
        <v>471.81983653865217</v>
      </c>
      <c r="D24" s="97">
        <v>330.7911976801422</v>
      </c>
      <c r="E24" s="97"/>
      <c r="F24" s="97"/>
      <c r="G24" s="97"/>
      <c r="H24" s="97"/>
      <c r="I24" s="97"/>
      <c r="J24" s="97"/>
      <c r="K24" s="97"/>
      <c r="L24" s="97"/>
      <c r="M24" s="97"/>
    </row>
    <row r="25" spans="2:13" x14ac:dyDescent="0.3">
      <c r="B25" s="94" t="s">
        <v>131</v>
      </c>
      <c r="C25" s="97">
        <v>34.207695929562192</v>
      </c>
      <c r="D25" s="97">
        <v>23.072556556614185</v>
      </c>
      <c r="E25" s="97"/>
      <c r="F25" s="97"/>
      <c r="G25" s="97"/>
      <c r="H25" s="97"/>
      <c r="I25" s="97"/>
      <c r="J25" s="97"/>
      <c r="K25" s="97"/>
      <c r="L25" s="97"/>
      <c r="M25" s="97"/>
    </row>
    <row r="26" spans="2:13" x14ac:dyDescent="0.3">
      <c r="B26" s="95" t="s">
        <v>132</v>
      </c>
      <c r="C26" s="102">
        <f t="shared" ref="C26:M26" si="0">C25/C24</f>
        <v>7.2501606080226447E-2</v>
      </c>
      <c r="D26" s="102">
        <f t="shared" si="0"/>
        <v>6.9749608570068844E-2</v>
      </c>
      <c r="E26" s="102"/>
      <c r="F26" s="102"/>
      <c r="G26" s="102"/>
      <c r="H26" s="102"/>
      <c r="I26" s="102"/>
      <c r="J26" s="102"/>
      <c r="K26" s="102"/>
      <c r="L26" s="102"/>
      <c r="M26" s="102"/>
    </row>
    <row r="27" spans="2:13" x14ac:dyDescent="0.3">
      <c r="K27" s="6"/>
      <c r="L27" s="6"/>
      <c r="M27" s="6"/>
    </row>
    <row r="28" spans="2:13" x14ac:dyDescent="0.3">
      <c r="K28" s="6"/>
      <c r="L28" s="6"/>
      <c r="M28" s="6"/>
    </row>
    <row r="29" spans="2:13" ht="15.5" x14ac:dyDescent="0.35">
      <c r="B29" s="1" t="s">
        <v>133</v>
      </c>
      <c r="K29" s="6"/>
      <c r="L29" s="6"/>
      <c r="M29" s="6"/>
    </row>
    <row r="31" spans="2:13" x14ac:dyDescent="0.3">
      <c r="B31" s="100" t="s">
        <v>128</v>
      </c>
      <c r="C31" s="13">
        <v>2018</v>
      </c>
      <c r="D31" s="13">
        <v>2019</v>
      </c>
      <c r="E31" s="13">
        <v>2020</v>
      </c>
      <c r="F31" s="13">
        <v>2021</v>
      </c>
      <c r="G31" s="13">
        <v>2022</v>
      </c>
      <c r="H31" s="13">
        <v>2023</v>
      </c>
      <c r="I31" s="13">
        <v>2024</v>
      </c>
      <c r="J31" s="13">
        <v>2025</v>
      </c>
      <c r="K31" s="13">
        <v>2026</v>
      </c>
      <c r="L31" s="13">
        <v>2027</v>
      </c>
      <c r="M31" s="13">
        <v>2028</v>
      </c>
    </row>
    <row r="32" spans="2:13" x14ac:dyDescent="0.3">
      <c r="B32" s="62" t="s">
        <v>134</v>
      </c>
      <c r="C32" s="97">
        <v>2155.6052671051739</v>
      </c>
      <c r="D32" s="97">
        <v>1718.2936951694035</v>
      </c>
      <c r="E32" s="97"/>
      <c r="F32" s="97"/>
      <c r="G32" s="97"/>
      <c r="H32" s="97"/>
      <c r="I32" s="97"/>
      <c r="J32" s="97"/>
      <c r="K32" s="97"/>
      <c r="L32" s="97"/>
      <c r="M32" s="97"/>
    </row>
    <row r="33" spans="2:14" x14ac:dyDescent="0.3">
      <c r="B33" s="94" t="s">
        <v>135</v>
      </c>
      <c r="C33" s="97">
        <v>238.23839399209311</v>
      </c>
      <c r="D33" s="97">
        <v>189.23999168052376</v>
      </c>
      <c r="E33" s="97"/>
      <c r="F33" s="97"/>
      <c r="G33" s="97"/>
      <c r="H33" s="97"/>
      <c r="I33" s="97"/>
      <c r="J33" s="97"/>
      <c r="K33" s="97"/>
      <c r="L33" s="97"/>
      <c r="M33" s="97"/>
    </row>
    <row r="34" spans="2:14" x14ac:dyDescent="0.3">
      <c r="B34" s="95" t="s">
        <v>132</v>
      </c>
      <c r="C34" s="102">
        <f t="shared" ref="C34:M34" si="1">C33/C32</f>
        <v>0.11052041745659237</v>
      </c>
      <c r="D34" s="102">
        <f t="shared" si="1"/>
        <v>0.11013250657470808</v>
      </c>
      <c r="E34" s="102"/>
      <c r="F34" s="102"/>
      <c r="G34" s="102"/>
      <c r="H34" s="102"/>
      <c r="I34" s="102"/>
      <c r="J34" s="102"/>
      <c r="K34" s="102"/>
      <c r="L34" s="102"/>
      <c r="M34" s="102"/>
    </row>
    <row r="37" spans="2:14" ht="15.5" x14ac:dyDescent="0.35">
      <c r="B37" s="1" t="s">
        <v>300</v>
      </c>
    </row>
    <row r="39" spans="2:14" x14ac:dyDescent="0.3">
      <c r="B39" s="100" t="s">
        <v>128</v>
      </c>
      <c r="C39" s="13">
        <v>2018</v>
      </c>
      <c r="D39" s="13">
        <v>2019</v>
      </c>
      <c r="E39" s="13">
        <v>2020</v>
      </c>
      <c r="F39" s="13">
        <v>2021</v>
      </c>
      <c r="G39" s="13">
        <v>2022</v>
      </c>
      <c r="H39" s="13">
        <v>2023</v>
      </c>
      <c r="I39" s="13">
        <v>2024</v>
      </c>
      <c r="J39" s="13">
        <v>2025</v>
      </c>
      <c r="K39" s="13">
        <v>2026</v>
      </c>
      <c r="L39" s="13">
        <v>2027</v>
      </c>
      <c r="M39" s="13">
        <v>2028</v>
      </c>
    </row>
    <row r="40" spans="2:14" x14ac:dyDescent="0.3">
      <c r="B40" s="62" t="s">
        <v>306</v>
      </c>
      <c r="C40" s="49">
        <v>75.467999999999989</v>
      </c>
      <c r="D40" s="49">
        <v>195.08770454577285</v>
      </c>
      <c r="E40" s="49"/>
      <c r="F40" s="49"/>
      <c r="G40" s="49"/>
      <c r="H40" s="49"/>
      <c r="I40" s="49"/>
      <c r="J40" s="49"/>
      <c r="K40" s="49"/>
      <c r="L40" s="49"/>
      <c r="M40" s="49"/>
    </row>
    <row r="41" spans="2:14" x14ac:dyDescent="0.3">
      <c r="B41" s="94" t="s">
        <v>307</v>
      </c>
      <c r="C41" s="49">
        <v>8.3647887500000007</v>
      </c>
      <c r="D41" s="49">
        <v>23.293093288796829</v>
      </c>
      <c r="E41" s="49"/>
      <c r="F41" s="49"/>
      <c r="G41" s="49"/>
      <c r="H41" s="49"/>
      <c r="I41" s="49"/>
      <c r="J41" s="49"/>
      <c r="K41" s="49"/>
      <c r="L41" s="49"/>
      <c r="M41" s="49"/>
      <c r="N41" s="3" t="s">
        <v>309</v>
      </c>
    </row>
    <row r="42" spans="2:14" x14ac:dyDescent="0.3">
      <c r="B42" s="95" t="s">
        <v>132</v>
      </c>
      <c r="C42" s="102"/>
      <c r="D42" s="102">
        <f t="shared" ref="D42:J42" si="2">D41/D40</f>
        <v>0.11939805916026676</v>
      </c>
      <c r="E42" s="102"/>
      <c r="F42" s="102"/>
      <c r="G42" s="102"/>
      <c r="H42" s="102"/>
      <c r="I42" s="102"/>
      <c r="J42" s="102"/>
      <c r="K42" s="102"/>
      <c r="L42" s="102"/>
      <c r="M42" s="102"/>
    </row>
    <row r="44" spans="2:14" x14ac:dyDescent="0.3">
      <c r="D44" s="99"/>
      <c r="E44" s="99"/>
      <c r="F44" s="99"/>
      <c r="G44" s="99"/>
      <c r="H44" s="99"/>
      <c r="I44" s="99"/>
      <c r="J44" s="99"/>
      <c r="K44" s="99"/>
      <c r="L44" s="99"/>
    </row>
    <row r="45" spans="2:14" x14ac:dyDescent="0.3">
      <c r="D45" s="99"/>
      <c r="E45" s="99"/>
      <c r="F45" s="99"/>
      <c r="G45" s="99"/>
      <c r="H45" s="99"/>
      <c r="I45" s="99"/>
      <c r="J45" s="99"/>
      <c r="K45" s="99"/>
      <c r="L45" s="99"/>
    </row>
    <row r="46" spans="2:14" x14ac:dyDescent="0.3">
      <c r="F46" s="160"/>
      <c r="G46" s="160"/>
      <c r="H46" s="160"/>
      <c r="I46" s="160"/>
      <c r="J46" s="160"/>
      <c r="K46" s="160"/>
      <c r="L46" s="160"/>
    </row>
    <row r="61" spans="2:14" ht="15.5" x14ac:dyDescent="0.35">
      <c r="B61" s="1" t="s">
        <v>136</v>
      </c>
    </row>
    <row r="63" spans="2:14" x14ac:dyDescent="0.3">
      <c r="B63" s="100" t="s">
        <v>128</v>
      </c>
      <c r="C63" s="13">
        <v>2018</v>
      </c>
      <c r="D63" s="13">
        <v>2019</v>
      </c>
      <c r="E63" s="13">
        <v>2020</v>
      </c>
      <c r="F63" s="13">
        <v>2021</v>
      </c>
      <c r="G63" s="13">
        <v>2022</v>
      </c>
      <c r="H63" s="13">
        <v>2023</v>
      </c>
      <c r="I63" s="13">
        <v>2024</v>
      </c>
      <c r="J63" s="13">
        <v>2025</v>
      </c>
      <c r="K63" s="13">
        <v>2026</v>
      </c>
      <c r="L63" s="13">
        <v>2027</v>
      </c>
      <c r="M63" s="13">
        <v>2028</v>
      </c>
    </row>
    <row r="64" spans="2:14" x14ac:dyDescent="0.3">
      <c r="B64" s="62" t="s">
        <v>138</v>
      </c>
      <c r="C64" s="49">
        <v>3805.3280952727268</v>
      </c>
      <c r="D64" s="49">
        <v>3830.0747562632846</v>
      </c>
      <c r="E64" s="49"/>
      <c r="F64" s="49"/>
      <c r="G64" s="49"/>
      <c r="H64" s="49"/>
      <c r="I64" s="49"/>
      <c r="J64" s="49"/>
      <c r="K64" s="49"/>
      <c r="L64" s="49"/>
      <c r="M64" s="49"/>
      <c r="N64" s="23"/>
    </row>
    <row r="65" spans="2:14" x14ac:dyDescent="0.3">
      <c r="B65" s="94" t="s">
        <v>137</v>
      </c>
      <c r="C65" s="49">
        <v>751.02766171854546</v>
      </c>
      <c r="D65" s="49">
        <v>782.0315695365174</v>
      </c>
      <c r="E65" s="49"/>
      <c r="F65" s="49"/>
      <c r="G65" s="49"/>
      <c r="H65" s="49"/>
      <c r="I65" s="49"/>
      <c r="J65" s="49"/>
      <c r="K65" s="49"/>
      <c r="L65" s="49"/>
      <c r="M65" s="49"/>
    </row>
    <row r="66" spans="2:14" x14ac:dyDescent="0.3">
      <c r="B66" s="95" t="s">
        <v>132</v>
      </c>
      <c r="C66" s="102">
        <f t="shared" ref="C66:M66" si="3">C65/C64</f>
        <v>0.1973621309162619</v>
      </c>
      <c r="D66" s="102">
        <f t="shared" si="3"/>
        <v>0.20418180304644673</v>
      </c>
      <c r="E66" s="102"/>
      <c r="F66" s="102"/>
      <c r="G66" s="102"/>
      <c r="H66" s="102"/>
      <c r="I66" s="102"/>
      <c r="J66" s="102"/>
      <c r="K66" s="102"/>
      <c r="L66" s="102"/>
      <c r="M66" s="102"/>
    </row>
    <row r="69" spans="2:14" ht="15.5" x14ac:dyDescent="0.35">
      <c r="B69" s="1" t="s">
        <v>139</v>
      </c>
    </row>
    <row r="71" spans="2:14" x14ac:dyDescent="0.3">
      <c r="B71" s="100" t="s">
        <v>128</v>
      </c>
      <c r="C71" s="13">
        <v>2018</v>
      </c>
      <c r="D71" s="13">
        <v>2019</v>
      </c>
      <c r="E71" s="13">
        <v>2020</v>
      </c>
      <c r="F71" s="13">
        <v>2021</v>
      </c>
      <c r="G71" s="13">
        <v>2022</v>
      </c>
      <c r="H71" s="13">
        <v>2023</v>
      </c>
      <c r="I71" s="13">
        <v>2024</v>
      </c>
      <c r="J71" s="13">
        <v>2025</v>
      </c>
      <c r="K71" s="13">
        <v>2026</v>
      </c>
      <c r="L71" s="13">
        <v>2027</v>
      </c>
      <c r="M71" s="13">
        <v>2028</v>
      </c>
    </row>
    <row r="72" spans="2:14" x14ac:dyDescent="0.3">
      <c r="B72" s="62" t="s">
        <v>138</v>
      </c>
      <c r="C72" s="49">
        <v>3413.1735278135293</v>
      </c>
      <c r="D72" s="49">
        <v>2847.4996337199859</v>
      </c>
      <c r="E72" s="49"/>
      <c r="F72" s="49"/>
      <c r="G72" s="49"/>
      <c r="H72" s="49"/>
      <c r="I72" s="49"/>
      <c r="J72" s="49"/>
      <c r="K72" s="49"/>
      <c r="L72" s="49"/>
      <c r="M72" s="49"/>
      <c r="N72" s="23"/>
    </row>
    <row r="73" spans="2:14" x14ac:dyDescent="0.3">
      <c r="B73" s="94" t="s">
        <v>137</v>
      </c>
      <c r="C73" s="49">
        <v>280.8108786716553</v>
      </c>
      <c r="D73" s="49">
        <v>235.60564152593477</v>
      </c>
      <c r="E73" s="49"/>
      <c r="F73" s="49"/>
      <c r="G73" s="49"/>
      <c r="H73" s="49"/>
      <c r="I73" s="49"/>
      <c r="J73" s="49"/>
      <c r="K73" s="49"/>
      <c r="L73" s="49"/>
      <c r="M73" s="49"/>
      <c r="N73" s="3" t="s">
        <v>309</v>
      </c>
    </row>
    <row r="74" spans="2:14" x14ac:dyDescent="0.3">
      <c r="B74" s="95" t="s">
        <v>132</v>
      </c>
      <c r="C74" s="102">
        <f t="shared" ref="C74:M74" si="4">C73/C72</f>
        <v>8.2272663954341074E-2</v>
      </c>
      <c r="D74" s="102">
        <f t="shared" si="4"/>
        <v>8.2741236815591271E-2</v>
      </c>
      <c r="E74" s="102"/>
      <c r="F74" s="102"/>
      <c r="G74" s="102"/>
      <c r="H74" s="102"/>
      <c r="I74" s="102"/>
      <c r="J74" s="102"/>
      <c r="K74" s="102"/>
      <c r="L74" s="102"/>
      <c r="M74" s="102"/>
    </row>
    <row r="77" spans="2:14" ht="15.5" x14ac:dyDescent="0.35">
      <c r="B77" s="1" t="s">
        <v>142</v>
      </c>
    </row>
    <row r="98" spans="2:12" x14ac:dyDescent="0.3">
      <c r="B98" s="100" t="s">
        <v>140</v>
      </c>
      <c r="C98" s="13">
        <v>2004</v>
      </c>
      <c r="D98" s="26">
        <f>C98+1</f>
        <v>2005</v>
      </c>
      <c r="E98" s="26">
        <f t="shared" ref="E98:L98" si="5">D98+1</f>
        <v>2006</v>
      </c>
      <c r="F98" s="26">
        <f t="shared" si="5"/>
        <v>2007</v>
      </c>
      <c r="G98" s="26">
        <f t="shared" si="5"/>
        <v>2008</v>
      </c>
      <c r="H98" s="26">
        <f t="shared" si="5"/>
        <v>2009</v>
      </c>
      <c r="I98" s="26">
        <f t="shared" si="5"/>
        <v>2010</v>
      </c>
      <c r="J98" s="26">
        <f t="shared" si="5"/>
        <v>2011</v>
      </c>
      <c r="K98" s="26">
        <f t="shared" si="5"/>
        <v>2012</v>
      </c>
      <c r="L98" s="26">
        <f t="shared" si="5"/>
        <v>2013</v>
      </c>
    </row>
    <row r="99" spans="2:12" x14ac:dyDescent="0.3">
      <c r="B99" s="62" t="s">
        <v>141</v>
      </c>
      <c r="C99" s="60">
        <v>49892.645000000004</v>
      </c>
      <c r="D99" s="60">
        <v>124760</v>
      </c>
      <c r="E99" s="60"/>
      <c r="F99" s="60"/>
      <c r="G99" s="60"/>
      <c r="H99" s="60"/>
      <c r="I99" s="60"/>
      <c r="J99" s="60"/>
      <c r="K99" s="60"/>
      <c r="L99" s="60"/>
    </row>
    <row r="100" spans="2:12" x14ac:dyDescent="0.3">
      <c r="B100" s="94" t="s">
        <v>26</v>
      </c>
      <c r="C100" s="60">
        <v>6833.4049999999997</v>
      </c>
      <c r="D100" s="60">
        <v>34109</v>
      </c>
      <c r="E100" s="60"/>
      <c r="F100" s="60"/>
      <c r="G100" s="60"/>
      <c r="H100" s="60"/>
      <c r="I100" s="60"/>
      <c r="J100" s="60"/>
      <c r="K100" s="60"/>
      <c r="L100" s="60"/>
    </row>
    <row r="101" spans="2:12" x14ac:dyDescent="0.3">
      <c r="B101" s="101" t="s">
        <v>25</v>
      </c>
      <c r="C101" s="47">
        <v>0</v>
      </c>
      <c r="D101" s="47">
        <v>0</v>
      </c>
      <c r="E101" s="47"/>
      <c r="F101" s="47"/>
      <c r="G101" s="47"/>
      <c r="H101" s="47"/>
      <c r="I101" s="47"/>
      <c r="J101" s="47"/>
      <c r="K101" s="47"/>
      <c r="L101" s="47"/>
    </row>
    <row r="105" spans="2:12" ht="15.5" x14ac:dyDescent="0.35">
      <c r="B105" s="1" t="s">
        <v>143</v>
      </c>
    </row>
    <row r="126" spans="2:16" x14ac:dyDescent="0.3">
      <c r="B126" s="100" t="s">
        <v>140</v>
      </c>
      <c r="C126" s="13">
        <v>2010</v>
      </c>
      <c r="D126" s="26">
        <f>C126+1</f>
        <v>2011</v>
      </c>
      <c r="E126" s="26">
        <f t="shared" ref="E126:J126" si="6">D126+1</f>
        <v>2012</v>
      </c>
      <c r="F126" s="26">
        <f t="shared" si="6"/>
        <v>2013</v>
      </c>
      <c r="G126" s="26">
        <f t="shared" si="6"/>
        <v>2014</v>
      </c>
      <c r="H126" s="26">
        <f t="shared" si="6"/>
        <v>2015</v>
      </c>
      <c r="I126" s="26">
        <f t="shared" si="6"/>
        <v>2016</v>
      </c>
      <c r="J126" s="13">
        <f t="shared" si="6"/>
        <v>2017</v>
      </c>
      <c r="K126" s="13">
        <f>J126+1</f>
        <v>2018</v>
      </c>
      <c r="L126" s="13">
        <f>K126+1</f>
        <v>2019</v>
      </c>
      <c r="M126" s="13">
        <f>L126+1</f>
        <v>2020</v>
      </c>
      <c r="N126" s="13">
        <f>M126+1</f>
        <v>2021</v>
      </c>
      <c r="O126" s="13">
        <f>N126+1</f>
        <v>2022</v>
      </c>
    </row>
    <row r="127" spans="2:16" x14ac:dyDescent="0.3">
      <c r="B127" s="62" t="s">
        <v>22</v>
      </c>
      <c r="C127" s="103">
        <v>524</v>
      </c>
      <c r="D127" s="103">
        <v>2429</v>
      </c>
      <c r="E127" s="103"/>
      <c r="F127" s="103"/>
      <c r="G127" s="103"/>
      <c r="H127" s="103"/>
      <c r="I127" s="103"/>
      <c r="J127" s="103"/>
      <c r="K127" s="161"/>
      <c r="L127" s="161"/>
      <c r="M127" s="161"/>
      <c r="N127" s="161"/>
      <c r="O127" s="161"/>
      <c r="P127" s="23"/>
    </row>
    <row r="128" spans="2:16" x14ac:dyDescent="0.3">
      <c r="B128" s="94" t="s">
        <v>21</v>
      </c>
      <c r="C128" s="60">
        <v>0</v>
      </c>
      <c r="D128" s="60">
        <v>0</v>
      </c>
      <c r="E128" s="60"/>
      <c r="F128" s="60"/>
      <c r="G128" s="60"/>
      <c r="H128" s="60"/>
      <c r="I128" s="60"/>
      <c r="J128" s="60"/>
      <c r="K128" s="162"/>
      <c r="L128" s="162"/>
      <c r="M128" s="162"/>
      <c r="N128" s="162"/>
      <c r="O128" s="162"/>
      <c r="P128" s="23"/>
    </row>
    <row r="129" spans="2:16" x14ac:dyDescent="0.3">
      <c r="B129" s="101" t="s">
        <v>18</v>
      </c>
      <c r="C129" s="47">
        <v>0</v>
      </c>
      <c r="D129" s="47">
        <v>0</v>
      </c>
      <c r="E129" s="47"/>
      <c r="F129" s="47"/>
      <c r="G129" s="47"/>
      <c r="H129" s="47"/>
      <c r="I129" s="47"/>
      <c r="J129" s="47"/>
      <c r="K129" s="163"/>
      <c r="L129" s="163"/>
      <c r="M129" s="163"/>
      <c r="N129" s="163"/>
      <c r="O129" s="163"/>
      <c r="P129" s="23"/>
    </row>
    <row r="133" spans="2:16" ht="15.5" x14ac:dyDescent="0.35">
      <c r="B133" s="1" t="s">
        <v>299</v>
      </c>
    </row>
    <row r="156" spans="2:14" x14ac:dyDescent="0.3">
      <c r="B156" s="100" t="s">
        <v>140</v>
      </c>
      <c r="C156" s="13">
        <f t="shared" ref="C156:M156" si="7">C63</f>
        <v>2018</v>
      </c>
      <c r="D156" s="26">
        <f t="shared" si="7"/>
        <v>2019</v>
      </c>
      <c r="E156" s="26">
        <f t="shared" si="7"/>
        <v>2020</v>
      </c>
      <c r="F156" s="26">
        <f t="shared" si="7"/>
        <v>2021</v>
      </c>
      <c r="G156" s="26">
        <f t="shared" si="7"/>
        <v>2022</v>
      </c>
      <c r="H156" s="26">
        <f t="shared" si="7"/>
        <v>2023</v>
      </c>
      <c r="I156" s="26">
        <f t="shared" si="7"/>
        <v>2024</v>
      </c>
      <c r="J156" s="26">
        <f t="shared" si="7"/>
        <v>2025</v>
      </c>
      <c r="K156" s="26">
        <f t="shared" si="7"/>
        <v>2026</v>
      </c>
      <c r="L156" s="26">
        <f t="shared" si="7"/>
        <v>2027</v>
      </c>
      <c r="M156" s="26">
        <f t="shared" si="7"/>
        <v>2028</v>
      </c>
    </row>
    <row r="157" spans="2:14" x14ac:dyDescent="0.3">
      <c r="B157" s="62" t="s">
        <v>17</v>
      </c>
      <c r="C157" s="113">
        <v>1000</v>
      </c>
      <c r="D157" s="113">
        <v>11072</v>
      </c>
      <c r="E157" s="113"/>
      <c r="F157" s="113"/>
      <c r="G157" s="113"/>
      <c r="H157" s="113"/>
      <c r="I157" s="113"/>
      <c r="J157" s="113"/>
      <c r="K157" s="113"/>
      <c r="L157" s="113"/>
      <c r="M157" s="113"/>
      <c r="N157" s="23"/>
    </row>
    <row r="158" spans="2:14" x14ac:dyDescent="0.3">
      <c r="B158" s="94" t="s">
        <v>109</v>
      </c>
      <c r="C158" s="113">
        <v>35000</v>
      </c>
      <c r="D158" s="113">
        <v>113000</v>
      </c>
      <c r="E158" s="113"/>
      <c r="F158" s="113"/>
      <c r="G158" s="113"/>
      <c r="H158" s="113"/>
      <c r="I158" s="113"/>
      <c r="J158" s="113"/>
      <c r="K158" s="113"/>
      <c r="L158" s="113"/>
      <c r="M158" s="113"/>
      <c r="N158" s="23"/>
    </row>
    <row r="159" spans="2:14" x14ac:dyDescent="0.3">
      <c r="B159" s="94" t="s">
        <v>213</v>
      </c>
      <c r="C159" s="113">
        <v>4000</v>
      </c>
      <c r="D159" s="113">
        <v>33655.626373626379</v>
      </c>
      <c r="E159" s="113"/>
      <c r="F159" s="113"/>
      <c r="G159" s="113"/>
      <c r="H159" s="113"/>
      <c r="I159" s="113"/>
      <c r="J159" s="113"/>
      <c r="K159" s="113"/>
      <c r="L159" s="113"/>
      <c r="M159" s="113"/>
      <c r="N159" s="23"/>
    </row>
    <row r="160" spans="2:14" x14ac:dyDescent="0.3">
      <c r="B160" s="94" t="s">
        <v>210</v>
      </c>
      <c r="C160" s="113">
        <v>0</v>
      </c>
      <c r="D160" s="113">
        <v>0</v>
      </c>
      <c r="E160" s="113"/>
      <c r="F160" s="113"/>
      <c r="G160" s="113"/>
      <c r="H160" s="113"/>
      <c r="I160" s="113"/>
      <c r="J160" s="113"/>
      <c r="K160" s="113"/>
      <c r="L160" s="113"/>
      <c r="M160" s="113"/>
      <c r="N160" s="23"/>
    </row>
    <row r="161" spans="2:14" x14ac:dyDescent="0.3">
      <c r="B161" s="101" t="s">
        <v>211</v>
      </c>
      <c r="C161" s="164">
        <v>0</v>
      </c>
      <c r="D161" s="164">
        <v>0</v>
      </c>
      <c r="E161" s="164"/>
      <c r="F161" s="164"/>
      <c r="G161" s="164"/>
      <c r="H161" s="164"/>
      <c r="I161" s="164"/>
      <c r="J161" s="164"/>
      <c r="K161" s="164"/>
      <c r="L161" s="164"/>
      <c r="M161" s="164"/>
      <c r="N161" s="23"/>
    </row>
    <row r="164" spans="2:14" ht="15.5" x14ac:dyDescent="0.35">
      <c r="B164" s="1" t="s">
        <v>145</v>
      </c>
    </row>
    <row r="185" spans="1:5" x14ac:dyDescent="0.3">
      <c r="A185" s="165"/>
      <c r="B185" s="165"/>
      <c r="C185" s="165"/>
      <c r="D185" s="165"/>
      <c r="E185" s="165"/>
    </row>
    <row r="186" spans="1:5" ht="15.5" x14ac:dyDescent="0.35">
      <c r="A186" s="165"/>
      <c r="B186" s="68" t="s">
        <v>150</v>
      </c>
      <c r="C186" s="165"/>
      <c r="D186" s="165"/>
      <c r="E186" s="165"/>
    </row>
    <row r="187" spans="1:5" x14ac:dyDescent="0.3">
      <c r="A187" s="165"/>
      <c r="B187" s="165"/>
      <c r="C187" s="165"/>
      <c r="D187" s="166"/>
      <c r="E187" s="166"/>
    </row>
    <row r="188" spans="1:5" ht="15.5" x14ac:dyDescent="0.35">
      <c r="A188" s="165"/>
      <c r="C188" s="165"/>
      <c r="D188" s="168"/>
      <c r="E188" s="166"/>
    </row>
    <row r="189" spans="1:5" ht="15.5" x14ac:dyDescent="0.35">
      <c r="A189" s="165"/>
      <c r="B189" s="171" t="s">
        <v>151</v>
      </c>
      <c r="C189" s="172"/>
      <c r="D189" s="173" t="s">
        <v>330</v>
      </c>
      <c r="E189" s="166"/>
    </row>
    <row r="190" spans="1:5" ht="15.5" x14ac:dyDescent="0.35">
      <c r="A190" s="165"/>
      <c r="B190" s="169" t="s">
        <v>152</v>
      </c>
      <c r="D190" s="182">
        <v>0.14611741173795609</v>
      </c>
      <c r="E190" s="166"/>
    </row>
    <row r="191" spans="1:5" ht="15.5" x14ac:dyDescent="0.35">
      <c r="A191" s="165"/>
      <c r="B191" s="169" t="s">
        <v>157</v>
      </c>
      <c r="D191" s="182"/>
      <c r="E191" s="166"/>
    </row>
    <row r="192" spans="1:5" ht="15.5" x14ac:dyDescent="0.35">
      <c r="A192" s="165"/>
      <c r="B192" s="169" t="s">
        <v>153</v>
      </c>
      <c r="D192" s="182"/>
      <c r="E192" s="166"/>
    </row>
    <row r="193" spans="1:5" ht="15.5" x14ac:dyDescent="0.35">
      <c r="A193" s="165"/>
      <c r="B193" s="169" t="s">
        <v>154</v>
      </c>
      <c r="D193" s="182"/>
      <c r="E193" s="166"/>
    </row>
    <row r="194" spans="1:5" ht="15.5" x14ac:dyDescent="0.35">
      <c r="A194" s="165"/>
      <c r="B194" s="169" t="s">
        <v>155</v>
      </c>
      <c r="D194" s="182"/>
      <c r="E194" s="166"/>
    </row>
    <row r="195" spans="1:5" ht="15.5" x14ac:dyDescent="0.35">
      <c r="A195" s="165"/>
      <c r="B195" s="169" t="s">
        <v>156</v>
      </c>
      <c r="D195" s="182"/>
      <c r="E195" s="166"/>
    </row>
    <row r="196" spans="1:5" ht="15.5" x14ac:dyDescent="0.35">
      <c r="A196" s="165"/>
      <c r="B196" s="170" t="s">
        <v>98</v>
      </c>
      <c r="C196" s="5"/>
      <c r="D196" s="183"/>
      <c r="E196" s="166"/>
    </row>
    <row r="197" spans="1:5" ht="15.5" x14ac:dyDescent="0.35">
      <c r="A197" s="165"/>
      <c r="B197" s="167"/>
      <c r="C197" s="165"/>
      <c r="D197" s="184">
        <f>SUM(D190:D196)</f>
        <v>0.14611741173795609</v>
      </c>
      <c r="E197" s="166"/>
    </row>
    <row r="198" spans="1:5" x14ac:dyDescent="0.3">
      <c r="C198" s="135"/>
      <c r="E198" s="79"/>
    </row>
    <row r="199" spans="1:5" x14ac:dyDescent="0.3">
      <c r="C199" s="135"/>
    </row>
    <row r="200" spans="1:5" x14ac:dyDescent="0.3">
      <c r="C200" s="135"/>
    </row>
    <row r="201" spans="1:5" x14ac:dyDescent="0.3">
      <c r="C201" s="135"/>
    </row>
    <row r="202" spans="1:5" x14ac:dyDescent="0.3">
      <c r="C202" s="135"/>
    </row>
    <row r="203" spans="1:5" x14ac:dyDescent="0.3">
      <c r="C203" s="135"/>
    </row>
    <row r="204" spans="1:5" x14ac:dyDescent="0.3">
      <c r="C204" s="135"/>
    </row>
    <row r="205" spans="1:5" x14ac:dyDescent="0.3">
      <c r="C205" s="135"/>
    </row>
    <row r="206" spans="1:5" x14ac:dyDescent="0.3">
      <c r="C206" s="135"/>
    </row>
    <row r="209" spans="2:2" ht="15.5" x14ac:dyDescent="0.35">
      <c r="B209" s="104"/>
    </row>
  </sheetData>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J89"/>
  <sheetViews>
    <sheetView showGridLines="0" zoomScale="80" zoomScaleNormal="80" workbookViewId="0">
      <selection activeCell="M22" sqref="M22"/>
    </sheetView>
  </sheetViews>
  <sheetFormatPr defaultRowHeight="14" x14ac:dyDescent="0.3"/>
  <cols>
    <col min="2" max="2" width="24.69921875" style="177" customWidth="1"/>
  </cols>
  <sheetData>
    <row r="1" spans="2:4" ht="13" x14ac:dyDescent="0.3">
      <c r="B1"/>
    </row>
    <row r="2" spans="2:4" ht="18.5" x14ac:dyDescent="0.45">
      <c r="B2" s="67" t="str">
        <f>Introduction!B2</f>
        <v>LightCounting Market Research</v>
      </c>
      <c r="D2" t="s">
        <v>222</v>
      </c>
    </row>
    <row r="3" spans="2:4" ht="15.5" x14ac:dyDescent="0.35">
      <c r="B3" s="35" t="str">
        <f>Introduction!B3</f>
        <v>February 2023 - sample template</v>
      </c>
    </row>
    <row r="4" spans="2:4" ht="15.5" x14ac:dyDescent="0.35">
      <c r="B4" s="68" t="str">
        <f>Introduction!B4</f>
        <v>Forecast: IC Chipsets for Optical Transceivers</v>
      </c>
    </row>
    <row r="5" spans="2:4" ht="13" x14ac:dyDescent="0.3">
      <c r="B5"/>
    </row>
    <row r="6" spans="2:4" ht="15.5" x14ac:dyDescent="0.35">
      <c r="B6" s="180" t="s">
        <v>322</v>
      </c>
    </row>
    <row r="8" spans="2:4" x14ac:dyDescent="0.3">
      <c r="B8" s="177" t="s">
        <v>331</v>
      </c>
    </row>
    <row r="30" spans="2:10" x14ac:dyDescent="0.3">
      <c r="B30" s="179"/>
      <c r="C30" s="5">
        <v>2015</v>
      </c>
      <c r="D30" s="5">
        <v>2016</v>
      </c>
      <c r="E30" s="5">
        <v>2017</v>
      </c>
      <c r="F30" s="5">
        <v>2018</v>
      </c>
      <c r="G30" s="5">
        <v>2019</v>
      </c>
      <c r="H30" s="5">
        <v>2020</v>
      </c>
      <c r="I30" s="5">
        <v>2021</v>
      </c>
      <c r="J30" s="5">
        <v>2022</v>
      </c>
    </row>
    <row r="31" spans="2:10" ht="13" x14ac:dyDescent="0.3">
      <c r="B31" s="178" t="s">
        <v>321</v>
      </c>
      <c r="C31" s="9">
        <v>301</v>
      </c>
      <c r="D31" s="9">
        <v>364.37953693495041</v>
      </c>
      <c r="E31" s="9"/>
      <c r="F31" s="9"/>
      <c r="G31" s="9"/>
      <c r="H31" s="9"/>
      <c r="I31" s="9"/>
      <c r="J31" s="9"/>
    </row>
    <row r="32" spans="2:10" ht="13" x14ac:dyDescent="0.3">
      <c r="B32" s="178" t="s">
        <v>319</v>
      </c>
      <c r="C32" s="9">
        <v>107.5</v>
      </c>
      <c r="D32" s="9">
        <v>160.59572216097021</v>
      </c>
      <c r="E32" s="9"/>
      <c r="F32" s="9"/>
      <c r="G32" s="9"/>
      <c r="H32" s="9"/>
      <c r="I32" s="9"/>
      <c r="J32" s="9"/>
    </row>
    <row r="33" spans="2:10" ht="13" x14ac:dyDescent="0.3">
      <c r="B33" s="178" t="s">
        <v>320</v>
      </c>
      <c r="C33" s="9">
        <v>21.5</v>
      </c>
      <c r="D33" s="9">
        <v>55.344740904079387</v>
      </c>
      <c r="E33" s="9"/>
      <c r="F33" s="9"/>
      <c r="G33" s="9"/>
      <c r="H33" s="9"/>
      <c r="I33" s="9"/>
      <c r="J33" s="9"/>
    </row>
    <row r="36" spans="2:10" x14ac:dyDescent="0.3">
      <c r="B36" s="177" t="s">
        <v>332</v>
      </c>
    </row>
    <row r="58" spans="2:10" x14ac:dyDescent="0.3">
      <c r="B58" s="179"/>
      <c r="C58" s="5">
        <v>2015</v>
      </c>
      <c r="D58" s="5">
        <v>2016</v>
      </c>
      <c r="E58" s="5">
        <v>2017</v>
      </c>
      <c r="F58" s="5">
        <v>2018</v>
      </c>
      <c r="G58" s="5">
        <v>2019</v>
      </c>
      <c r="H58" s="5">
        <v>2020</v>
      </c>
      <c r="I58" s="5">
        <v>2021</v>
      </c>
      <c r="J58" s="5">
        <v>2022</v>
      </c>
    </row>
    <row r="59" spans="2:10" ht="13" x14ac:dyDescent="0.3">
      <c r="B59" s="181" t="s">
        <v>326</v>
      </c>
      <c r="C59" s="134">
        <v>294.2</v>
      </c>
      <c r="D59" s="134">
        <v>347</v>
      </c>
      <c r="E59" s="134"/>
      <c r="F59" s="134"/>
      <c r="G59" s="134"/>
      <c r="H59" s="134"/>
      <c r="I59" s="134"/>
      <c r="J59" s="134"/>
    </row>
    <row r="60" spans="2:10" ht="13" x14ac:dyDescent="0.3">
      <c r="B60" s="181" t="s">
        <v>323</v>
      </c>
      <c r="C60" s="134">
        <v>4</v>
      </c>
      <c r="D60" s="134">
        <v>37.4</v>
      </c>
      <c r="E60" s="134"/>
      <c r="F60" s="134"/>
      <c r="G60" s="134"/>
      <c r="H60" s="134"/>
      <c r="I60" s="134"/>
      <c r="J60" s="134"/>
    </row>
    <row r="61" spans="2:10" ht="13" x14ac:dyDescent="0.3">
      <c r="B61" s="181" t="s">
        <v>327</v>
      </c>
      <c r="C61" s="134">
        <v>2</v>
      </c>
      <c r="D61" s="134">
        <v>3.4</v>
      </c>
      <c r="E61" s="134"/>
      <c r="F61" s="134"/>
      <c r="G61" s="134"/>
      <c r="H61" s="134"/>
      <c r="I61" s="134"/>
      <c r="J61" s="134"/>
    </row>
    <row r="64" spans="2:10" x14ac:dyDescent="0.3">
      <c r="B64" s="177" t="s">
        <v>333</v>
      </c>
    </row>
    <row r="86" spans="2:10" x14ac:dyDescent="0.3">
      <c r="B86" s="179"/>
      <c r="C86" s="5">
        <v>2015</v>
      </c>
      <c r="D86" s="5">
        <v>2016</v>
      </c>
      <c r="E86" s="5">
        <v>2017</v>
      </c>
      <c r="F86" s="5">
        <v>2018</v>
      </c>
      <c r="G86" s="5">
        <v>2019</v>
      </c>
      <c r="H86" s="5">
        <v>2020</v>
      </c>
      <c r="I86" s="5">
        <v>2021</v>
      </c>
      <c r="J86" s="5">
        <v>2022</v>
      </c>
    </row>
    <row r="87" spans="2:10" ht="13" x14ac:dyDescent="0.3">
      <c r="B87" s="181" t="s">
        <v>323</v>
      </c>
      <c r="C87" s="134">
        <v>240.19800000000001</v>
      </c>
      <c r="D87" s="134">
        <v>261.21120000000002</v>
      </c>
      <c r="E87" s="134"/>
      <c r="F87" s="134"/>
      <c r="G87" s="134"/>
      <c r="H87" s="134"/>
      <c r="I87" s="134"/>
      <c r="J87" s="134"/>
    </row>
    <row r="88" spans="2:10" ht="13" x14ac:dyDescent="0.3">
      <c r="B88" s="181" t="s">
        <v>324</v>
      </c>
      <c r="C88" s="134">
        <v>127.452</v>
      </c>
      <c r="D88" s="134">
        <v>141.48940000000002</v>
      </c>
      <c r="E88" s="134"/>
      <c r="F88" s="134"/>
      <c r="G88" s="134"/>
      <c r="H88" s="134"/>
      <c r="I88" s="134"/>
      <c r="J88" s="134"/>
    </row>
    <row r="89" spans="2:10" ht="13" x14ac:dyDescent="0.3">
      <c r="B89" s="181" t="s">
        <v>325</v>
      </c>
      <c r="C89" s="134">
        <v>122.55</v>
      </c>
      <c r="D89" s="134">
        <v>141.48940000000002</v>
      </c>
      <c r="E89" s="134"/>
      <c r="F89" s="134"/>
      <c r="G89" s="134"/>
      <c r="H89" s="134"/>
      <c r="I89" s="134"/>
      <c r="J89" s="134"/>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Introduction</vt:lpstr>
      <vt:lpstr>Methodology</vt:lpstr>
      <vt:lpstr>Summary</vt:lpstr>
      <vt:lpstr>Chipset units</vt:lpstr>
      <vt:lpstr>Chipset prices</vt:lpstr>
      <vt:lpstr>Chipset revenues</vt:lpstr>
      <vt:lpstr>Report charts</vt:lpstr>
      <vt:lpstr>Vendor financials</vt:lpstr>
      <vt:lpstr>Revs_New</vt:lpstr>
      <vt:lpstr>Units_New</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Lively</dc:creator>
  <cp:lastModifiedBy>John Lively</cp:lastModifiedBy>
  <dcterms:created xsi:type="dcterms:W3CDTF">2019-01-31T19:48:12Z</dcterms:created>
  <dcterms:modified xsi:type="dcterms:W3CDTF">2023-03-01T15:18:59Z</dcterms:modified>
</cp:coreProperties>
</file>