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5.xml" ContentType="application/vnd.openxmlformats-officedocument.drawing+xml"/>
  <Override PartName="/xl/comments1.xml" ContentType="application/vnd.openxmlformats-officedocument.spreadsheetml.comments+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drawings/drawing6.xml" ContentType="application/vnd.openxmlformats-officedocument.drawing+xml"/>
  <Override PartName="/xl/charts/chart39.xml" ContentType="application/vnd.openxmlformats-officedocument.drawingml.chart+xml"/>
  <Override PartName="/xl/drawings/drawing7.xml" ContentType="application/vnd.openxmlformats-officedocument.drawingml.chartshapes+xml"/>
  <Override PartName="/xl/charts/chart40.xml" ContentType="application/vnd.openxmlformats-officedocument.drawingml.chart+xml"/>
  <Override PartName="/xl/drawings/drawing8.xml" ContentType="application/vnd.openxmlformats-officedocument.drawingml.chartshapes+xml"/>
  <Override PartName="/xl/charts/chart41.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drawings/drawing11.xml" ContentType="application/vnd.openxmlformats-officedocument.drawing+xml"/>
  <Override PartName="/xl/comments2.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3.xml" ContentType="application/vnd.openxmlformats-officedocument.spreadsheetml.comments+xml"/>
  <Override PartName="/xl/drawings/drawing15.xml" ContentType="application/vnd.openxmlformats-officedocument.drawing+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6.xml" ContentType="application/vnd.openxmlformats-officedocument.drawing+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theme/themeOverride1.xml" ContentType="application/vnd.openxmlformats-officedocument.themeOverride+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showInkAnnotation="0" autoCompressPictures="0"/>
  <mc:AlternateContent xmlns:mc="http://schemas.openxmlformats.org/markup-compatibility/2006">
    <mc:Choice Requires="x15">
      <x15ac:absPath xmlns:x15ac="http://schemas.microsoft.com/office/spreadsheetml/2010/11/ac" url="C:\Users\Stelyana Baleva\LightCounting Dropbox\Optical\Mega Datacenter Optics\2022\Deliverables\"/>
    </mc:Choice>
  </mc:AlternateContent>
  <xr:revisionPtr revIDLastSave="0" documentId="13_ncr:1_{CCBE781D-F3DA-40A7-9EB4-BA4EAD26CC71}" xr6:coauthVersionLast="47" xr6:coauthVersionMax="47" xr10:uidLastSave="{00000000-0000-0000-0000-000000000000}"/>
  <bookViews>
    <workbookView xWindow="-98" yWindow="-98" windowWidth="19396" windowHeight="11475" tabRatio="806" xr2:uid="{00000000-000D-0000-FFFF-FFFF00000000}"/>
  </bookViews>
  <sheets>
    <sheet name="Introduction" sheetId="60" r:id="rId1"/>
    <sheet name="Methodology" sheetId="10" r:id="rId2"/>
    <sheet name="Segmentation" sheetId="33" r:id="rId3"/>
    <sheet name="Ethernet Summary" sheetId="96" r:id="rId4"/>
    <sheet name="Top 5 Cloud" sheetId="105" r:id="rId5"/>
    <sheet name="Ethernet Dashboard" sheetId="71" r:id="rId6"/>
    <sheet name="Ethernet Segments" sheetId="70" r:id="rId7"/>
    <sheet name="Ethernet Total" sheetId="91" r:id="rId8"/>
    <sheet name="Ethernet Cloud" sheetId="68" r:id="rId9"/>
    <sheet name="Ethernet Telecom" sheetId="66" r:id="rId10"/>
    <sheet name="Ethernet Enterprise" sheetId="69" r:id="rId11"/>
    <sheet name="WDM Cloud (DCI)" sheetId="98" r:id="rId12"/>
    <sheet name="Report Figures" sheetId="101" r:id="rId13"/>
  </sheets>
  <externalReferences>
    <externalReference r:id="rId14"/>
    <externalReference r:id="rId15"/>
  </externalReferences>
  <definedNames>
    <definedName name="Codes">[1]Ethernet!$AE$9:$AE$47</definedName>
    <definedName name="Comments">[2]Comments!$B$5:$E$100</definedName>
    <definedName name="Current_cell">!A1</definedName>
    <definedName name="PriceDCE">'Ethernet Enterprise'!$B$94:$P$174</definedName>
    <definedName name="PriceDCM">'Ethernet Cloud'!$B$94:$P$174</definedName>
    <definedName name="PriceTEL">'Ethernet Telecom'!$B$94:$P$174</definedName>
    <definedName name="RevDCE" localSheetId="4">[2]Enterprise!$B$179:$S$259</definedName>
    <definedName name="RevDCE">'Ethernet Enterprise'!$B$179:$P$259</definedName>
    <definedName name="RevDCM" localSheetId="4">[2]Cloud!$B$179:$S$259</definedName>
    <definedName name="RevDCM">'Ethernet Cloud'!$B$179:$P$259</definedName>
    <definedName name="Revenue">'Ethernet Total'!$B$197:$P$285</definedName>
    <definedName name="Revenue_new_forecast_model">'[2]Forecast model'!$E$234:$S$326</definedName>
    <definedName name="RevTEL" localSheetId="4">[2]Telecom!$B$179:$S$259</definedName>
    <definedName name="RevTEL">'Ethernet Telecom'!$B$179:$P$259</definedName>
    <definedName name="Units_All_other_cloud">'Top 5 Cloud'!$R$581:$AC$659</definedName>
    <definedName name="Units_Alphabet">'Top 5 Cloud'!$C$133:$N$452565</definedName>
    <definedName name="Units_Amazon">'Top 5 Cloud'!$B$321:$N$360</definedName>
    <definedName name="Units_Apple">'Top 5 Cloud'!$B$511:$N$537</definedName>
    <definedName name="Units_Meta">'Top 5 Cloud'!$B$231:$N$263</definedName>
    <definedName name="Units_Microsoft">'Top 5 Cloud'!$B$429:$N$453</definedName>
    <definedName name="VolDCE" localSheetId="4">[2]Enterprise!$B$9:$S$89</definedName>
    <definedName name="VolDCE">'Ethernet Enterprise'!$B$9:$P$89</definedName>
    <definedName name="VolDCM" localSheetId="4">[2]Cloud!$B$9:$S$89</definedName>
    <definedName name="VolDCM">'Ethernet Cloud'!$B$9:$P$89</definedName>
    <definedName name="VolDCS">#REF!</definedName>
    <definedName name="VolTEL" localSheetId="4">[2]Telecom!$B$9:$S$89</definedName>
    <definedName name="VolTEL">'Ethernet Telecom'!$B$9:$P$89</definedName>
    <definedName name="Volume">'Ethernet Total'!$B$9:$P$97</definedName>
    <definedName name="Volume_new_forecast_model">'[2]Forecast model'!$E$38:$S$130</definedName>
    <definedName name="Waterfall_ASP">'[2]Waterfall chart (flex)'!$R$5:$W$64</definedName>
    <definedName name="Waterfall_rev">'[2]Waterfall chart (flex)'!$J$5:$P$64</definedName>
    <definedName name="Waterfall_vol">'[2]Waterfall chart (flex)'!$B$5:$H$64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85" i="105" l="1"/>
  <c r="Q485" i="105" s="1"/>
  <c r="W485" i="105" s="1"/>
  <c r="B403" i="105"/>
  <c r="AC403" i="105" s="1"/>
  <c r="B295" i="105"/>
  <c r="N295" i="105" s="1"/>
  <c r="B205" i="105"/>
  <c r="N205" i="105" s="1"/>
  <c r="B107" i="105"/>
  <c r="AC107" i="105" s="1"/>
  <c r="B3" i="105"/>
  <c r="G485" i="105" l="1"/>
  <c r="AC485" i="105"/>
  <c r="N485" i="105"/>
  <c r="N403" i="105"/>
  <c r="Q403" i="105"/>
  <c r="Q295" i="105"/>
  <c r="AC295" i="105"/>
  <c r="Q205" i="105"/>
  <c r="AC205" i="105"/>
  <c r="N107" i="105"/>
  <c r="Q107" i="105"/>
  <c r="D375" i="101" l="1"/>
  <c r="D376" i="101" s="1"/>
  <c r="C375" i="101" l="1"/>
  <c r="C376" i="101" s="1"/>
  <c r="O375" i="101" l="1"/>
  <c r="O376" i="101"/>
  <c r="O374" i="101"/>
  <c r="Q549" i="105" l="1"/>
  <c r="Q464" i="105"/>
  <c r="Q378" i="105"/>
  <c r="Q274" i="105"/>
  <c r="B175" i="105" l="1"/>
  <c r="B265" i="105"/>
  <c r="B369" i="105"/>
  <c r="B455" i="105"/>
  <c r="B539" i="105"/>
  <c r="Q18" i="105"/>
  <c r="Q35" i="105"/>
  <c r="Q24" i="105"/>
  <c r="Q580" i="105"/>
  <c r="B663" i="105"/>
  <c r="Q663" i="105" s="1"/>
  <c r="B305" i="70" l="1"/>
  <c r="D304" i="70"/>
  <c r="C304" i="70"/>
  <c r="B304" i="70"/>
  <c r="B303" i="70"/>
  <c r="D302" i="70"/>
  <c r="C302" i="70"/>
  <c r="B302" i="70"/>
  <c r="R275" i="105" l="1"/>
  <c r="S187" i="105"/>
  <c r="S379" i="105"/>
  <c r="S550" i="105"/>
  <c r="R187" i="105"/>
  <c r="R379" i="105"/>
  <c r="R550" i="105"/>
  <c r="S465" i="105"/>
  <c r="S275" i="105"/>
  <c r="R465" i="105"/>
  <c r="D181" i="105"/>
  <c r="C180" i="105"/>
  <c r="D177" i="105"/>
  <c r="C176" i="105"/>
  <c r="D180" i="105"/>
  <c r="D182" i="105"/>
  <c r="C181" i="105"/>
  <c r="D178" i="105"/>
  <c r="C177" i="105"/>
  <c r="C183" i="105"/>
  <c r="C179" i="105"/>
  <c r="D183" i="105"/>
  <c r="C182" i="105"/>
  <c r="D179" i="105"/>
  <c r="C178" i="105"/>
  <c r="D176" i="105"/>
  <c r="D266" i="105"/>
  <c r="D268" i="105"/>
  <c r="D270" i="105"/>
  <c r="D272" i="105"/>
  <c r="C270" i="105"/>
  <c r="C266" i="105"/>
  <c r="C273" i="105"/>
  <c r="C269" i="105"/>
  <c r="D267" i="105"/>
  <c r="D269" i="105"/>
  <c r="D271" i="105"/>
  <c r="D273" i="105"/>
  <c r="C272" i="105"/>
  <c r="C268" i="105"/>
  <c r="C271" i="105"/>
  <c r="C267" i="105"/>
  <c r="D370" i="105"/>
  <c r="D372" i="105"/>
  <c r="D374" i="105"/>
  <c r="D376" i="105"/>
  <c r="C374" i="105"/>
  <c r="C370" i="105"/>
  <c r="C377" i="105"/>
  <c r="C373" i="105"/>
  <c r="D371" i="105"/>
  <c r="D373" i="105"/>
  <c r="D375" i="105"/>
  <c r="D377" i="105"/>
  <c r="C376" i="105"/>
  <c r="C372" i="105"/>
  <c r="C375" i="105"/>
  <c r="C371" i="105"/>
  <c r="D456" i="105"/>
  <c r="D458" i="105"/>
  <c r="D460" i="105"/>
  <c r="D462" i="105"/>
  <c r="C460" i="105"/>
  <c r="C456" i="105"/>
  <c r="C463" i="105"/>
  <c r="C459" i="105"/>
  <c r="D457" i="105"/>
  <c r="D459" i="105"/>
  <c r="D461" i="105"/>
  <c r="D463" i="105"/>
  <c r="C462" i="105"/>
  <c r="C458" i="105"/>
  <c r="C461" i="105"/>
  <c r="C457" i="105"/>
  <c r="C547" i="105"/>
  <c r="D541" i="105"/>
  <c r="D543" i="105"/>
  <c r="D545" i="105"/>
  <c r="D547" i="105"/>
  <c r="C544" i="105"/>
  <c r="C540" i="105"/>
  <c r="C543" i="105"/>
  <c r="D540" i="105"/>
  <c r="D542" i="105"/>
  <c r="D544" i="105"/>
  <c r="D546" i="105"/>
  <c r="C546" i="105"/>
  <c r="C542" i="105"/>
  <c r="C545" i="105"/>
  <c r="C541" i="105"/>
  <c r="C570" i="105"/>
  <c r="Q15" i="105"/>
  <c r="B537" i="105"/>
  <c r="B510" i="105"/>
  <c r="Q509" i="105"/>
  <c r="AD538" i="105" s="1"/>
  <c r="B453" i="105"/>
  <c r="B428" i="105"/>
  <c r="Q427" i="105"/>
  <c r="C393" i="105"/>
  <c r="B367" i="105"/>
  <c r="B320" i="105"/>
  <c r="Q319" i="105"/>
  <c r="Q320" i="105" s="1"/>
  <c r="AD268" i="105"/>
  <c r="C276" i="105"/>
  <c r="B263" i="105"/>
  <c r="O261" i="105"/>
  <c r="O260" i="105"/>
  <c r="O259" i="105"/>
  <c r="O258" i="105"/>
  <c r="O257" i="105"/>
  <c r="O256" i="105"/>
  <c r="O255" i="105"/>
  <c r="O254" i="105"/>
  <c r="O253" i="105"/>
  <c r="O252" i="105"/>
  <c r="O251" i="105"/>
  <c r="O250" i="105"/>
  <c r="O249" i="105"/>
  <c r="O248" i="105"/>
  <c r="O247" i="105"/>
  <c r="O246" i="105"/>
  <c r="Q230" i="105"/>
  <c r="B230" i="105"/>
  <c r="S180" i="105"/>
  <c r="R180" i="105"/>
  <c r="C186" i="105"/>
  <c r="B173" i="105"/>
  <c r="B132" i="105"/>
  <c r="Q131" i="105"/>
  <c r="C38" i="105"/>
  <c r="Q46" i="105"/>
  <c r="R46" i="105" s="1"/>
  <c r="B46" i="105"/>
  <c r="D43" i="105"/>
  <c r="B42" i="105"/>
  <c r="B41" i="105"/>
  <c r="B40" i="105"/>
  <c r="Q39" i="105"/>
  <c r="B39" i="105"/>
  <c r="Q38" i="105"/>
  <c r="D38" i="105"/>
  <c r="Q37" i="105"/>
  <c r="B37" i="105"/>
  <c r="Q36" i="105"/>
  <c r="B36" i="105"/>
  <c r="Q33" i="105"/>
  <c r="Q32" i="105"/>
  <c r="Q31" i="105"/>
  <c r="Q42" i="105" s="1"/>
  <c r="Q30" i="105"/>
  <c r="Q41" i="105" s="1"/>
  <c r="Q29" i="105"/>
  <c r="D184" i="105" l="1"/>
  <c r="C184" i="105"/>
  <c r="C274" i="105"/>
  <c r="D274" i="105"/>
  <c r="C378" i="105"/>
  <c r="D378" i="105"/>
  <c r="C464" i="105"/>
  <c r="D464" i="105"/>
  <c r="C548" i="105"/>
  <c r="D548" i="105"/>
  <c r="D27" i="105"/>
  <c r="C27" i="105"/>
  <c r="D41" i="105"/>
  <c r="C29" i="105"/>
  <c r="D40" i="105"/>
  <c r="D42" i="105"/>
  <c r="D29" i="105"/>
  <c r="C30" i="105"/>
  <c r="D30" i="105"/>
  <c r="Q44" i="105"/>
  <c r="Q43" i="105"/>
  <c r="Q40" i="105"/>
  <c r="C191" i="105"/>
  <c r="C187" i="105" s="1"/>
  <c r="Q14" i="105"/>
  <c r="Q180" i="105"/>
  <c r="Q186" i="105" s="1"/>
  <c r="Q132" i="105"/>
  <c r="Q16" i="105"/>
  <c r="AD369" i="105"/>
  <c r="Q17" i="105"/>
  <c r="AD455" i="105"/>
  <c r="Q428" i="105"/>
  <c r="Q510" i="105"/>
  <c r="C203" i="70" l="1"/>
  <c r="D203" i="70"/>
  <c r="C204" i="70"/>
  <c r="D204" i="70"/>
  <c r="S43" i="105"/>
  <c r="S32" i="105"/>
  <c r="C42" i="105"/>
  <c r="S25" i="105"/>
  <c r="D570" i="105"/>
  <c r="C467" i="105"/>
  <c r="C281" i="105"/>
  <c r="C277" i="105" s="1"/>
  <c r="D71" i="105"/>
  <c r="R43" i="105"/>
  <c r="R32" i="105"/>
  <c r="C43" i="105"/>
  <c r="R38" i="105"/>
  <c r="R27" i="105"/>
  <c r="C41" i="105"/>
  <c r="C40" i="105"/>
  <c r="C71" i="105"/>
  <c r="D385" i="105"/>
  <c r="C556" i="105"/>
  <c r="R25" i="105"/>
  <c r="S38" i="105"/>
  <c r="S27" i="105"/>
  <c r="D191" i="105"/>
  <c r="D556" i="105"/>
  <c r="D467" i="105"/>
  <c r="D281" i="105"/>
  <c r="C385" i="105"/>
  <c r="D557" i="105" l="1"/>
  <c r="D558" i="105" s="1"/>
  <c r="D551" i="105"/>
  <c r="D192" i="105"/>
  <c r="D193" i="105" s="1"/>
  <c r="D187" i="105"/>
  <c r="D36" i="105"/>
  <c r="D25" i="105"/>
  <c r="R36" i="105"/>
  <c r="G551" i="105"/>
  <c r="D386" i="105"/>
  <c r="E551" i="105"/>
  <c r="C25" i="105"/>
  <c r="D282" i="105"/>
  <c r="D283" i="105" s="1"/>
  <c r="D277" i="105"/>
  <c r="F551" i="105"/>
  <c r="S36" i="105"/>
  <c r="D468" i="105"/>
  <c r="C551" i="105"/>
  <c r="C559" i="105" s="1"/>
  <c r="I140" i="101"/>
  <c r="I138" i="101"/>
  <c r="D284" i="105" l="1"/>
  <c r="D278" i="105"/>
  <c r="C36" i="105"/>
  <c r="D559" i="105"/>
  <c r="D552" i="105"/>
  <c r="D469" i="105"/>
  <c r="D387" i="105"/>
  <c r="D188" i="105"/>
  <c r="D194" i="105"/>
  <c r="D195" i="105" l="1"/>
  <c r="D189" i="105"/>
  <c r="D560" i="105"/>
  <c r="D553" i="105"/>
  <c r="D279" i="105"/>
  <c r="E560" i="105" l="1"/>
  <c r="F560" i="105" l="1"/>
  <c r="G560" i="105" l="1"/>
  <c r="B280" i="101"/>
  <c r="B281" i="101"/>
  <c r="B282" i="101"/>
  <c r="B283" i="101"/>
  <c r="E156" i="66" l="1"/>
  <c r="E241" i="66" s="1"/>
  <c r="E156" i="68"/>
  <c r="F165" i="91"/>
  <c r="F156" i="66" l="1"/>
  <c r="F156" i="68"/>
  <c r="F241" i="68" s="1"/>
  <c r="E71" i="69"/>
  <c r="E156" i="69" s="1"/>
  <c r="E241" i="68"/>
  <c r="F71" i="69"/>
  <c r="F156" i="69" s="1"/>
  <c r="E241" i="69" l="1"/>
  <c r="F241" i="66"/>
  <c r="F241" i="69" l="1"/>
  <c r="B220" i="98"/>
  <c r="B221" i="98"/>
  <c r="B222" i="98"/>
  <c r="B223" i="98"/>
  <c r="B224" i="98"/>
  <c r="B225" i="98"/>
  <c r="B226" i="98"/>
  <c r="B227" i="98"/>
  <c r="B228" i="98"/>
  <c r="B244" i="98"/>
  <c r="B245" i="98"/>
  <c r="B246" i="98"/>
  <c r="B247" i="98"/>
  <c r="B248" i="98"/>
  <c r="B249" i="98"/>
  <c r="B250" i="98"/>
  <c r="B251" i="98"/>
  <c r="D292" i="98"/>
  <c r="D296" i="98"/>
  <c r="B290" i="98"/>
  <c r="B291" i="98"/>
  <c r="B292" i="98"/>
  <c r="B293" i="98"/>
  <c r="B294" i="98"/>
  <c r="B295" i="98"/>
  <c r="B296" i="98"/>
  <c r="B297" i="98"/>
  <c r="B298" i="98"/>
  <c r="B266" i="98"/>
  <c r="B267" i="98"/>
  <c r="B268" i="98"/>
  <c r="B269" i="98"/>
  <c r="B270" i="98"/>
  <c r="B271" i="98"/>
  <c r="B272" i="98"/>
  <c r="B273" i="98"/>
  <c r="B274" i="98"/>
  <c r="B198" i="98"/>
  <c r="B199" i="98"/>
  <c r="B200" i="98"/>
  <c r="B201" i="98"/>
  <c r="C290" i="98"/>
  <c r="C294" i="98"/>
  <c r="C298" i="98"/>
  <c r="B132" i="98"/>
  <c r="B174" i="98" s="1"/>
  <c r="B135" i="98"/>
  <c r="B177" i="98" s="1"/>
  <c r="C223" i="98"/>
  <c r="C247" i="98" s="1"/>
  <c r="C227" i="98"/>
  <c r="C251" i="98" s="1"/>
  <c r="D227" i="98"/>
  <c r="C226" i="98" l="1"/>
  <c r="C250" i="98" s="1"/>
  <c r="C222" i="98"/>
  <c r="C246" i="98" s="1"/>
  <c r="D184" i="98"/>
  <c r="D226" i="98"/>
  <c r="D250" i="98" s="1"/>
  <c r="D222" i="98"/>
  <c r="D246" i="98" s="1"/>
  <c r="D276" i="98"/>
  <c r="D277" i="98" s="1"/>
  <c r="C59" i="98"/>
  <c r="D295" i="98"/>
  <c r="D291" i="98"/>
  <c r="C295" i="98"/>
  <c r="C291" i="98"/>
  <c r="D251" i="98"/>
  <c r="D223" i="98"/>
  <c r="D247" i="98" s="1"/>
  <c r="D297" i="98"/>
  <c r="D293" i="98"/>
  <c r="C292" i="98"/>
  <c r="C228" i="98"/>
  <c r="D225" i="98"/>
  <c r="D249" i="98" s="1"/>
  <c r="C224" i="98"/>
  <c r="C248" i="98" s="1"/>
  <c r="D221" i="98"/>
  <c r="D245" i="98" s="1"/>
  <c r="C220" i="98"/>
  <c r="C244" i="98" s="1"/>
  <c r="D298" i="98"/>
  <c r="C297" i="98"/>
  <c r="D294" i="98"/>
  <c r="C293" i="98"/>
  <c r="D290" i="98"/>
  <c r="C296" i="98"/>
  <c r="C225" i="98"/>
  <c r="C249" i="98" s="1"/>
  <c r="C221" i="98"/>
  <c r="C245" i="98" s="1"/>
  <c r="M94" i="98"/>
  <c r="I94" i="98"/>
  <c r="E94" i="98"/>
  <c r="L94" i="98"/>
  <c r="H94" i="98"/>
  <c r="D94" i="98"/>
  <c r="C94" i="98"/>
  <c r="K94" i="98"/>
  <c r="G94" i="98"/>
  <c r="N94" i="98"/>
  <c r="J94" i="98"/>
  <c r="F94" i="98"/>
  <c r="D228" i="98"/>
  <c r="D224" i="98"/>
  <c r="D248" i="98" s="1"/>
  <c r="D220" i="98"/>
  <c r="D244" i="98" s="1"/>
  <c r="C328" i="98"/>
  <c r="C274" i="101" s="1"/>
  <c r="C327" i="98"/>
  <c r="C273" i="101" s="1"/>
  <c r="D328" i="98"/>
  <c r="D274" i="101" s="1"/>
  <c r="C276" i="98"/>
  <c r="D327" i="98"/>
  <c r="D273" i="101" s="1"/>
  <c r="C205" i="98"/>
  <c r="C201" i="98"/>
  <c r="C204" i="98"/>
  <c r="C200" i="98"/>
  <c r="D206" i="98"/>
  <c r="D204" i="98"/>
  <c r="D202" i="98"/>
  <c r="D200" i="98"/>
  <c r="D198" i="98"/>
  <c r="C203" i="98"/>
  <c r="C199" i="98"/>
  <c r="C206" i="98"/>
  <c r="C202" i="98"/>
  <c r="C198" i="98"/>
  <c r="D205" i="98"/>
  <c r="D203" i="98"/>
  <c r="D201" i="98"/>
  <c r="D199" i="98"/>
  <c r="D278" i="98" l="1"/>
  <c r="C281" i="101"/>
  <c r="D283" i="101"/>
  <c r="C282" i="101"/>
  <c r="D282" i="101"/>
  <c r="D281" i="101"/>
  <c r="C283" i="101"/>
  <c r="D119" i="70" l="1"/>
  <c r="D315" i="96"/>
  <c r="C315" i="96"/>
  <c r="D314" i="96"/>
  <c r="C314" i="96"/>
  <c r="D313" i="96"/>
  <c r="C313" i="96"/>
  <c r="D312" i="96"/>
  <c r="C312" i="96"/>
  <c r="D311" i="96"/>
  <c r="D171" i="96"/>
  <c r="C171" i="96"/>
  <c r="D169" i="96"/>
  <c r="D168" i="96"/>
  <c r="D71" i="91"/>
  <c r="C71" i="91"/>
  <c r="B71" i="91"/>
  <c r="D170" i="96" l="1"/>
  <c r="D317" i="96"/>
  <c r="C120" i="70"/>
  <c r="B71" i="69"/>
  <c r="B259" i="91"/>
  <c r="B71" i="66"/>
  <c r="B165" i="91"/>
  <c r="B71" i="68"/>
  <c r="Q71" i="91"/>
  <c r="C162" i="96"/>
  <c r="C311" i="96"/>
  <c r="D120" i="70"/>
  <c r="C71" i="68"/>
  <c r="C71" i="69"/>
  <c r="C259" i="91"/>
  <c r="C71" i="66"/>
  <c r="C165" i="91"/>
  <c r="D162" i="96"/>
  <c r="D71" i="66"/>
  <c r="D165" i="91"/>
  <c r="D71" i="68"/>
  <c r="D71" i="69"/>
  <c r="D259" i="91"/>
  <c r="C170" i="96"/>
  <c r="C119" i="70"/>
  <c r="C119" i="98"/>
  <c r="D156" i="66" l="1"/>
  <c r="D241" i="66"/>
  <c r="C156" i="68"/>
  <c r="C241" i="68"/>
  <c r="D156" i="69"/>
  <c r="D241" i="69"/>
  <c r="C156" i="66"/>
  <c r="C241" i="66"/>
  <c r="B156" i="68"/>
  <c r="B241" i="68"/>
  <c r="B156" i="69"/>
  <c r="B241" i="69"/>
  <c r="D241" i="68"/>
  <c r="D156" i="68"/>
  <c r="C156" i="69"/>
  <c r="C241" i="69"/>
  <c r="B156" i="66"/>
  <c r="B241" i="66"/>
  <c r="C93" i="98"/>
  <c r="D359" i="98" l="1"/>
  <c r="C329" i="98"/>
  <c r="C275" i="101" s="1"/>
  <c r="B281" i="98"/>
  <c r="B282" i="98"/>
  <c r="B283" i="98"/>
  <c r="B284" i="98"/>
  <c r="B285" i="98"/>
  <c r="B286" i="98"/>
  <c r="B287" i="98"/>
  <c r="B288" i="98"/>
  <c r="B289" i="98"/>
  <c r="B299" i="98"/>
  <c r="B257" i="98"/>
  <c r="B258" i="98"/>
  <c r="B259" i="98"/>
  <c r="B260" i="98"/>
  <c r="B261" i="98"/>
  <c r="B262" i="98"/>
  <c r="B263" i="98"/>
  <c r="B264" i="98"/>
  <c r="B265" i="98"/>
  <c r="B275" i="98"/>
  <c r="B235" i="98"/>
  <c r="B236" i="98"/>
  <c r="B237" i="98"/>
  <c r="B238" i="98"/>
  <c r="B239" i="98"/>
  <c r="B240" i="98"/>
  <c r="B241" i="98"/>
  <c r="B242" i="98"/>
  <c r="B243" i="98"/>
  <c r="B252" i="98"/>
  <c r="B253" i="98"/>
  <c r="B211" i="98"/>
  <c r="B212" i="98"/>
  <c r="B213" i="98"/>
  <c r="B214" i="98"/>
  <c r="B215" i="98"/>
  <c r="B216" i="98"/>
  <c r="B217" i="98"/>
  <c r="B218" i="98"/>
  <c r="B219" i="98"/>
  <c r="B229" i="98"/>
  <c r="B189" i="98"/>
  <c r="B190" i="98"/>
  <c r="B191" i="98"/>
  <c r="B192" i="98"/>
  <c r="B193" i="98"/>
  <c r="B194" i="98"/>
  <c r="B195" i="98"/>
  <c r="B196" i="98"/>
  <c r="B197" i="98"/>
  <c r="B202" i="98"/>
  <c r="B203" i="98"/>
  <c r="B204" i="98"/>
  <c r="B205" i="98"/>
  <c r="B206" i="98"/>
  <c r="B207" i="98"/>
  <c r="B183" i="98"/>
  <c r="B123" i="98"/>
  <c r="B165" i="98" s="1"/>
  <c r="B124" i="98"/>
  <c r="B166" i="98" s="1"/>
  <c r="B125" i="98"/>
  <c r="B167" i="98" s="1"/>
  <c r="B126" i="98"/>
  <c r="B168" i="98" s="1"/>
  <c r="B127" i="98"/>
  <c r="B169" i="98" s="1"/>
  <c r="B128" i="98"/>
  <c r="B170" i="98" s="1"/>
  <c r="B129" i="98"/>
  <c r="B171" i="98" s="1"/>
  <c r="B130" i="98"/>
  <c r="B172" i="98" s="1"/>
  <c r="B131" i="98"/>
  <c r="B173" i="98" s="1"/>
  <c r="B133" i="98"/>
  <c r="B175" i="98" s="1"/>
  <c r="B134" i="98"/>
  <c r="B176" i="98" s="1"/>
  <c r="B136" i="98"/>
  <c r="B178" i="98" s="1"/>
  <c r="B137" i="98"/>
  <c r="B179" i="98" s="1"/>
  <c r="B138" i="98"/>
  <c r="B180" i="98" s="1"/>
  <c r="B139" i="98"/>
  <c r="B181" i="98" s="1"/>
  <c r="B140" i="98"/>
  <c r="B182" i="98" s="1"/>
  <c r="C281" i="98"/>
  <c r="D281" i="98"/>
  <c r="C282" i="98"/>
  <c r="D282" i="98"/>
  <c r="C283" i="98"/>
  <c r="D283" i="98"/>
  <c r="C284" i="98"/>
  <c r="D284" i="98"/>
  <c r="C285" i="98"/>
  <c r="D285" i="98"/>
  <c r="C286" i="98"/>
  <c r="D286" i="98"/>
  <c r="C287" i="98"/>
  <c r="D287" i="98"/>
  <c r="C288" i="98"/>
  <c r="D288" i="98"/>
  <c r="C289" i="98"/>
  <c r="D289" i="98"/>
  <c r="D214" i="98"/>
  <c r="D238" i="98" s="1"/>
  <c r="D215" i="98"/>
  <c r="D216" i="98"/>
  <c r="D240" i="98" s="1"/>
  <c r="D217" i="98"/>
  <c r="D218" i="98"/>
  <c r="D242" i="98" s="1"/>
  <c r="D219" i="98"/>
  <c r="D252" i="98"/>
  <c r="C215" i="98"/>
  <c r="C239" i="98" s="1"/>
  <c r="C216" i="98"/>
  <c r="C240" i="98" s="1"/>
  <c r="C217" i="98"/>
  <c r="C241" i="98" s="1"/>
  <c r="C218" i="98"/>
  <c r="C242" i="98" s="1"/>
  <c r="C219" i="98"/>
  <c r="C243" i="98" s="1"/>
  <c r="C252" i="98"/>
  <c r="C70" i="98" l="1"/>
  <c r="C69" i="98"/>
  <c r="D70" i="98"/>
  <c r="D196" i="98"/>
  <c r="C195" i="98"/>
  <c r="D192" i="98"/>
  <c r="C191" i="98"/>
  <c r="C197" i="98"/>
  <c r="D194" i="98"/>
  <c r="D190" i="98"/>
  <c r="C194" i="98"/>
  <c r="C190" i="98"/>
  <c r="C299" i="98"/>
  <c r="D329" i="98"/>
  <c r="D275" i="101" s="1"/>
  <c r="D195" i="98"/>
  <c r="D191" i="98"/>
  <c r="C358" i="98"/>
  <c r="C359" i="98"/>
  <c r="C357" i="98"/>
  <c r="C192" i="98"/>
  <c r="C60" i="98"/>
  <c r="D243" i="98"/>
  <c r="D241" i="98"/>
  <c r="D60" i="98"/>
  <c r="D239" i="98"/>
  <c r="D197" i="98"/>
  <c r="D326" i="98"/>
  <c r="D272" i="101" s="1"/>
  <c r="D59" i="98"/>
  <c r="D193" i="98"/>
  <c r="D189" i="98"/>
  <c r="D299" i="98"/>
  <c r="C196" i="98"/>
  <c r="C326" i="98"/>
  <c r="C272" i="101" s="1"/>
  <c r="C193" i="98"/>
  <c r="C61" i="98"/>
  <c r="D61" i="98"/>
  <c r="D183" i="98"/>
  <c r="C183" i="98"/>
  <c r="C184" i="98"/>
  <c r="D69" i="98" l="1"/>
  <c r="D68" i="98"/>
  <c r="C68" i="98"/>
  <c r="C280" i="101"/>
  <c r="D280" i="101"/>
  <c r="D357" i="98"/>
  <c r="D358" i="98"/>
  <c r="D207" i="98"/>
  <c r="C71" i="98" l="1"/>
  <c r="C214" i="98" l="1"/>
  <c r="C238" i="98" s="1"/>
  <c r="D213" i="98"/>
  <c r="D237" i="98" s="1"/>
  <c r="C213" i="98"/>
  <c r="C237" i="98" s="1"/>
  <c r="D212" i="98"/>
  <c r="D236" i="98" s="1"/>
  <c r="C212" i="98"/>
  <c r="C236" i="98" s="1"/>
  <c r="D211" i="98"/>
  <c r="D235" i="98" s="1"/>
  <c r="D253" i="98" l="1"/>
  <c r="C275" i="98"/>
  <c r="D275" i="98"/>
  <c r="N29" i="101"/>
  <c r="B87" i="96"/>
  <c r="B88" i="96"/>
  <c r="F172" i="66"/>
  <c r="E172" i="66"/>
  <c r="E257" i="66" s="1"/>
  <c r="F171" i="66"/>
  <c r="F256" i="66" s="1"/>
  <c r="E171" i="66"/>
  <c r="F170" i="66"/>
  <c r="E170" i="66"/>
  <c r="E255" i="66" s="1"/>
  <c r="F169" i="66"/>
  <c r="F254" i="66" s="1"/>
  <c r="E169" i="66"/>
  <c r="F168" i="66"/>
  <c r="F253" i="66" s="1"/>
  <c r="E168" i="66"/>
  <c r="E253" i="66" s="1"/>
  <c r="F167" i="66"/>
  <c r="F252" i="66" s="1"/>
  <c r="E167" i="66"/>
  <c r="F166" i="66"/>
  <c r="E166" i="66"/>
  <c r="E251" i="66" s="1"/>
  <c r="F165" i="66"/>
  <c r="F250" i="66" s="1"/>
  <c r="E165" i="66"/>
  <c r="F164" i="66"/>
  <c r="E164" i="66"/>
  <c r="E249" i="66" s="1"/>
  <c r="F163" i="66"/>
  <c r="F248" i="66" s="1"/>
  <c r="E163" i="66"/>
  <c r="F162" i="66"/>
  <c r="E162" i="66"/>
  <c r="E247" i="66" s="1"/>
  <c r="F161" i="66"/>
  <c r="F246" i="66" s="1"/>
  <c r="E161" i="66"/>
  <c r="F160" i="66"/>
  <c r="F245" i="66" s="1"/>
  <c r="E160" i="66"/>
  <c r="E245" i="66" s="1"/>
  <c r="F159" i="66"/>
  <c r="E159" i="66"/>
  <c r="F158" i="66"/>
  <c r="E158" i="66"/>
  <c r="F157" i="66"/>
  <c r="E157" i="66"/>
  <c r="E155" i="66"/>
  <c r="E154" i="66"/>
  <c r="F153" i="66"/>
  <c r="E153" i="66"/>
  <c r="E152" i="66"/>
  <c r="F172" i="68"/>
  <c r="F257" i="68" s="1"/>
  <c r="E172" i="68"/>
  <c r="F171" i="68"/>
  <c r="E171" i="68"/>
  <c r="E256" i="68" s="1"/>
  <c r="F170" i="68"/>
  <c r="F255" i="68" s="1"/>
  <c r="E170" i="68"/>
  <c r="F169" i="68"/>
  <c r="E169" i="68"/>
  <c r="E254" i="68" s="1"/>
  <c r="F168" i="68"/>
  <c r="F253" i="68" s="1"/>
  <c r="E168" i="68"/>
  <c r="F167" i="68"/>
  <c r="E167" i="68"/>
  <c r="E252" i="68" s="1"/>
  <c r="F166" i="68"/>
  <c r="F251" i="68" s="1"/>
  <c r="E166" i="68"/>
  <c r="F165" i="68"/>
  <c r="F250" i="68" s="1"/>
  <c r="E165" i="68"/>
  <c r="E250" i="68" s="1"/>
  <c r="F164" i="68"/>
  <c r="F249" i="68" s="1"/>
  <c r="E164" i="68"/>
  <c r="F163" i="68"/>
  <c r="E163" i="68"/>
  <c r="E248" i="68" s="1"/>
  <c r="F162" i="68"/>
  <c r="F247" i="68" s="1"/>
  <c r="E162" i="68"/>
  <c r="F161" i="68"/>
  <c r="E161" i="68"/>
  <c r="F160" i="68"/>
  <c r="F245" i="68" s="1"/>
  <c r="E160" i="68"/>
  <c r="E245" i="68" s="1"/>
  <c r="F159" i="68"/>
  <c r="E159" i="68"/>
  <c r="F158" i="68"/>
  <c r="E158" i="68"/>
  <c r="F157" i="68"/>
  <c r="E157" i="68"/>
  <c r="E155" i="68"/>
  <c r="E154" i="68"/>
  <c r="F153" i="68"/>
  <c r="E153" i="68"/>
  <c r="E152" i="68"/>
  <c r="E247" i="68"/>
  <c r="F248" i="68"/>
  <c r="E249" i="68"/>
  <c r="E251" i="68"/>
  <c r="F252" i="68"/>
  <c r="E253" i="68"/>
  <c r="F254" i="68"/>
  <c r="E255" i="68"/>
  <c r="F256" i="68"/>
  <c r="E257" i="68"/>
  <c r="E246" i="66"/>
  <c r="F247" i="66"/>
  <c r="E248" i="66"/>
  <c r="F249" i="66"/>
  <c r="E250" i="66"/>
  <c r="F251" i="66"/>
  <c r="E252" i="66"/>
  <c r="E254" i="66"/>
  <c r="F255" i="66"/>
  <c r="E256" i="66"/>
  <c r="F257" i="66"/>
  <c r="D277" i="96"/>
  <c r="B88" i="91"/>
  <c r="B88" i="68" s="1"/>
  <c r="E155" i="91"/>
  <c r="E157" i="91"/>
  <c r="E158" i="91"/>
  <c r="B61" i="91"/>
  <c r="C61" i="91"/>
  <c r="D61" i="91"/>
  <c r="B63" i="91"/>
  <c r="C63" i="91"/>
  <c r="D63" i="91"/>
  <c r="B64" i="91"/>
  <c r="C64" i="91"/>
  <c r="D64" i="91"/>
  <c r="D301" i="98" l="1"/>
  <c r="D303" i="70"/>
  <c r="D305" i="70" s="1"/>
  <c r="C303" i="70"/>
  <c r="C305" i="70" s="1"/>
  <c r="F86" i="69"/>
  <c r="F171" i="69" s="1"/>
  <c r="E85" i="69"/>
  <c r="E170" i="69" s="1"/>
  <c r="F82" i="69"/>
  <c r="F167" i="69" s="1"/>
  <c r="E87" i="69"/>
  <c r="E172" i="69" s="1"/>
  <c r="F84" i="69"/>
  <c r="F169" i="69" s="1"/>
  <c r="E83" i="69"/>
  <c r="E168" i="69" s="1"/>
  <c r="F80" i="69"/>
  <c r="F165" i="69" s="1"/>
  <c r="E79" i="69"/>
  <c r="E164" i="69" s="1"/>
  <c r="E257" i="69"/>
  <c r="F254" i="69"/>
  <c r="E253" i="69"/>
  <c r="F250" i="69"/>
  <c r="E249" i="69"/>
  <c r="E146" i="66"/>
  <c r="E146" i="68"/>
  <c r="E149" i="66"/>
  <c r="E149" i="68"/>
  <c r="B64" i="68"/>
  <c r="B234" i="68" s="1"/>
  <c r="B205" i="96"/>
  <c r="B158" i="91"/>
  <c r="C63" i="68"/>
  <c r="C233" i="68" s="1"/>
  <c r="C157" i="91"/>
  <c r="D61" i="66"/>
  <c r="D231" i="66" s="1"/>
  <c r="D155" i="91"/>
  <c r="C61" i="68"/>
  <c r="C231" i="68" s="1"/>
  <c r="C155" i="91"/>
  <c r="B61" i="68"/>
  <c r="B231" i="68" s="1"/>
  <c r="B202" i="96"/>
  <c r="B155" i="91"/>
  <c r="D204" i="96"/>
  <c r="F157" i="91"/>
  <c r="C252" i="91"/>
  <c r="C158" i="91"/>
  <c r="E148" i="68"/>
  <c r="E148" i="66"/>
  <c r="D202" i="96"/>
  <c r="F155" i="91"/>
  <c r="E86" i="69"/>
  <c r="E171" i="69" s="1"/>
  <c r="E84" i="69"/>
  <c r="E169" i="69" s="1"/>
  <c r="E82" i="69"/>
  <c r="E167" i="69" s="1"/>
  <c r="E77" i="69"/>
  <c r="E162" i="69" s="1"/>
  <c r="C279" i="96"/>
  <c r="D64" i="68"/>
  <c r="D234" i="68" s="1"/>
  <c r="D158" i="91"/>
  <c r="B63" i="68"/>
  <c r="B148" i="68" s="1"/>
  <c r="B204" i="96"/>
  <c r="B157" i="91"/>
  <c r="F77" i="69"/>
  <c r="F162" i="69" s="1"/>
  <c r="D279" i="96"/>
  <c r="D205" i="96"/>
  <c r="F158" i="91"/>
  <c r="D63" i="68"/>
  <c r="D233" i="68" s="1"/>
  <c r="D157" i="91"/>
  <c r="F87" i="69"/>
  <c r="F172" i="69" s="1"/>
  <c r="F85" i="69"/>
  <c r="F170" i="69" s="1"/>
  <c r="F83" i="69"/>
  <c r="F168" i="69" s="1"/>
  <c r="F81" i="69"/>
  <c r="F166" i="69" s="1"/>
  <c r="F79" i="69"/>
  <c r="F164" i="69" s="1"/>
  <c r="E75" i="69"/>
  <c r="E160" i="69" s="1"/>
  <c r="C277" i="96"/>
  <c r="E81" i="69"/>
  <c r="E166" i="69" s="1"/>
  <c r="E245" i="69"/>
  <c r="F255" i="69"/>
  <c r="E254" i="69"/>
  <c r="F251" i="69"/>
  <c r="E250" i="69"/>
  <c r="F247" i="69"/>
  <c r="F78" i="69"/>
  <c r="F163" i="69" s="1"/>
  <c r="F76" i="69"/>
  <c r="F161" i="69" s="1"/>
  <c r="D278" i="96"/>
  <c r="F256" i="69"/>
  <c r="E255" i="69"/>
  <c r="F252" i="69"/>
  <c r="E251" i="69"/>
  <c r="F248" i="69"/>
  <c r="E247" i="69"/>
  <c r="E80" i="69"/>
  <c r="E165" i="69" s="1"/>
  <c r="E78" i="69"/>
  <c r="E163" i="69" s="1"/>
  <c r="E76" i="69"/>
  <c r="E161" i="69" s="1"/>
  <c r="C278" i="96"/>
  <c r="F257" i="69"/>
  <c r="E256" i="69"/>
  <c r="F253" i="69"/>
  <c r="E252" i="69"/>
  <c r="F249" i="69"/>
  <c r="E248" i="69"/>
  <c r="F245" i="69"/>
  <c r="B252" i="91"/>
  <c r="D251" i="91"/>
  <c r="B249" i="91"/>
  <c r="C251" i="91"/>
  <c r="B149" i="68"/>
  <c r="D252" i="91"/>
  <c r="B251" i="91"/>
  <c r="D249" i="91"/>
  <c r="D146" i="66"/>
  <c r="C249" i="91"/>
  <c r="F75" i="69"/>
  <c r="F160" i="69" s="1"/>
  <c r="F64" i="69"/>
  <c r="F149" i="69" s="1"/>
  <c r="E64" i="69"/>
  <c r="E149" i="69" s="1"/>
  <c r="F61" i="69"/>
  <c r="F146" i="69" s="1"/>
  <c r="E63" i="69"/>
  <c r="E148" i="69" s="1"/>
  <c r="Q61" i="91"/>
  <c r="B88" i="66"/>
  <c r="B88" i="69"/>
  <c r="Q63" i="91"/>
  <c r="Q64" i="91"/>
  <c r="F63" i="69"/>
  <c r="F148" i="69" s="1"/>
  <c r="B64" i="69"/>
  <c r="E61" i="69"/>
  <c r="E146" i="69" s="1"/>
  <c r="C61" i="66"/>
  <c r="D61" i="69"/>
  <c r="B61" i="66"/>
  <c r="D61" i="68"/>
  <c r="C61" i="69"/>
  <c r="B61" i="69"/>
  <c r="C64" i="69"/>
  <c r="C64" i="66"/>
  <c r="C64" i="68"/>
  <c r="D63" i="69"/>
  <c r="B64" i="66"/>
  <c r="D63" i="66"/>
  <c r="C63" i="69"/>
  <c r="C63" i="66"/>
  <c r="D64" i="69"/>
  <c r="B63" i="69"/>
  <c r="D64" i="66"/>
  <c r="B63" i="66"/>
  <c r="B75" i="91"/>
  <c r="C75" i="91"/>
  <c r="C263" i="91" s="1"/>
  <c r="D75" i="91"/>
  <c r="D75" i="68" s="1"/>
  <c r="B76" i="91"/>
  <c r="B264" i="91" s="1"/>
  <c r="C76" i="91"/>
  <c r="C76" i="66" s="1"/>
  <c r="D76" i="91"/>
  <c r="D76" i="68" s="1"/>
  <c r="B77" i="91"/>
  <c r="B77" i="68" s="1"/>
  <c r="C77" i="91"/>
  <c r="D77" i="91"/>
  <c r="D265" i="91" s="1"/>
  <c r="B78" i="91"/>
  <c r="B266" i="91" s="1"/>
  <c r="C78" i="91"/>
  <c r="C78" i="68" s="1"/>
  <c r="D78" i="91"/>
  <c r="D78" i="68" s="1"/>
  <c r="B79" i="91"/>
  <c r="C79" i="91"/>
  <c r="C79" i="69" s="1"/>
  <c r="D79" i="91"/>
  <c r="B80" i="91"/>
  <c r="B268" i="91" s="1"/>
  <c r="C80" i="91"/>
  <c r="D80" i="91"/>
  <c r="D268" i="91" s="1"/>
  <c r="B81" i="91"/>
  <c r="B81" i="69" s="1"/>
  <c r="C81" i="91"/>
  <c r="C81" i="69" s="1"/>
  <c r="D81" i="91"/>
  <c r="D269" i="91" s="1"/>
  <c r="B82" i="91"/>
  <c r="B270" i="91" s="1"/>
  <c r="C82" i="91"/>
  <c r="C270" i="91" s="1"/>
  <c r="D82" i="91"/>
  <c r="B83" i="91"/>
  <c r="B83" i="69" s="1"/>
  <c r="C83" i="91"/>
  <c r="C271" i="91" s="1"/>
  <c r="D83" i="91"/>
  <c r="D83" i="69" s="1"/>
  <c r="B84" i="91"/>
  <c r="B272" i="91" s="1"/>
  <c r="C84" i="91"/>
  <c r="D84" i="91"/>
  <c r="D272" i="91" s="1"/>
  <c r="B85" i="91"/>
  <c r="B85" i="66" s="1"/>
  <c r="C85" i="91"/>
  <c r="C85" i="68" s="1"/>
  <c r="D85" i="91"/>
  <c r="B86" i="91"/>
  <c r="B274" i="91" s="1"/>
  <c r="C86" i="91"/>
  <c r="C274" i="91" s="1"/>
  <c r="D86" i="91"/>
  <c r="D86" i="66" s="1"/>
  <c r="B87" i="91"/>
  <c r="C87" i="91"/>
  <c r="C87" i="69" s="1"/>
  <c r="D87" i="91"/>
  <c r="D87" i="69" s="1"/>
  <c r="C146" i="68" l="1"/>
  <c r="B233" i="68"/>
  <c r="D149" i="68"/>
  <c r="B146" i="68"/>
  <c r="E233" i="66"/>
  <c r="E231" i="66"/>
  <c r="E234" i="66"/>
  <c r="D148" i="68"/>
  <c r="C148" i="68"/>
  <c r="D78" i="66"/>
  <c r="D163" i="66" s="1"/>
  <c r="Q87" i="91"/>
  <c r="B82" i="68"/>
  <c r="B252" i="68" s="1"/>
  <c r="B85" i="68"/>
  <c r="B255" i="68" s="1"/>
  <c r="B82" i="69"/>
  <c r="B252" i="69" s="1"/>
  <c r="C275" i="91"/>
  <c r="D83" i="68"/>
  <c r="D253" i="68" s="1"/>
  <c r="B81" i="66"/>
  <c r="B251" i="66" s="1"/>
  <c r="C83" i="68"/>
  <c r="C253" i="68" s="1"/>
  <c r="D76" i="69"/>
  <c r="D161" i="69" s="1"/>
  <c r="C78" i="66"/>
  <c r="C248" i="66" s="1"/>
  <c r="Q82" i="91"/>
  <c r="B315" i="96" s="1"/>
  <c r="D264" i="91"/>
  <c r="D80" i="68"/>
  <c r="D250" i="68" s="1"/>
  <c r="C86" i="66"/>
  <c r="C171" i="66" s="1"/>
  <c r="C267" i="91"/>
  <c r="D85" i="66"/>
  <c r="D179" i="91"/>
  <c r="C80" i="68"/>
  <c r="C174" i="91"/>
  <c r="B263" i="91"/>
  <c r="B169" i="91"/>
  <c r="Q75" i="91"/>
  <c r="B277" i="96" s="1"/>
  <c r="F146" i="66"/>
  <c r="F231" i="66" s="1"/>
  <c r="F146" i="68"/>
  <c r="C84" i="68"/>
  <c r="C178" i="91"/>
  <c r="B267" i="91"/>
  <c r="B173" i="91"/>
  <c r="D274" i="91"/>
  <c r="D180" i="91"/>
  <c r="C85" i="69"/>
  <c r="C179" i="91"/>
  <c r="B84" i="66"/>
  <c r="B178" i="91"/>
  <c r="D270" i="91"/>
  <c r="D176" i="91"/>
  <c r="C81" i="68"/>
  <c r="C175" i="91"/>
  <c r="B80" i="66"/>
  <c r="B174" i="91"/>
  <c r="D266" i="91"/>
  <c r="D172" i="91"/>
  <c r="C77" i="69"/>
  <c r="C171" i="91"/>
  <c r="B76" i="66"/>
  <c r="B170" i="91"/>
  <c r="B76" i="68"/>
  <c r="B246" i="68" s="1"/>
  <c r="B84" i="68"/>
  <c r="B254" i="68" s="1"/>
  <c r="B79" i="66"/>
  <c r="B249" i="66" s="1"/>
  <c r="B87" i="66"/>
  <c r="B257" i="66" s="1"/>
  <c r="B75" i="69"/>
  <c r="B245" i="69" s="1"/>
  <c r="Q81" i="91"/>
  <c r="B314" i="96" s="1"/>
  <c r="B87" i="69"/>
  <c r="B172" i="69" s="1"/>
  <c r="C75" i="66"/>
  <c r="C245" i="66" s="1"/>
  <c r="C75" i="69"/>
  <c r="C245" i="69" s="1"/>
  <c r="C83" i="69"/>
  <c r="Q80" i="91"/>
  <c r="B313" i="96" s="1"/>
  <c r="D77" i="68"/>
  <c r="D247" i="68" s="1"/>
  <c r="D85" i="68"/>
  <c r="D255" i="68" s="1"/>
  <c r="C86" i="68"/>
  <c r="C171" i="68" s="1"/>
  <c r="C81" i="66"/>
  <c r="C166" i="66" s="1"/>
  <c r="C76" i="69"/>
  <c r="C246" i="69" s="1"/>
  <c r="C84" i="69"/>
  <c r="C169" i="69" s="1"/>
  <c r="Q78" i="91"/>
  <c r="B311" i="96" s="1"/>
  <c r="D86" i="69"/>
  <c r="D171" i="69" s="1"/>
  <c r="Q83" i="91"/>
  <c r="C264" i="91"/>
  <c r="C272" i="91"/>
  <c r="C269" i="91"/>
  <c r="D273" i="91"/>
  <c r="F148" i="66"/>
  <c r="F233" i="66" s="1"/>
  <c r="F148" i="68"/>
  <c r="D81" i="66"/>
  <c r="D175" i="91"/>
  <c r="D77" i="66"/>
  <c r="D171" i="91"/>
  <c r="Q85" i="91"/>
  <c r="C80" i="69"/>
  <c r="C250" i="69" s="1"/>
  <c r="Q77" i="91"/>
  <c r="B279" i="96" s="1"/>
  <c r="Q79" i="91"/>
  <c r="B312" i="96" s="1"/>
  <c r="D87" i="66"/>
  <c r="D181" i="91"/>
  <c r="D83" i="66"/>
  <c r="D177" i="91"/>
  <c r="C82" i="69"/>
  <c r="C176" i="91"/>
  <c r="B269" i="91"/>
  <c r="B175" i="91"/>
  <c r="D79" i="66"/>
  <c r="D173" i="91"/>
  <c r="C78" i="69"/>
  <c r="C172" i="91"/>
  <c r="B265" i="91"/>
  <c r="B171" i="91"/>
  <c r="D75" i="66"/>
  <c r="D169" i="91"/>
  <c r="D79" i="68"/>
  <c r="D249" i="68" s="1"/>
  <c r="D87" i="68"/>
  <c r="D172" i="68" s="1"/>
  <c r="D82" i="66"/>
  <c r="D167" i="66" s="1"/>
  <c r="D79" i="69"/>
  <c r="D249" i="69" s="1"/>
  <c r="B75" i="68"/>
  <c r="B245" i="68" s="1"/>
  <c r="B87" i="68"/>
  <c r="B172" i="68" s="1"/>
  <c r="D77" i="69"/>
  <c r="D247" i="69" s="1"/>
  <c r="D85" i="69"/>
  <c r="D255" i="69" s="1"/>
  <c r="Q76" i="91"/>
  <c r="B278" i="96" s="1"/>
  <c r="D84" i="69"/>
  <c r="D254" i="69" s="1"/>
  <c r="B78" i="68"/>
  <c r="B163" i="68" s="1"/>
  <c r="B86" i="68"/>
  <c r="B171" i="68" s="1"/>
  <c r="D75" i="69"/>
  <c r="D245" i="69" s="1"/>
  <c r="B84" i="69"/>
  <c r="B254" i="69" s="1"/>
  <c r="B81" i="68"/>
  <c r="B251" i="68" s="1"/>
  <c r="C79" i="68"/>
  <c r="C249" i="68" s="1"/>
  <c r="C87" i="68"/>
  <c r="C257" i="68" s="1"/>
  <c r="C82" i="66"/>
  <c r="C252" i="66" s="1"/>
  <c r="D82" i="69"/>
  <c r="D252" i="69" s="1"/>
  <c r="D86" i="68"/>
  <c r="D171" i="68" s="1"/>
  <c r="C266" i="91"/>
  <c r="F149" i="68"/>
  <c r="F149" i="66"/>
  <c r="F234" i="66" s="1"/>
  <c r="B275" i="91"/>
  <c r="B181" i="91"/>
  <c r="B271" i="91"/>
  <c r="B177" i="91"/>
  <c r="C76" i="68"/>
  <c r="C170" i="91"/>
  <c r="B79" i="68"/>
  <c r="B249" i="68" s="1"/>
  <c r="C84" i="66"/>
  <c r="C169" i="66" s="1"/>
  <c r="Q84" i="91"/>
  <c r="C86" i="69"/>
  <c r="C180" i="91"/>
  <c r="B273" i="91"/>
  <c r="B179" i="91"/>
  <c r="C87" i="66"/>
  <c r="C181" i="91"/>
  <c r="B86" i="66"/>
  <c r="B180" i="91"/>
  <c r="D84" i="66"/>
  <c r="D178" i="91"/>
  <c r="C83" i="66"/>
  <c r="C177" i="91"/>
  <c r="B82" i="66"/>
  <c r="B176" i="91"/>
  <c r="D80" i="66"/>
  <c r="D174" i="91"/>
  <c r="C79" i="66"/>
  <c r="C173" i="91"/>
  <c r="B78" i="66"/>
  <c r="B172" i="91"/>
  <c r="D76" i="66"/>
  <c r="D170" i="91"/>
  <c r="C75" i="68"/>
  <c r="C169" i="91"/>
  <c r="B80" i="68"/>
  <c r="B250" i="68" s="1"/>
  <c r="B75" i="66"/>
  <c r="B245" i="66" s="1"/>
  <c r="B83" i="66"/>
  <c r="B253" i="66" s="1"/>
  <c r="B80" i="69"/>
  <c r="B250" i="69" s="1"/>
  <c r="B79" i="69"/>
  <c r="B249" i="69" s="1"/>
  <c r="B83" i="68"/>
  <c r="B253" i="68" s="1"/>
  <c r="C77" i="68"/>
  <c r="C162" i="68" s="1"/>
  <c r="C80" i="66"/>
  <c r="C250" i="66" s="1"/>
  <c r="B78" i="69"/>
  <c r="B248" i="69" s="1"/>
  <c r="B86" i="69"/>
  <c r="B256" i="69" s="1"/>
  <c r="D80" i="69"/>
  <c r="D250" i="69" s="1"/>
  <c r="D84" i="68"/>
  <c r="D254" i="68" s="1"/>
  <c r="D81" i="68"/>
  <c r="D251" i="68" s="1"/>
  <c r="B77" i="66"/>
  <c r="B247" i="66" s="1"/>
  <c r="B76" i="69"/>
  <c r="B246" i="69" s="1"/>
  <c r="B77" i="69"/>
  <c r="B247" i="69" s="1"/>
  <c r="B85" i="69"/>
  <c r="B255" i="69" s="1"/>
  <c r="C82" i="68"/>
  <c r="C252" i="68" s="1"/>
  <c r="C77" i="66"/>
  <c r="C247" i="66" s="1"/>
  <c r="C85" i="66"/>
  <c r="C255" i="66" s="1"/>
  <c r="D81" i="69"/>
  <c r="D251" i="69" s="1"/>
  <c r="D78" i="69"/>
  <c r="D248" i="69" s="1"/>
  <c r="D82" i="68"/>
  <c r="D252" i="68" s="1"/>
  <c r="Q86" i="91"/>
  <c r="C268" i="91"/>
  <c r="C265" i="91"/>
  <c r="C273" i="91"/>
  <c r="D263" i="91"/>
  <c r="D267" i="91"/>
  <c r="D271" i="91"/>
  <c r="D275" i="91"/>
  <c r="C233" i="69"/>
  <c r="C148" i="69"/>
  <c r="C231" i="69"/>
  <c r="C146" i="69"/>
  <c r="B165" i="69"/>
  <c r="B163" i="69"/>
  <c r="B233" i="69"/>
  <c r="B148" i="69"/>
  <c r="D233" i="66"/>
  <c r="D148" i="66"/>
  <c r="C234" i="66"/>
  <c r="C149" i="66"/>
  <c r="D231" i="68"/>
  <c r="D146" i="68"/>
  <c r="D245" i="68"/>
  <c r="D160" i="68"/>
  <c r="D168" i="68"/>
  <c r="D248" i="66"/>
  <c r="D256" i="66"/>
  <c r="D171" i="66"/>
  <c r="D257" i="69"/>
  <c r="D172" i="69"/>
  <c r="C255" i="68"/>
  <c r="C170" i="68"/>
  <c r="B167" i="68"/>
  <c r="C251" i="69"/>
  <c r="C166" i="69"/>
  <c r="B247" i="68"/>
  <c r="B162" i="68"/>
  <c r="C163" i="66"/>
  <c r="C256" i="66"/>
  <c r="D248" i="68"/>
  <c r="D163" i="68"/>
  <c r="D234" i="66"/>
  <c r="D149" i="66"/>
  <c r="C234" i="68"/>
  <c r="C149" i="68"/>
  <c r="C231" i="66"/>
  <c r="C146" i="66"/>
  <c r="D234" i="69"/>
  <c r="D149" i="69"/>
  <c r="B234" i="66"/>
  <c r="B149" i="66"/>
  <c r="C234" i="69"/>
  <c r="C149" i="69"/>
  <c r="B231" i="66"/>
  <c r="B146" i="66"/>
  <c r="C253" i="69"/>
  <c r="C168" i="69"/>
  <c r="D246" i="68"/>
  <c r="D161" i="68"/>
  <c r="B255" i="66"/>
  <c r="B170" i="66"/>
  <c r="D253" i="69"/>
  <c r="D168" i="69"/>
  <c r="B251" i="69"/>
  <c r="B166" i="69"/>
  <c r="C248" i="68"/>
  <c r="C163" i="68"/>
  <c r="C256" i="68"/>
  <c r="B234" i="69"/>
  <c r="B149" i="69"/>
  <c r="B233" i="66"/>
  <c r="B148" i="66"/>
  <c r="C233" i="66"/>
  <c r="C148" i="66"/>
  <c r="D233" i="69"/>
  <c r="D148" i="69"/>
  <c r="B231" i="69"/>
  <c r="B146" i="69"/>
  <c r="D231" i="69"/>
  <c r="D146" i="69"/>
  <c r="B160" i="68"/>
  <c r="B253" i="69"/>
  <c r="B168" i="69"/>
  <c r="C246" i="66"/>
  <c r="C161" i="66"/>
  <c r="C249" i="69"/>
  <c r="C164" i="69"/>
  <c r="C257" i="69"/>
  <c r="C172" i="69"/>
  <c r="D256" i="68"/>
  <c r="B248" i="68" l="1"/>
  <c r="B170" i="68"/>
  <c r="B166" i="68"/>
  <c r="B257" i="68"/>
  <c r="D257" i="68"/>
  <c r="B169" i="69"/>
  <c r="B167" i="69"/>
  <c r="C254" i="69"/>
  <c r="C167" i="66"/>
  <c r="D256" i="69"/>
  <c r="D165" i="68"/>
  <c r="B257" i="69"/>
  <c r="D246" i="69"/>
  <c r="D252" i="66"/>
  <c r="C251" i="66"/>
  <c r="D167" i="68"/>
  <c r="C254" i="66"/>
  <c r="B164" i="68"/>
  <c r="B169" i="68"/>
  <c r="D167" i="69"/>
  <c r="B164" i="66"/>
  <c r="C162" i="66"/>
  <c r="D165" i="69"/>
  <c r="D170" i="68"/>
  <c r="B168" i="66"/>
  <c r="B166" i="66"/>
  <c r="D166" i="68"/>
  <c r="B160" i="69"/>
  <c r="D162" i="69"/>
  <c r="D164" i="69"/>
  <c r="C160" i="69"/>
  <c r="B161" i="68"/>
  <c r="D169" i="68"/>
  <c r="B256" i="68"/>
  <c r="B161" i="69"/>
  <c r="C247" i="68"/>
  <c r="B165" i="68"/>
  <c r="C170" i="66"/>
  <c r="B162" i="69"/>
  <c r="D166" i="69"/>
  <c r="D164" i="68"/>
  <c r="B170" i="69"/>
  <c r="D169" i="69"/>
  <c r="C168" i="68"/>
  <c r="C165" i="69"/>
  <c r="B172" i="66"/>
  <c r="C164" i="68"/>
  <c r="D170" i="69"/>
  <c r="B164" i="69"/>
  <c r="D163" i="69"/>
  <c r="B162" i="66"/>
  <c r="C165" i="66"/>
  <c r="B160" i="66"/>
  <c r="C167" i="68"/>
  <c r="B168" i="68"/>
  <c r="C172" i="68"/>
  <c r="D160" i="69"/>
  <c r="C161" i="69"/>
  <c r="D162" i="68"/>
  <c r="C160" i="66"/>
  <c r="B171" i="69"/>
  <c r="D246" i="66"/>
  <c r="D161" i="66"/>
  <c r="C164" i="66"/>
  <c r="C249" i="66"/>
  <c r="B252" i="66"/>
  <c r="B167" i="66"/>
  <c r="D254" i="66"/>
  <c r="D169" i="66"/>
  <c r="C257" i="66"/>
  <c r="C172" i="66"/>
  <c r="C256" i="69"/>
  <c r="C171" i="69"/>
  <c r="C247" i="69"/>
  <c r="C162" i="69"/>
  <c r="B250" i="66"/>
  <c r="B165" i="66"/>
  <c r="C170" i="69"/>
  <c r="C255" i="69"/>
  <c r="C169" i="68"/>
  <c r="C254" i="68"/>
  <c r="C161" i="68"/>
  <c r="C246" i="68"/>
  <c r="D249" i="66"/>
  <c r="D164" i="66"/>
  <c r="C252" i="69"/>
  <c r="C167" i="69"/>
  <c r="D257" i="66"/>
  <c r="D172" i="66"/>
  <c r="D166" i="66"/>
  <c r="D251" i="66"/>
  <c r="C250" i="68"/>
  <c r="C165" i="68"/>
  <c r="C245" i="68"/>
  <c r="C160" i="68"/>
  <c r="B248" i="66"/>
  <c r="B163" i="66"/>
  <c r="D165" i="66"/>
  <c r="D250" i="66"/>
  <c r="C253" i="66"/>
  <c r="C168" i="66"/>
  <c r="B256" i="66"/>
  <c r="B171" i="66"/>
  <c r="B246" i="66"/>
  <c r="B161" i="66"/>
  <c r="C251" i="68"/>
  <c r="C166" i="68"/>
  <c r="B254" i="66"/>
  <c r="B169" i="66"/>
  <c r="D245" i="66"/>
  <c r="D160" i="66"/>
  <c r="C248" i="69"/>
  <c r="C163" i="69"/>
  <c r="D253" i="66"/>
  <c r="D168" i="66"/>
  <c r="D162" i="66"/>
  <c r="D247" i="66"/>
  <c r="D255" i="66"/>
  <c r="D170" i="66"/>
  <c r="E13" i="69" l="1"/>
  <c r="E107" i="91"/>
  <c r="F107" i="91"/>
  <c r="F13" i="69"/>
  <c r="F98" i="69" s="1"/>
  <c r="B9" i="69" l="1"/>
  <c r="C9" i="69"/>
  <c r="D9" i="69"/>
  <c r="B10" i="69"/>
  <c r="C10" i="69"/>
  <c r="D10" i="69"/>
  <c r="B11" i="69"/>
  <c r="C11" i="69"/>
  <c r="D11" i="69"/>
  <c r="B12" i="69"/>
  <c r="C12" i="69"/>
  <c r="D12" i="69"/>
  <c r="B13" i="69"/>
  <c r="C13" i="69"/>
  <c r="D13" i="69"/>
  <c r="B14" i="69"/>
  <c r="C14" i="69"/>
  <c r="D14" i="69"/>
  <c r="B15" i="69"/>
  <c r="C15" i="69"/>
  <c r="D15" i="69"/>
  <c r="B16" i="69"/>
  <c r="C16" i="69"/>
  <c r="D16" i="69"/>
  <c r="B17" i="69"/>
  <c r="C17" i="69"/>
  <c r="D17" i="69"/>
  <c r="B18" i="69"/>
  <c r="C18" i="69"/>
  <c r="D18" i="69"/>
  <c r="B19" i="69"/>
  <c r="C19" i="69"/>
  <c r="D19" i="69"/>
  <c r="B20" i="69"/>
  <c r="C20" i="69"/>
  <c r="D20" i="69"/>
  <c r="B21" i="69"/>
  <c r="C21" i="69"/>
  <c r="D21" i="69"/>
  <c r="B22" i="69"/>
  <c r="C22" i="69"/>
  <c r="D22" i="69"/>
  <c r="B23" i="69"/>
  <c r="C23" i="69"/>
  <c r="D23" i="69"/>
  <c r="B24" i="69"/>
  <c r="C24" i="69"/>
  <c r="D24" i="69"/>
  <c r="B25" i="69"/>
  <c r="C25" i="69"/>
  <c r="D25" i="69"/>
  <c r="B26" i="69"/>
  <c r="C26" i="69"/>
  <c r="D26" i="69"/>
  <c r="B27" i="69"/>
  <c r="C27" i="69"/>
  <c r="D27" i="69"/>
  <c r="B28" i="69"/>
  <c r="C28" i="69"/>
  <c r="D28" i="69"/>
  <c r="B29" i="69"/>
  <c r="C29" i="69"/>
  <c r="D29" i="69"/>
  <c r="B30" i="69"/>
  <c r="C30" i="69"/>
  <c r="D30" i="69"/>
  <c r="B31" i="69"/>
  <c r="C31" i="69"/>
  <c r="D31" i="69"/>
  <c r="B32" i="69"/>
  <c r="C32" i="69"/>
  <c r="D32" i="69"/>
  <c r="B33" i="69"/>
  <c r="C33" i="69"/>
  <c r="D33" i="69"/>
  <c r="B34" i="69"/>
  <c r="C34" i="69"/>
  <c r="D34" i="69"/>
  <c r="B35" i="69"/>
  <c r="C35" i="69"/>
  <c r="D35" i="69"/>
  <c r="B36" i="69"/>
  <c r="C36" i="69"/>
  <c r="D36" i="69"/>
  <c r="B37" i="69"/>
  <c r="C37" i="69"/>
  <c r="D37" i="69"/>
  <c r="B38" i="69"/>
  <c r="C38" i="69"/>
  <c r="D38" i="69"/>
  <c r="B39" i="69"/>
  <c r="C39" i="69"/>
  <c r="D39" i="69"/>
  <c r="B40" i="69"/>
  <c r="C40" i="69"/>
  <c r="D40" i="69"/>
  <c r="D44" i="69"/>
  <c r="B9" i="66"/>
  <c r="C9" i="66"/>
  <c r="D9" i="66"/>
  <c r="B10" i="66"/>
  <c r="C10" i="66"/>
  <c r="D10" i="66"/>
  <c r="B11" i="66"/>
  <c r="C11" i="66"/>
  <c r="D11" i="66"/>
  <c r="B12" i="66"/>
  <c r="C12" i="66"/>
  <c r="D12" i="66"/>
  <c r="B13" i="66"/>
  <c r="C13" i="66"/>
  <c r="D13" i="66"/>
  <c r="B14" i="66"/>
  <c r="C14" i="66"/>
  <c r="D14" i="66"/>
  <c r="B15" i="66"/>
  <c r="C15" i="66"/>
  <c r="D15" i="66"/>
  <c r="B16" i="66"/>
  <c r="C16" i="66"/>
  <c r="D16" i="66"/>
  <c r="B17" i="66"/>
  <c r="C17" i="66"/>
  <c r="D17" i="66"/>
  <c r="B18" i="66"/>
  <c r="C18" i="66"/>
  <c r="D18" i="66"/>
  <c r="B19" i="66"/>
  <c r="C19" i="66"/>
  <c r="D19" i="66"/>
  <c r="B20" i="66"/>
  <c r="C20" i="66"/>
  <c r="D20" i="66"/>
  <c r="B21" i="66"/>
  <c r="C21" i="66"/>
  <c r="D21" i="66"/>
  <c r="B22" i="66"/>
  <c r="C22" i="66"/>
  <c r="D22" i="66"/>
  <c r="B23" i="66"/>
  <c r="C23" i="66"/>
  <c r="D23" i="66"/>
  <c r="B24" i="66"/>
  <c r="C24" i="66"/>
  <c r="D24" i="66"/>
  <c r="B25" i="66"/>
  <c r="C25" i="66"/>
  <c r="D25" i="66"/>
  <c r="B26" i="66"/>
  <c r="C26" i="66"/>
  <c r="D26" i="66"/>
  <c r="B27" i="66"/>
  <c r="C27" i="66"/>
  <c r="D27" i="66"/>
  <c r="B28" i="66"/>
  <c r="C28" i="66"/>
  <c r="D28" i="66"/>
  <c r="B29" i="66"/>
  <c r="C29" i="66"/>
  <c r="D29" i="66"/>
  <c r="B30" i="66"/>
  <c r="C30" i="66"/>
  <c r="D30" i="66"/>
  <c r="B31" i="66"/>
  <c r="C31" i="66"/>
  <c r="D31" i="66"/>
  <c r="B32" i="66"/>
  <c r="C32" i="66"/>
  <c r="D32" i="66"/>
  <c r="B33" i="66"/>
  <c r="C33" i="66"/>
  <c r="D33" i="66"/>
  <c r="B34" i="66"/>
  <c r="C34" i="66"/>
  <c r="D34" i="66"/>
  <c r="B35" i="66"/>
  <c r="C35" i="66"/>
  <c r="D35" i="66"/>
  <c r="B36" i="66"/>
  <c r="C36" i="66"/>
  <c r="D36" i="66"/>
  <c r="B37" i="66"/>
  <c r="C37" i="66"/>
  <c r="D37" i="66"/>
  <c r="B38" i="66"/>
  <c r="C38" i="66"/>
  <c r="D38" i="66"/>
  <c r="B39" i="66"/>
  <c r="C39" i="66"/>
  <c r="D39" i="66"/>
  <c r="B40" i="66"/>
  <c r="C40" i="66"/>
  <c r="D40" i="66"/>
  <c r="D44" i="66"/>
  <c r="B9" i="68"/>
  <c r="C9" i="68"/>
  <c r="D9" i="68"/>
  <c r="B10" i="68"/>
  <c r="C10" i="68"/>
  <c r="D10" i="68"/>
  <c r="B11" i="68"/>
  <c r="C11" i="68"/>
  <c r="D11" i="68"/>
  <c r="B12" i="68"/>
  <c r="C12" i="68"/>
  <c r="D12" i="68"/>
  <c r="B13" i="68"/>
  <c r="C13" i="68"/>
  <c r="D13" i="68"/>
  <c r="B14" i="68"/>
  <c r="C14" i="68"/>
  <c r="D14" i="68"/>
  <c r="B15" i="68"/>
  <c r="C15" i="68"/>
  <c r="D15" i="68"/>
  <c r="B16" i="68"/>
  <c r="C16" i="68"/>
  <c r="D16" i="68"/>
  <c r="B17" i="68"/>
  <c r="C17" i="68"/>
  <c r="D17" i="68"/>
  <c r="B18" i="68"/>
  <c r="C18" i="68"/>
  <c r="D18" i="68"/>
  <c r="B19" i="68"/>
  <c r="C19" i="68"/>
  <c r="D19" i="68"/>
  <c r="B20" i="68"/>
  <c r="C20" i="68"/>
  <c r="D20" i="68"/>
  <c r="B21" i="68"/>
  <c r="C21" i="68"/>
  <c r="D21" i="68"/>
  <c r="B22" i="68"/>
  <c r="C22" i="68"/>
  <c r="D22" i="68"/>
  <c r="B23" i="68"/>
  <c r="C23" i="68"/>
  <c r="D23" i="68"/>
  <c r="B24" i="68"/>
  <c r="C24" i="68"/>
  <c r="D24" i="68"/>
  <c r="B25" i="68"/>
  <c r="C25" i="68"/>
  <c r="D25" i="68"/>
  <c r="B26" i="68"/>
  <c r="C26" i="68"/>
  <c r="D26" i="68"/>
  <c r="B27" i="68"/>
  <c r="C27" i="68"/>
  <c r="D27" i="68"/>
  <c r="B28" i="68"/>
  <c r="C28" i="68"/>
  <c r="D28" i="68"/>
  <c r="B29" i="68"/>
  <c r="C29" i="68"/>
  <c r="D29" i="68"/>
  <c r="B30" i="68"/>
  <c r="C30" i="68"/>
  <c r="D30" i="68"/>
  <c r="B31" i="68"/>
  <c r="C31" i="68"/>
  <c r="D31" i="68"/>
  <c r="B32" i="68"/>
  <c r="C32" i="68"/>
  <c r="D32" i="68"/>
  <c r="B33" i="68"/>
  <c r="C33" i="68"/>
  <c r="D33" i="68"/>
  <c r="B34" i="68"/>
  <c r="C34" i="68"/>
  <c r="D34" i="68"/>
  <c r="B35" i="68"/>
  <c r="C35" i="68"/>
  <c r="D35" i="68"/>
  <c r="B36" i="68"/>
  <c r="C36" i="68"/>
  <c r="D36" i="68"/>
  <c r="B37" i="68"/>
  <c r="C37" i="68"/>
  <c r="D37" i="68"/>
  <c r="B38" i="68"/>
  <c r="C38" i="68"/>
  <c r="D38" i="68"/>
  <c r="B39" i="68"/>
  <c r="C39" i="68"/>
  <c r="D39" i="68"/>
  <c r="B40" i="68"/>
  <c r="C40" i="68"/>
  <c r="D40" i="68"/>
  <c r="D44" i="68"/>
  <c r="B59" i="91"/>
  <c r="B59" i="66" s="1"/>
  <c r="B229" i="66" s="1"/>
  <c r="C59" i="91"/>
  <c r="C153" i="91" s="1"/>
  <c r="D59" i="91"/>
  <c r="D59" i="66" s="1"/>
  <c r="D229" i="66" s="1"/>
  <c r="B60" i="91"/>
  <c r="C60" i="91"/>
  <c r="C60" i="69" s="1"/>
  <c r="C145" i="69" s="1"/>
  <c r="D60" i="91"/>
  <c r="D60" i="69" s="1"/>
  <c r="D145" i="69" s="1"/>
  <c r="B62" i="91"/>
  <c r="C62" i="91"/>
  <c r="C62" i="66" s="1"/>
  <c r="C147" i="66" s="1"/>
  <c r="D62" i="91"/>
  <c r="D62" i="69" s="1"/>
  <c r="D147" i="69" s="1"/>
  <c r="B65" i="91"/>
  <c r="C65" i="91"/>
  <c r="C65" i="66" s="1"/>
  <c r="C150" i="66" s="1"/>
  <c r="D65" i="91"/>
  <c r="D65" i="66" s="1"/>
  <c r="D150" i="66" s="1"/>
  <c r="B66" i="91"/>
  <c r="C66" i="91"/>
  <c r="C66" i="69" s="1"/>
  <c r="C151" i="69" s="1"/>
  <c r="D66" i="91"/>
  <c r="D66" i="66" s="1"/>
  <c r="D151" i="66" s="1"/>
  <c r="B67" i="91"/>
  <c r="C67" i="91"/>
  <c r="C67" i="69" s="1"/>
  <c r="C152" i="69" s="1"/>
  <c r="D67" i="91"/>
  <c r="D67" i="69" s="1"/>
  <c r="D152" i="69" s="1"/>
  <c r="B68" i="91"/>
  <c r="C68" i="91"/>
  <c r="C68" i="66" s="1"/>
  <c r="C153" i="66" s="1"/>
  <c r="D68" i="91"/>
  <c r="D68" i="69" s="1"/>
  <c r="D153" i="69" s="1"/>
  <c r="B69" i="91"/>
  <c r="C69" i="91"/>
  <c r="C69" i="66" s="1"/>
  <c r="C154" i="66" s="1"/>
  <c r="D69" i="91"/>
  <c r="D69" i="66" s="1"/>
  <c r="D154" i="66" s="1"/>
  <c r="B70" i="91"/>
  <c r="C70" i="91"/>
  <c r="C70" i="69" s="1"/>
  <c r="C155" i="69" s="1"/>
  <c r="D70" i="91"/>
  <c r="D70" i="66" s="1"/>
  <c r="D155" i="66" s="1"/>
  <c r="B72" i="91"/>
  <c r="B72" i="66" s="1"/>
  <c r="B157" i="66" s="1"/>
  <c r="C72" i="91"/>
  <c r="C72" i="69" s="1"/>
  <c r="D72" i="91"/>
  <c r="D72" i="69" s="1"/>
  <c r="B73" i="91"/>
  <c r="B73" i="66" s="1"/>
  <c r="B158" i="66" s="1"/>
  <c r="C73" i="91"/>
  <c r="C73" i="66" s="1"/>
  <c r="C158" i="66" s="1"/>
  <c r="D73" i="91"/>
  <c r="D73" i="69" s="1"/>
  <c r="B74" i="91"/>
  <c r="B74" i="69" s="1"/>
  <c r="C74" i="91"/>
  <c r="C74" i="66" s="1"/>
  <c r="C159" i="66" s="1"/>
  <c r="D74" i="91"/>
  <c r="D74" i="66" s="1"/>
  <c r="D159" i="66" s="1"/>
  <c r="F88" i="69"/>
  <c r="F173" i="69" s="1"/>
  <c r="B144" i="66"/>
  <c r="B70" i="69" l="1"/>
  <c r="B155" i="69" s="1"/>
  <c r="B242" i="96"/>
  <c r="B66" i="69"/>
  <c r="B151" i="69" s="1"/>
  <c r="B238" i="96"/>
  <c r="B67" i="66"/>
  <c r="B152" i="66" s="1"/>
  <c r="B239" i="96"/>
  <c r="B248" i="91"/>
  <c r="B201" i="96"/>
  <c r="B68" i="66"/>
  <c r="B153" i="66" s="1"/>
  <c r="B240" i="96"/>
  <c r="B62" i="66"/>
  <c r="B147" i="66" s="1"/>
  <c r="B203" i="96"/>
  <c r="B69" i="69"/>
  <c r="B154" i="69" s="1"/>
  <c r="B241" i="96"/>
  <c r="B65" i="69"/>
  <c r="B150" i="69" s="1"/>
  <c r="B237" i="96"/>
  <c r="D144" i="66"/>
  <c r="C248" i="91"/>
  <c r="B247" i="91"/>
  <c r="D153" i="91"/>
  <c r="D247" i="91"/>
  <c r="D74" i="68"/>
  <c r="D159" i="68" s="1"/>
  <c r="C73" i="68"/>
  <c r="C158" i="68" s="1"/>
  <c r="B72" i="68"/>
  <c r="B157" i="68" s="1"/>
  <c r="D69" i="68"/>
  <c r="D154" i="68" s="1"/>
  <c r="C68" i="68"/>
  <c r="C153" i="68" s="1"/>
  <c r="B67" i="68"/>
  <c r="B152" i="68" s="1"/>
  <c r="D65" i="68"/>
  <c r="D150" i="68" s="1"/>
  <c r="C62" i="68"/>
  <c r="C147" i="68" s="1"/>
  <c r="B60" i="68"/>
  <c r="B145" i="68" s="1"/>
  <c r="B74" i="66"/>
  <c r="B159" i="66" s="1"/>
  <c r="D72" i="66"/>
  <c r="D157" i="66" s="1"/>
  <c r="C70" i="66"/>
  <c r="C155" i="66" s="1"/>
  <c r="B69" i="66"/>
  <c r="B154" i="66" s="1"/>
  <c r="D67" i="66"/>
  <c r="D152" i="66" s="1"/>
  <c r="C66" i="66"/>
  <c r="C151" i="66" s="1"/>
  <c r="B65" i="66"/>
  <c r="B150" i="66" s="1"/>
  <c r="D60" i="66"/>
  <c r="D145" i="66" s="1"/>
  <c r="C59" i="66"/>
  <c r="D74" i="69"/>
  <c r="C73" i="69"/>
  <c r="B72" i="69"/>
  <c r="D69" i="69"/>
  <c r="D154" i="69" s="1"/>
  <c r="C68" i="69"/>
  <c r="C153" i="69" s="1"/>
  <c r="B67" i="69"/>
  <c r="B152" i="69" s="1"/>
  <c r="D65" i="69"/>
  <c r="D150" i="69" s="1"/>
  <c r="C62" i="69"/>
  <c r="C147" i="69" s="1"/>
  <c r="B60" i="69"/>
  <c r="B145" i="69" s="1"/>
  <c r="D248" i="91"/>
  <c r="C247" i="91"/>
  <c r="C74" i="68"/>
  <c r="C159" i="68" s="1"/>
  <c r="B73" i="68"/>
  <c r="B158" i="68" s="1"/>
  <c r="D70" i="68"/>
  <c r="D155" i="68" s="1"/>
  <c r="C69" i="68"/>
  <c r="C154" i="68" s="1"/>
  <c r="B68" i="68"/>
  <c r="B153" i="68" s="1"/>
  <c r="D66" i="68"/>
  <c r="D151" i="68" s="1"/>
  <c r="C65" i="68"/>
  <c r="C150" i="68" s="1"/>
  <c r="B62" i="68"/>
  <c r="B147" i="68" s="1"/>
  <c r="D59" i="68"/>
  <c r="D73" i="66"/>
  <c r="D158" i="66" s="1"/>
  <c r="C72" i="66"/>
  <c r="C157" i="66" s="1"/>
  <c r="B70" i="66"/>
  <c r="B155" i="66" s="1"/>
  <c r="D68" i="66"/>
  <c r="D153" i="66" s="1"/>
  <c r="C67" i="66"/>
  <c r="C152" i="66" s="1"/>
  <c r="B66" i="66"/>
  <c r="B151" i="66" s="1"/>
  <c r="D62" i="66"/>
  <c r="D147" i="66" s="1"/>
  <c r="C60" i="66"/>
  <c r="C145" i="66" s="1"/>
  <c r="C74" i="69"/>
  <c r="B73" i="69"/>
  <c r="D70" i="69"/>
  <c r="D155" i="69" s="1"/>
  <c r="C69" i="69"/>
  <c r="C154" i="69" s="1"/>
  <c r="B68" i="69"/>
  <c r="B153" i="69" s="1"/>
  <c r="D66" i="69"/>
  <c r="D151" i="69" s="1"/>
  <c r="C65" i="69"/>
  <c r="C150" i="69" s="1"/>
  <c r="B62" i="69"/>
  <c r="B147" i="69" s="1"/>
  <c r="D59" i="69"/>
  <c r="B74" i="68"/>
  <c r="B159" i="68" s="1"/>
  <c r="D72" i="68"/>
  <c r="D157" i="68" s="1"/>
  <c r="C70" i="68"/>
  <c r="C155" i="68" s="1"/>
  <c r="B69" i="68"/>
  <c r="B154" i="68" s="1"/>
  <c r="D67" i="68"/>
  <c r="D152" i="68" s="1"/>
  <c r="C66" i="68"/>
  <c r="C151" i="68" s="1"/>
  <c r="B65" i="68"/>
  <c r="B150" i="68" s="1"/>
  <c r="D60" i="68"/>
  <c r="D145" i="68" s="1"/>
  <c r="C59" i="68"/>
  <c r="B60" i="66"/>
  <c r="B145" i="66" s="1"/>
  <c r="C59" i="69"/>
  <c r="Q59" i="91"/>
  <c r="D73" i="68"/>
  <c r="D158" i="68" s="1"/>
  <c r="C72" i="68"/>
  <c r="C157" i="68" s="1"/>
  <c r="B70" i="68"/>
  <c r="B155" i="68" s="1"/>
  <c r="D68" i="68"/>
  <c r="D153" i="68" s="1"/>
  <c r="C67" i="68"/>
  <c r="C152" i="68" s="1"/>
  <c r="B66" i="68"/>
  <c r="B151" i="68" s="1"/>
  <c r="D62" i="68"/>
  <c r="D147" i="68" s="1"/>
  <c r="C60" i="68"/>
  <c r="C145" i="68" s="1"/>
  <c r="B59" i="68"/>
  <c r="B59" i="69"/>
  <c r="B153" i="91"/>
  <c r="D229" i="68" l="1"/>
  <c r="D144" i="68"/>
  <c r="C229" i="66"/>
  <c r="C144" i="66"/>
  <c r="C229" i="69"/>
  <c r="C144" i="69"/>
  <c r="B144" i="69"/>
  <c r="B229" i="69"/>
  <c r="B229" i="68"/>
  <c r="B144" i="68"/>
  <c r="C229" i="68"/>
  <c r="C144" i="68"/>
  <c r="D229" i="69"/>
  <c r="D144" i="69"/>
  <c r="C354" i="98" l="1"/>
  <c r="C58" i="91" l="1"/>
  <c r="D58" i="91"/>
  <c r="B58" i="91"/>
  <c r="C152" i="91" l="1"/>
  <c r="C58" i="66"/>
  <c r="C228" i="66" s="1"/>
  <c r="C58" i="69"/>
  <c r="C228" i="69" s="1"/>
  <c r="C58" i="68"/>
  <c r="C228" i="68" s="1"/>
  <c r="C246" i="91"/>
  <c r="B152" i="91"/>
  <c r="B58" i="69"/>
  <c r="B228" i="69" s="1"/>
  <c r="B58" i="68"/>
  <c r="B228" i="68" s="1"/>
  <c r="B246" i="91"/>
  <c r="B58" i="66"/>
  <c r="B228" i="66" s="1"/>
  <c r="D152" i="91"/>
  <c r="D246" i="91"/>
  <c r="D58" i="66"/>
  <c r="D228" i="66" s="1"/>
  <c r="D58" i="69"/>
  <c r="D228" i="69" s="1"/>
  <c r="D58" i="68"/>
  <c r="D228" i="68" s="1"/>
  <c r="Q58" i="91"/>
  <c r="C143" i="69" l="1"/>
  <c r="D143" i="66"/>
  <c r="D143" i="69"/>
  <c r="C143" i="66"/>
  <c r="B143" i="66"/>
  <c r="D143" i="68"/>
  <c r="B143" i="69"/>
  <c r="C143" i="68"/>
  <c r="B143" i="68"/>
  <c r="D159" i="69" l="1"/>
  <c r="C159" i="69"/>
  <c r="B159" i="69"/>
  <c r="D158" i="69"/>
  <c r="C158" i="69"/>
  <c r="B158" i="69"/>
  <c r="D157" i="69"/>
  <c r="C157" i="69"/>
  <c r="B157" i="69"/>
  <c r="B49" i="91" l="1"/>
  <c r="C49" i="91"/>
  <c r="D49" i="91"/>
  <c r="C49" i="66" l="1"/>
  <c r="C49" i="69"/>
  <c r="C49" i="68"/>
  <c r="B49" i="66"/>
  <c r="B49" i="69"/>
  <c r="B49" i="68"/>
  <c r="D49" i="69"/>
  <c r="D49" i="68"/>
  <c r="D49" i="66"/>
  <c r="C211" i="98" l="1"/>
  <c r="D119" i="98"/>
  <c r="C189" i="98"/>
  <c r="F93" i="98" l="1"/>
  <c r="E93" i="98"/>
  <c r="D93" i="98"/>
  <c r="C235" i="98"/>
  <c r="C207" i="98"/>
  <c r="C253" i="98" l="1"/>
  <c r="B258" i="70"/>
  <c r="B257" i="70"/>
  <c r="B256" i="70"/>
  <c r="B255" i="70"/>
  <c r="B78" i="96"/>
  <c r="B79" i="96"/>
  <c r="B80" i="96"/>
  <c r="B81" i="96"/>
  <c r="B82" i="96"/>
  <c r="B83" i="96"/>
  <c r="B84" i="96"/>
  <c r="B85" i="96"/>
  <c r="B86" i="96"/>
  <c r="D173" i="69"/>
  <c r="C173" i="69"/>
  <c r="B173" i="69"/>
  <c r="F258" i="69"/>
  <c r="E88" i="69"/>
  <c r="E173" i="69" s="1"/>
  <c r="D275" i="96"/>
  <c r="Q88" i="91"/>
  <c r="C301" i="98" l="1"/>
  <c r="E258" i="69"/>
  <c r="C274" i="96"/>
  <c r="C276" i="96"/>
  <c r="C275" i="96"/>
  <c r="D276" i="96"/>
  <c r="D274" i="96"/>
  <c r="D242" i="69"/>
  <c r="B244" i="69"/>
  <c r="C243" i="68"/>
  <c r="Q73" i="91"/>
  <c r="B275" i="96" s="1"/>
  <c r="B167" i="91"/>
  <c r="C242" i="66"/>
  <c r="D244" i="68"/>
  <c r="C262" i="91"/>
  <c r="C168" i="91"/>
  <c r="D243" i="66"/>
  <c r="B242" i="68"/>
  <c r="B243" i="69"/>
  <c r="D242" i="66"/>
  <c r="D243" i="68"/>
  <c r="Q72" i="91"/>
  <c r="B274" i="96" s="1"/>
  <c r="B166" i="91"/>
  <c r="C261" i="91"/>
  <c r="C167" i="91"/>
  <c r="C244" i="69"/>
  <c r="C242" i="68"/>
  <c r="C260" i="91"/>
  <c r="C166" i="91"/>
  <c r="D261" i="91"/>
  <c r="D167" i="91"/>
  <c r="B242" i="69"/>
  <c r="C243" i="69"/>
  <c r="D244" i="69"/>
  <c r="B243" i="66"/>
  <c r="C244" i="66"/>
  <c r="D242" i="68"/>
  <c r="B244" i="68"/>
  <c r="D262" i="91"/>
  <c r="D168" i="91"/>
  <c r="B244" i="66"/>
  <c r="D260" i="91"/>
  <c r="D166" i="91"/>
  <c r="Q74" i="91"/>
  <c r="B276" i="96" s="1"/>
  <c r="B168" i="91"/>
  <c r="C242" i="69"/>
  <c r="D243" i="69"/>
  <c r="B242" i="66"/>
  <c r="C243" i="66"/>
  <c r="D244" i="66"/>
  <c r="B243" i="68"/>
  <c r="C244" i="68"/>
  <c r="B262" i="91"/>
  <c r="B261" i="91"/>
  <c r="B260" i="91"/>
  <c r="D280" i="96" l="1"/>
  <c r="C352" i="98" l="1"/>
  <c r="D349" i="98"/>
  <c r="C70" i="96"/>
  <c r="D70" i="96"/>
  <c r="D333" i="98"/>
  <c r="D335" i="98" s="1"/>
  <c r="B2" i="71"/>
  <c r="E133" i="91"/>
  <c r="E134" i="91"/>
  <c r="F98" i="68"/>
  <c r="F183" i="68" s="1"/>
  <c r="F133" i="91"/>
  <c r="F124" i="68" s="1"/>
  <c r="F134" i="91"/>
  <c r="F125" i="68" s="1"/>
  <c r="Q68" i="91"/>
  <c r="Q69" i="91"/>
  <c r="Q70" i="91"/>
  <c r="Q67" i="91"/>
  <c r="Q37" i="91"/>
  <c r="Q38" i="91"/>
  <c r="Q39" i="91"/>
  <c r="Q40" i="91"/>
  <c r="Q36" i="91"/>
  <c r="Q49" i="91"/>
  <c r="Q9" i="91"/>
  <c r="Q10" i="91"/>
  <c r="Q11" i="91"/>
  <c r="Q12" i="91"/>
  <c r="Q13" i="91"/>
  <c r="Q14" i="91"/>
  <c r="Q15" i="91"/>
  <c r="Q16" i="91"/>
  <c r="Q17" i="91"/>
  <c r="Q18" i="91"/>
  <c r="Q19" i="91"/>
  <c r="Q20" i="91"/>
  <c r="Q21" i="91"/>
  <c r="Q22" i="91"/>
  <c r="Q23" i="91"/>
  <c r="Q24" i="91"/>
  <c r="B123" i="96" s="1"/>
  <c r="Q25" i="91"/>
  <c r="B124" i="96" s="1"/>
  <c r="Q26" i="91"/>
  <c r="B125" i="96" s="1"/>
  <c r="Q27" i="91"/>
  <c r="Q28" i="91"/>
  <c r="Q29" i="91"/>
  <c r="Q30" i="91"/>
  <c r="Q31" i="91"/>
  <c r="Q32" i="91"/>
  <c r="Q33" i="91"/>
  <c r="Q34" i="91"/>
  <c r="Q35" i="91"/>
  <c r="B41" i="91"/>
  <c r="B135" i="91" s="1"/>
  <c r="C41" i="91"/>
  <c r="D41" i="91"/>
  <c r="D229" i="91" s="1"/>
  <c r="B42" i="91"/>
  <c r="B230" i="91" s="1"/>
  <c r="C42" i="91"/>
  <c r="D42" i="91"/>
  <c r="B43" i="91"/>
  <c r="C43" i="91"/>
  <c r="C137" i="91" s="1"/>
  <c r="D43" i="91"/>
  <c r="D137" i="91" s="1"/>
  <c r="B44" i="91"/>
  <c r="C44" i="91"/>
  <c r="C232" i="91" s="1"/>
  <c r="B45" i="91"/>
  <c r="B233" i="91" s="1"/>
  <c r="C45" i="91"/>
  <c r="C139" i="91" s="1"/>
  <c r="D45" i="91"/>
  <c r="B46" i="91"/>
  <c r="B140" i="91" s="1"/>
  <c r="C46" i="91"/>
  <c r="C234" i="91" s="1"/>
  <c r="D46" i="91"/>
  <c r="D140" i="91" s="1"/>
  <c r="B47" i="91"/>
  <c r="C47" i="91"/>
  <c r="C235" i="91" s="1"/>
  <c r="D47" i="91"/>
  <c r="D141" i="91" s="1"/>
  <c r="B48" i="91"/>
  <c r="B142" i="91" s="1"/>
  <c r="C48" i="91"/>
  <c r="D48" i="91"/>
  <c r="D142" i="91" s="1"/>
  <c r="B50" i="91"/>
  <c r="B238" i="91" s="1"/>
  <c r="C50" i="91"/>
  <c r="C144" i="91" s="1"/>
  <c r="D50" i="91"/>
  <c r="B51" i="91"/>
  <c r="B145" i="91" s="1"/>
  <c r="C51" i="91"/>
  <c r="C239" i="91" s="1"/>
  <c r="D51" i="91"/>
  <c r="D145" i="91" s="1"/>
  <c r="B52" i="91"/>
  <c r="C52" i="91"/>
  <c r="C146" i="91" s="1"/>
  <c r="D52" i="91"/>
  <c r="D146" i="91" s="1"/>
  <c r="B53" i="91"/>
  <c r="B147" i="91" s="1"/>
  <c r="C53" i="91"/>
  <c r="D53" i="91"/>
  <c r="D241" i="91" s="1"/>
  <c r="B54" i="91"/>
  <c r="B242" i="91" s="1"/>
  <c r="C54" i="91"/>
  <c r="C148" i="91" s="1"/>
  <c r="D54" i="91"/>
  <c r="B55" i="91"/>
  <c r="B149" i="91" s="1"/>
  <c r="C55" i="91"/>
  <c r="C149" i="91" s="1"/>
  <c r="D55" i="91"/>
  <c r="D149" i="91" s="1"/>
  <c r="B56" i="91"/>
  <c r="C56" i="91"/>
  <c r="C150" i="91" s="1"/>
  <c r="D56" i="91"/>
  <c r="D244" i="91" s="1"/>
  <c r="B57" i="91"/>
  <c r="B151" i="91" s="1"/>
  <c r="C57" i="91"/>
  <c r="D57" i="91"/>
  <c r="D151" i="91" s="1"/>
  <c r="Q60" i="91"/>
  <c r="Q62" i="91"/>
  <c r="Q65" i="91"/>
  <c r="Q66" i="91"/>
  <c r="Q89" i="91"/>
  <c r="F134" i="69"/>
  <c r="E134" i="69"/>
  <c r="F125" i="69"/>
  <c r="E125" i="69"/>
  <c r="B219" i="66"/>
  <c r="C219" i="66"/>
  <c r="D219" i="66"/>
  <c r="B219" i="69"/>
  <c r="C219" i="69"/>
  <c r="D219" i="69"/>
  <c r="B219" i="68"/>
  <c r="C219" i="68"/>
  <c r="D219" i="68"/>
  <c r="B203" i="66"/>
  <c r="C203" i="66"/>
  <c r="D203" i="66"/>
  <c r="B203" i="69"/>
  <c r="C203" i="69"/>
  <c r="D203" i="69"/>
  <c r="B203" i="68"/>
  <c r="C203" i="68"/>
  <c r="D203" i="68"/>
  <c r="B198" i="66"/>
  <c r="C198" i="66"/>
  <c r="D198" i="66"/>
  <c r="B198" i="69"/>
  <c r="C198" i="69"/>
  <c r="D198" i="69"/>
  <c r="B198" i="68"/>
  <c r="C198" i="68"/>
  <c r="D198" i="68"/>
  <c r="B210" i="66"/>
  <c r="C210" i="66"/>
  <c r="D210" i="66"/>
  <c r="B210" i="69"/>
  <c r="C210" i="69"/>
  <c r="D210" i="69"/>
  <c r="B210" i="68"/>
  <c r="C210" i="68"/>
  <c r="D210" i="68"/>
  <c r="B207" i="66"/>
  <c r="C207" i="66"/>
  <c r="D207" i="66"/>
  <c r="B207" i="69"/>
  <c r="C207" i="69"/>
  <c r="D207" i="69"/>
  <c r="B207" i="68"/>
  <c r="C207" i="68"/>
  <c r="D207" i="68"/>
  <c r="B109" i="66"/>
  <c r="C109" i="66"/>
  <c r="D109" i="66"/>
  <c r="B109" i="69"/>
  <c r="C109" i="69"/>
  <c r="B109" i="68"/>
  <c r="C109" i="68"/>
  <c r="D109" i="68"/>
  <c r="C104" i="66"/>
  <c r="D104" i="66"/>
  <c r="B104" i="69"/>
  <c r="D104" i="69"/>
  <c r="B104" i="68"/>
  <c r="C104" i="68"/>
  <c r="D104" i="68"/>
  <c r="B183" i="68"/>
  <c r="C183" i="68"/>
  <c r="D183" i="68"/>
  <c r="B184" i="68"/>
  <c r="C184" i="68"/>
  <c r="D184" i="68"/>
  <c r="B185" i="68"/>
  <c r="C185" i="68"/>
  <c r="D185" i="68"/>
  <c r="B186" i="68"/>
  <c r="D186" i="68"/>
  <c r="B187" i="68"/>
  <c r="D187" i="68"/>
  <c r="B188" i="68"/>
  <c r="C188" i="68"/>
  <c r="D188" i="68"/>
  <c r="C190" i="68"/>
  <c r="D190" i="68"/>
  <c r="B191" i="68"/>
  <c r="C191" i="68"/>
  <c r="D191" i="68"/>
  <c r="C192" i="68"/>
  <c r="D192" i="68"/>
  <c r="B108" i="68"/>
  <c r="C193" i="68"/>
  <c r="D193" i="68"/>
  <c r="B195" i="68"/>
  <c r="D195" i="68"/>
  <c r="B196" i="68"/>
  <c r="C111" i="68"/>
  <c r="D196" i="68"/>
  <c r="B197" i="68"/>
  <c r="C197" i="68"/>
  <c r="B199" i="68"/>
  <c r="C199" i="68"/>
  <c r="B200" i="68"/>
  <c r="C200" i="68"/>
  <c r="B201" i="68"/>
  <c r="C201" i="68"/>
  <c r="B202" i="68"/>
  <c r="C202" i="68"/>
  <c r="D202" i="68"/>
  <c r="B204" i="68"/>
  <c r="C204" i="68"/>
  <c r="D204" i="68"/>
  <c r="C205" i="68"/>
  <c r="D205" i="68"/>
  <c r="B206" i="68"/>
  <c r="C206" i="68"/>
  <c r="D206" i="68"/>
  <c r="B208" i="68"/>
  <c r="C208" i="68"/>
  <c r="D208" i="68"/>
  <c r="B209" i="68"/>
  <c r="C209" i="68"/>
  <c r="D209" i="68"/>
  <c r="D214" i="68"/>
  <c r="B230" i="68"/>
  <c r="C230" i="68"/>
  <c r="D230" i="68"/>
  <c r="B232" i="68"/>
  <c r="C232" i="68"/>
  <c r="D232" i="68"/>
  <c r="B235" i="68"/>
  <c r="C235" i="68"/>
  <c r="D235" i="68"/>
  <c r="B236" i="68"/>
  <c r="C236" i="68"/>
  <c r="D236" i="68"/>
  <c r="B237" i="68"/>
  <c r="C237" i="68"/>
  <c r="D237" i="68"/>
  <c r="B238" i="68"/>
  <c r="C238" i="68"/>
  <c r="D238" i="68"/>
  <c r="B239" i="68"/>
  <c r="C239" i="68"/>
  <c r="D239" i="68"/>
  <c r="B240" i="68"/>
  <c r="C240" i="68"/>
  <c r="D240" i="68"/>
  <c r="B183" i="66"/>
  <c r="C183" i="66"/>
  <c r="D183" i="66"/>
  <c r="B184" i="66"/>
  <c r="C184" i="66"/>
  <c r="D184" i="66"/>
  <c r="B185" i="66"/>
  <c r="D185" i="66"/>
  <c r="B186" i="66"/>
  <c r="C186" i="66"/>
  <c r="D186" i="66"/>
  <c r="B187" i="66"/>
  <c r="C187" i="66"/>
  <c r="D187" i="66"/>
  <c r="B188" i="66"/>
  <c r="C188" i="66"/>
  <c r="D188" i="66"/>
  <c r="B190" i="66"/>
  <c r="C190" i="66"/>
  <c r="D190" i="66"/>
  <c r="C191" i="66"/>
  <c r="D191" i="66"/>
  <c r="C192" i="66"/>
  <c r="D192" i="66"/>
  <c r="B193" i="66"/>
  <c r="C193" i="66"/>
  <c r="D193" i="66"/>
  <c r="B195" i="66"/>
  <c r="C195" i="66"/>
  <c r="B196" i="66"/>
  <c r="C196" i="66"/>
  <c r="D196" i="66"/>
  <c r="B197" i="66"/>
  <c r="C197" i="66"/>
  <c r="D197" i="66"/>
  <c r="B199" i="66"/>
  <c r="C199" i="66"/>
  <c r="D114" i="66"/>
  <c r="B200" i="66"/>
  <c r="C200" i="66"/>
  <c r="D200" i="66"/>
  <c r="C201" i="66"/>
  <c r="D201" i="66"/>
  <c r="B202" i="66"/>
  <c r="C202" i="66"/>
  <c r="D202" i="66"/>
  <c r="C204" i="66"/>
  <c r="D204" i="66"/>
  <c r="C205" i="66"/>
  <c r="D205" i="66"/>
  <c r="B206" i="66"/>
  <c r="C206" i="66"/>
  <c r="D206" i="66"/>
  <c r="B208" i="66"/>
  <c r="C208" i="66"/>
  <c r="D208" i="66"/>
  <c r="B209" i="66"/>
  <c r="C209" i="66"/>
  <c r="D209" i="66"/>
  <c r="D214" i="66"/>
  <c r="B230" i="66"/>
  <c r="C230" i="66"/>
  <c r="D230" i="66"/>
  <c r="B232" i="66"/>
  <c r="C232" i="66"/>
  <c r="D232" i="66"/>
  <c r="B235" i="66"/>
  <c r="C235" i="66"/>
  <c r="D235" i="66"/>
  <c r="B236" i="66"/>
  <c r="C236" i="66"/>
  <c r="D236" i="66"/>
  <c r="B237" i="66"/>
  <c r="C237" i="66"/>
  <c r="D237" i="66"/>
  <c r="B238" i="66"/>
  <c r="C238" i="66"/>
  <c r="D238" i="66"/>
  <c r="B239" i="66"/>
  <c r="C239" i="66"/>
  <c r="D239" i="66"/>
  <c r="B240" i="66"/>
  <c r="C240" i="66"/>
  <c r="D240" i="66"/>
  <c r="B134" i="66"/>
  <c r="C134" i="66"/>
  <c r="D134" i="66"/>
  <c r="C134" i="69"/>
  <c r="D134" i="69"/>
  <c r="B134" i="68"/>
  <c r="D134" i="68"/>
  <c r="B122" i="66"/>
  <c r="C122" i="66"/>
  <c r="D122" i="66"/>
  <c r="B123" i="66"/>
  <c r="C123" i="66"/>
  <c r="D123" i="66"/>
  <c r="B124" i="66"/>
  <c r="C124" i="66"/>
  <c r="D124" i="66"/>
  <c r="B125" i="66"/>
  <c r="C125" i="66"/>
  <c r="D125" i="66"/>
  <c r="B122" i="69"/>
  <c r="C122" i="69"/>
  <c r="D122" i="69"/>
  <c r="B123" i="69"/>
  <c r="C123" i="69"/>
  <c r="D123" i="69"/>
  <c r="B124" i="69"/>
  <c r="C124" i="69"/>
  <c r="D124" i="69"/>
  <c r="B125" i="69"/>
  <c r="C125" i="69"/>
  <c r="D125" i="69"/>
  <c r="B122" i="68"/>
  <c r="C122" i="68"/>
  <c r="D122" i="68"/>
  <c r="B123" i="68"/>
  <c r="C123" i="68"/>
  <c r="D123" i="68"/>
  <c r="B124" i="68"/>
  <c r="C124" i="68"/>
  <c r="D124" i="68"/>
  <c r="B125" i="68"/>
  <c r="C125" i="68"/>
  <c r="D125" i="68"/>
  <c r="B228" i="91"/>
  <c r="C228" i="91"/>
  <c r="D228" i="91"/>
  <c r="B225" i="91"/>
  <c r="C225" i="91"/>
  <c r="D225" i="91"/>
  <c r="B240" i="69"/>
  <c r="C240" i="69"/>
  <c r="D240" i="69"/>
  <c r="B237" i="91"/>
  <c r="C237" i="91"/>
  <c r="D237" i="91"/>
  <c r="B143" i="91"/>
  <c r="C143" i="91"/>
  <c r="D143" i="91"/>
  <c r="B134" i="91"/>
  <c r="C134" i="91"/>
  <c r="D134" i="91"/>
  <c r="B131" i="91"/>
  <c r="C131" i="91"/>
  <c r="D131" i="91"/>
  <c r="D354" i="98"/>
  <c r="C355" i="98"/>
  <c r="D355" i="98"/>
  <c r="C356" i="98"/>
  <c r="C335" i="98"/>
  <c r="D356" i="98"/>
  <c r="D338" i="98"/>
  <c r="C179" i="68"/>
  <c r="D94" i="68"/>
  <c r="B180" i="68"/>
  <c r="C180" i="68"/>
  <c r="D95" i="68"/>
  <c r="B96" i="68"/>
  <c r="C96" i="68"/>
  <c r="D181" i="68"/>
  <c r="B182" i="68"/>
  <c r="C97" i="68"/>
  <c r="D182" i="68"/>
  <c r="C100" i="68"/>
  <c r="C116" i="68"/>
  <c r="C120" i="68"/>
  <c r="B121" i="68"/>
  <c r="C121" i="68"/>
  <c r="D121" i="68"/>
  <c r="D129" i="68"/>
  <c r="C179" i="69"/>
  <c r="D179" i="69"/>
  <c r="B180" i="69"/>
  <c r="C180" i="69"/>
  <c r="D180" i="69"/>
  <c r="C181" i="69"/>
  <c r="D181" i="69"/>
  <c r="C182" i="69"/>
  <c r="D182" i="69"/>
  <c r="C183" i="69"/>
  <c r="D183" i="69"/>
  <c r="B184" i="69"/>
  <c r="D184" i="69"/>
  <c r="B185" i="69"/>
  <c r="C185" i="69"/>
  <c r="C186" i="69"/>
  <c r="D186" i="69"/>
  <c r="B187" i="69"/>
  <c r="C187" i="69"/>
  <c r="D187" i="69"/>
  <c r="C188" i="69"/>
  <c r="D188" i="69"/>
  <c r="B190" i="69"/>
  <c r="C190" i="69"/>
  <c r="D190" i="69"/>
  <c r="B191" i="69"/>
  <c r="C106" i="69"/>
  <c r="D191" i="69"/>
  <c r="B192" i="69"/>
  <c r="C192" i="69"/>
  <c r="D192" i="69"/>
  <c r="B193" i="69"/>
  <c r="C193" i="69"/>
  <c r="D193" i="69"/>
  <c r="B195" i="69"/>
  <c r="C195" i="69"/>
  <c r="D195" i="69"/>
  <c r="B196" i="69"/>
  <c r="C111" i="69"/>
  <c r="D196" i="69"/>
  <c r="B197" i="69"/>
  <c r="C197" i="69"/>
  <c r="D197" i="69"/>
  <c r="B199" i="69"/>
  <c r="C114" i="69"/>
  <c r="D199" i="69"/>
  <c r="B200" i="69"/>
  <c r="D200" i="69"/>
  <c r="B201" i="69"/>
  <c r="C201" i="69"/>
  <c r="D201" i="69"/>
  <c r="B202" i="69"/>
  <c r="C202" i="69"/>
  <c r="D202" i="69"/>
  <c r="B204" i="69"/>
  <c r="C119" i="69"/>
  <c r="D204" i="69"/>
  <c r="B205" i="69"/>
  <c r="C205" i="69"/>
  <c r="B206" i="69"/>
  <c r="C206" i="69"/>
  <c r="D206" i="69"/>
  <c r="B208" i="69"/>
  <c r="C208" i="69"/>
  <c r="D208" i="69"/>
  <c r="B209" i="69"/>
  <c r="C209" i="69"/>
  <c r="D209" i="69"/>
  <c r="D214" i="69"/>
  <c r="B230" i="69"/>
  <c r="C230" i="69"/>
  <c r="D230" i="69"/>
  <c r="B232" i="69"/>
  <c r="C232" i="69"/>
  <c r="D232" i="69"/>
  <c r="B235" i="69"/>
  <c r="C235" i="69"/>
  <c r="D235" i="69"/>
  <c r="B236" i="69"/>
  <c r="C236" i="69"/>
  <c r="D236" i="69"/>
  <c r="B237" i="69"/>
  <c r="C237" i="69"/>
  <c r="D237" i="69"/>
  <c r="B238" i="69"/>
  <c r="C238" i="69"/>
  <c r="D238" i="69"/>
  <c r="B239" i="69"/>
  <c r="C239" i="69"/>
  <c r="D239" i="69"/>
  <c r="D107" i="69"/>
  <c r="D113" i="69"/>
  <c r="B121" i="69"/>
  <c r="C121" i="69"/>
  <c r="D121" i="69"/>
  <c r="D129" i="69"/>
  <c r="C179" i="66"/>
  <c r="D179" i="66"/>
  <c r="B180" i="66"/>
  <c r="C95" i="66"/>
  <c r="B181" i="66"/>
  <c r="C181" i="66"/>
  <c r="D181" i="66"/>
  <c r="B182" i="66"/>
  <c r="C97" i="66"/>
  <c r="D182" i="66"/>
  <c r="B103" i="66"/>
  <c r="C115" i="66"/>
  <c r="D118" i="66"/>
  <c r="B121" i="66"/>
  <c r="C121" i="66"/>
  <c r="D121" i="66"/>
  <c r="D129" i="66"/>
  <c r="D232" i="91"/>
  <c r="C241" i="91"/>
  <c r="D138" i="91"/>
  <c r="C141" i="91"/>
  <c r="C229" i="91"/>
  <c r="B197" i="91"/>
  <c r="C197" i="91"/>
  <c r="D197" i="91"/>
  <c r="B198" i="91"/>
  <c r="C198" i="91"/>
  <c r="D198" i="91"/>
  <c r="B199" i="91"/>
  <c r="C199" i="91"/>
  <c r="D199" i="91"/>
  <c r="B200" i="91"/>
  <c r="C200" i="91"/>
  <c r="D200" i="91"/>
  <c r="B201" i="91"/>
  <c r="C201" i="91"/>
  <c r="D201" i="91"/>
  <c r="B202" i="91"/>
  <c r="C202" i="91"/>
  <c r="D202" i="91"/>
  <c r="B203" i="91"/>
  <c r="C203" i="91"/>
  <c r="D203" i="91"/>
  <c r="B204" i="91"/>
  <c r="C204" i="91"/>
  <c r="D204" i="91"/>
  <c r="B205" i="91"/>
  <c r="C205" i="91"/>
  <c r="D205" i="91"/>
  <c r="B206" i="91"/>
  <c r="C206" i="91"/>
  <c r="D206" i="91"/>
  <c r="B207" i="91"/>
  <c r="C207" i="91"/>
  <c r="D207" i="91"/>
  <c r="B208" i="91"/>
  <c r="C208" i="91"/>
  <c r="D208" i="91"/>
  <c r="B209" i="91"/>
  <c r="C209" i="91"/>
  <c r="D209" i="91"/>
  <c r="B210" i="91"/>
  <c r="C210" i="91"/>
  <c r="D210" i="91"/>
  <c r="B211" i="91"/>
  <c r="C211" i="91"/>
  <c r="D211" i="91"/>
  <c r="B212" i="91"/>
  <c r="C212" i="91"/>
  <c r="D212" i="91"/>
  <c r="B213" i="91"/>
  <c r="C213" i="91"/>
  <c r="D213" i="91"/>
  <c r="B214" i="91"/>
  <c r="C214" i="91"/>
  <c r="D214" i="91"/>
  <c r="B215" i="91"/>
  <c r="C215" i="91"/>
  <c r="D215" i="91"/>
  <c r="B216" i="91"/>
  <c r="C216" i="91"/>
  <c r="D216" i="91"/>
  <c r="B217" i="91"/>
  <c r="C217" i="91"/>
  <c r="D217" i="91"/>
  <c r="B218" i="91"/>
  <c r="C218" i="91"/>
  <c r="D218" i="91"/>
  <c r="B219" i="91"/>
  <c r="C219" i="91"/>
  <c r="D219" i="91"/>
  <c r="B220" i="91"/>
  <c r="C220" i="91"/>
  <c r="D220" i="91"/>
  <c r="B221" i="91"/>
  <c r="C221" i="91"/>
  <c r="D221" i="91"/>
  <c r="B222" i="91"/>
  <c r="C222" i="91"/>
  <c r="D222" i="91"/>
  <c r="B223" i="91"/>
  <c r="C223" i="91"/>
  <c r="D223" i="91"/>
  <c r="B224" i="91"/>
  <c r="C224" i="91"/>
  <c r="D224" i="91"/>
  <c r="B226" i="91"/>
  <c r="C226" i="91"/>
  <c r="D226" i="91"/>
  <c r="B227" i="91"/>
  <c r="C227" i="91"/>
  <c r="D227" i="91"/>
  <c r="B250" i="91"/>
  <c r="C250" i="91"/>
  <c r="D250" i="91"/>
  <c r="B253" i="91"/>
  <c r="C253" i="91"/>
  <c r="D253" i="91"/>
  <c r="B254" i="91"/>
  <c r="C254" i="91"/>
  <c r="D254" i="91"/>
  <c r="B255" i="91"/>
  <c r="C255" i="91"/>
  <c r="D255" i="91"/>
  <c r="B256" i="91"/>
  <c r="C256" i="91"/>
  <c r="D256" i="91"/>
  <c r="B257" i="91"/>
  <c r="C257" i="91"/>
  <c r="D257" i="91"/>
  <c r="B258" i="91"/>
  <c r="C258" i="91"/>
  <c r="D258" i="91"/>
  <c r="B103" i="91"/>
  <c r="C103" i="91"/>
  <c r="D103" i="91"/>
  <c r="B104" i="91"/>
  <c r="C104" i="91"/>
  <c r="D104" i="91"/>
  <c r="B105" i="91"/>
  <c r="C105" i="91"/>
  <c r="D105" i="91"/>
  <c r="B106" i="91"/>
  <c r="C106" i="91"/>
  <c r="D106" i="91"/>
  <c r="B107" i="91"/>
  <c r="C107" i="91"/>
  <c r="D107" i="91"/>
  <c r="B108" i="91"/>
  <c r="C108" i="91"/>
  <c r="D108" i="91"/>
  <c r="B109" i="91"/>
  <c r="C109" i="91"/>
  <c r="D109" i="91"/>
  <c r="B110" i="91"/>
  <c r="C110" i="91"/>
  <c r="D110" i="91"/>
  <c r="B111" i="91"/>
  <c r="C111" i="91"/>
  <c r="D111" i="91"/>
  <c r="B112" i="91"/>
  <c r="C112" i="91"/>
  <c r="D112" i="91"/>
  <c r="B113" i="91"/>
  <c r="C113" i="91"/>
  <c r="D113" i="91"/>
  <c r="B114" i="91"/>
  <c r="C114" i="91"/>
  <c r="D114" i="91"/>
  <c r="B115" i="91"/>
  <c r="C115" i="91"/>
  <c r="D115" i="91"/>
  <c r="B116" i="91"/>
  <c r="C116" i="91"/>
  <c r="D116" i="91"/>
  <c r="B117" i="91"/>
  <c r="C117" i="91"/>
  <c r="D117" i="91"/>
  <c r="B118" i="91"/>
  <c r="C118" i="91"/>
  <c r="D118" i="91"/>
  <c r="B119" i="91"/>
  <c r="C119" i="91"/>
  <c r="D119" i="91"/>
  <c r="B120" i="91"/>
  <c r="C120" i="91"/>
  <c r="D120" i="91"/>
  <c r="B121" i="91"/>
  <c r="C121" i="91"/>
  <c r="D121" i="91"/>
  <c r="B122" i="91"/>
  <c r="C122" i="91"/>
  <c r="D122" i="91"/>
  <c r="B123" i="91"/>
  <c r="C123" i="91"/>
  <c r="D123" i="91"/>
  <c r="B124" i="91"/>
  <c r="C124" i="91"/>
  <c r="D124" i="91"/>
  <c r="B125" i="91"/>
  <c r="C125" i="91"/>
  <c r="D125" i="91"/>
  <c r="B126" i="91"/>
  <c r="C126" i="91"/>
  <c r="D126" i="91"/>
  <c r="B127" i="91"/>
  <c r="C127" i="91"/>
  <c r="D127" i="91"/>
  <c r="B128" i="91"/>
  <c r="C128" i="91"/>
  <c r="D128" i="91"/>
  <c r="B129" i="91"/>
  <c r="C129" i="91"/>
  <c r="D129" i="91"/>
  <c r="B130" i="91"/>
  <c r="C130" i="91"/>
  <c r="D130" i="91"/>
  <c r="B132" i="91"/>
  <c r="C132" i="91"/>
  <c r="D132" i="91"/>
  <c r="B133" i="91"/>
  <c r="C133" i="91"/>
  <c r="D133" i="91"/>
  <c r="B154" i="91"/>
  <c r="C154" i="91"/>
  <c r="D154" i="91"/>
  <c r="B156" i="91"/>
  <c r="C156" i="91"/>
  <c r="D156" i="91"/>
  <c r="B159" i="91"/>
  <c r="C159" i="91"/>
  <c r="D159" i="91"/>
  <c r="B160" i="91"/>
  <c r="C160" i="91"/>
  <c r="D160" i="91"/>
  <c r="B161" i="91"/>
  <c r="C161" i="91"/>
  <c r="D161" i="91"/>
  <c r="B162" i="91"/>
  <c r="C162" i="91"/>
  <c r="D162" i="91"/>
  <c r="B163" i="91"/>
  <c r="C163" i="91"/>
  <c r="D163" i="91"/>
  <c r="B164" i="91"/>
  <c r="C164" i="91"/>
  <c r="D164" i="91"/>
  <c r="B3" i="98"/>
  <c r="B3" i="68"/>
  <c r="B3" i="69"/>
  <c r="B3" i="66"/>
  <c r="B3" i="91"/>
  <c r="B2" i="91"/>
  <c r="B3" i="101"/>
  <c r="B2" i="101"/>
  <c r="F29" i="101"/>
  <c r="E29" i="101"/>
  <c r="B65" i="98"/>
  <c r="B64" i="98"/>
  <c r="B63" i="98"/>
  <c r="B215" i="70"/>
  <c r="B214" i="70"/>
  <c r="B213" i="70"/>
  <c r="B212" i="70"/>
  <c r="B173" i="70"/>
  <c r="B172" i="70"/>
  <c r="B171" i="70"/>
  <c r="B170" i="70"/>
  <c r="B131" i="70"/>
  <c r="B130" i="70"/>
  <c r="B129" i="70"/>
  <c r="B128" i="70"/>
  <c r="B3" i="71"/>
  <c r="B70" i="96"/>
  <c r="B89" i="96" s="1"/>
  <c r="B3" i="96"/>
  <c r="B2" i="96"/>
  <c r="B90" i="96"/>
  <c r="A81" i="33"/>
  <c r="A85" i="33" s="1"/>
  <c r="B3" i="70"/>
  <c r="B3" i="33"/>
  <c r="B3" i="10"/>
  <c r="B43" i="71"/>
  <c r="B42" i="71"/>
  <c r="B41" i="71"/>
  <c r="D31" i="71"/>
  <c r="D34" i="71" s="1"/>
  <c r="D29" i="71"/>
  <c r="D32" i="71" s="1"/>
  <c r="D30" i="71"/>
  <c r="D36" i="71" s="1"/>
  <c r="B41" i="70"/>
  <c r="B42" i="70"/>
  <c r="B43" i="70"/>
  <c r="B44" i="70"/>
  <c r="B2" i="70"/>
  <c r="B2" i="33"/>
  <c r="B2" i="10"/>
  <c r="D240" i="91" l="1"/>
  <c r="D147" i="91"/>
  <c r="C140" i="91"/>
  <c r="C231" i="91"/>
  <c r="D150" i="91"/>
  <c r="B144" i="91"/>
  <c r="D235" i="91"/>
  <c r="B148" i="91"/>
  <c r="B136" i="91"/>
  <c r="B2" i="66"/>
  <c r="B2" i="69"/>
  <c r="B2" i="68"/>
  <c r="B2" i="98"/>
  <c r="C145" i="91"/>
  <c r="C243" i="91"/>
  <c r="B139" i="91"/>
  <c r="D56" i="69"/>
  <c r="D56" i="68"/>
  <c r="D56" i="66"/>
  <c r="D226" i="66" s="1"/>
  <c r="C55" i="69"/>
  <c r="C225" i="69" s="1"/>
  <c r="C55" i="68"/>
  <c r="C225" i="68" s="1"/>
  <c r="C55" i="66"/>
  <c r="C225" i="66" s="1"/>
  <c r="B54" i="69"/>
  <c r="B224" i="69" s="1"/>
  <c r="B54" i="68"/>
  <c r="B224" i="68" s="1"/>
  <c r="B54" i="66"/>
  <c r="B224" i="66" s="1"/>
  <c r="D52" i="69"/>
  <c r="D222" i="69" s="1"/>
  <c r="D52" i="68"/>
  <c r="D222" i="68" s="1"/>
  <c r="D52" i="66"/>
  <c r="C51" i="69"/>
  <c r="C136" i="69" s="1"/>
  <c r="C51" i="68"/>
  <c r="C221" i="68" s="1"/>
  <c r="C51" i="66"/>
  <c r="C221" i="66" s="1"/>
  <c r="B50" i="69"/>
  <c r="B220" i="69" s="1"/>
  <c r="B50" i="68"/>
  <c r="B220" i="68" s="1"/>
  <c r="B50" i="66"/>
  <c r="B220" i="66" s="1"/>
  <c r="D47" i="66"/>
  <c r="D217" i="66" s="1"/>
  <c r="D47" i="69"/>
  <c r="D47" i="68"/>
  <c r="C46" i="66"/>
  <c r="C46" i="69"/>
  <c r="C216" i="69" s="1"/>
  <c r="C46" i="68"/>
  <c r="C216" i="68" s="1"/>
  <c r="B45" i="66"/>
  <c r="B215" i="66" s="1"/>
  <c r="B45" i="69"/>
  <c r="B130" i="69" s="1"/>
  <c r="B45" i="68"/>
  <c r="B130" i="68" s="1"/>
  <c r="C43" i="69"/>
  <c r="C213" i="69" s="1"/>
  <c r="C43" i="68"/>
  <c r="C213" i="68" s="1"/>
  <c r="C43" i="66"/>
  <c r="C213" i="66" s="1"/>
  <c r="B42" i="69"/>
  <c r="B212" i="69" s="1"/>
  <c r="B42" i="68"/>
  <c r="B212" i="68" s="1"/>
  <c r="B42" i="66"/>
  <c r="B212" i="66" s="1"/>
  <c r="D57" i="69"/>
  <c r="D142" i="69" s="1"/>
  <c r="D57" i="68"/>
  <c r="D142" i="68" s="1"/>
  <c r="D57" i="66"/>
  <c r="D142" i="66" s="1"/>
  <c r="C56" i="69"/>
  <c r="C226" i="69" s="1"/>
  <c r="C56" i="68"/>
  <c r="C226" i="68" s="1"/>
  <c r="C56" i="66"/>
  <c r="C226" i="66" s="1"/>
  <c r="B55" i="69"/>
  <c r="B140" i="69" s="1"/>
  <c r="B55" i="68"/>
  <c r="B225" i="68" s="1"/>
  <c r="B55" i="66"/>
  <c r="B225" i="66" s="1"/>
  <c r="D53" i="69"/>
  <c r="D138" i="69" s="1"/>
  <c r="D53" i="68"/>
  <c r="D53" i="66"/>
  <c r="D223" i="66" s="1"/>
  <c r="C52" i="69"/>
  <c r="C222" i="69" s="1"/>
  <c r="C52" i="68"/>
  <c r="C137" i="68" s="1"/>
  <c r="C52" i="66"/>
  <c r="C222" i="66" s="1"/>
  <c r="B51" i="69"/>
  <c r="B51" i="68"/>
  <c r="B221" i="68" s="1"/>
  <c r="B51" i="66"/>
  <c r="B136" i="66" s="1"/>
  <c r="D48" i="69"/>
  <c r="D218" i="69" s="1"/>
  <c r="D48" i="68"/>
  <c r="D48" i="66"/>
  <c r="D218" i="66" s="1"/>
  <c r="C47" i="69"/>
  <c r="C217" i="69" s="1"/>
  <c r="C47" i="68"/>
  <c r="C217" i="68" s="1"/>
  <c r="C47" i="66"/>
  <c r="C217" i="66" s="1"/>
  <c r="B46" i="69"/>
  <c r="B216" i="69" s="1"/>
  <c r="B46" i="68"/>
  <c r="B131" i="68" s="1"/>
  <c r="B46" i="66"/>
  <c r="C44" i="69"/>
  <c r="C214" i="69" s="1"/>
  <c r="C44" i="68"/>
  <c r="C129" i="68" s="1"/>
  <c r="C44" i="66"/>
  <c r="C214" i="66" s="1"/>
  <c r="B43" i="69"/>
  <c r="B128" i="69" s="1"/>
  <c r="B43" i="68"/>
  <c r="B43" i="66"/>
  <c r="B128" i="66" s="1"/>
  <c r="D41" i="69"/>
  <c r="D211" i="69" s="1"/>
  <c r="D41" i="68"/>
  <c r="D211" i="68" s="1"/>
  <c r="D41" i="66"/>
  <c r="D126" i="66" s="1"/>
  <c r="C57" i="66"/>
  <c r="C57" i="69"/>
  <c r="C227" i="69" s="1"/>
  <c r="C57" i="68"/>
  <c r="C142" i="68" s="1"/>
  <c r="B244" i="91"/>
  <c r="B56" i="66"/>
  <c r="B141" i="66" s="1"/>
  <c r="B56" i="69"/>
  <c r="B141" i="69" s="1"/>
  <c r="B56" i="68"/>
  <c r="B226" i="68" s="1"/>
  <c r="D54" i="66"/>
  <c r="D139" i="66" s="1"/>
  <c r="D54" i="69"/>
  <c r="D224" i="69" s="1"/>
  <c r="D54" i="68"/>
  <c r="D224" i="68" s="1"/>
  <c r="C53" i="66"/>
  <c r="C138" i="66" s="1"/>
  <c r="C53" i="69"/>
  <c r="C138" i="69" s="1"/>
  <c r="C53" i="68"/>
  <c r="C223" i="68" s="1"/>
  <c r="B52" i="66"/>
  <c r="B222" i="66" s="1"/>
  <c r="B52" i="69"/>
  <c r="B222" i="69" s="1"/>
  <c r="B52" i="68"/>
  <c r="B222" i="68" s="1"/>
  <c r="D238" i="91"/>
  <c r="D50" i="66"/>
  <c r="D50" i="69"/>
  <c r="D220" i="69" s="1"/>
  <c r="D50" i="68"/>
  <c r="D220" i="68" s="1"/>
  <c r="C48" i="69"/>
  <c r="C218" i="69" s="1"/>
  <c r="C48" i="68"/>
  <c r="C218" i="68" s="1"/>
  <c r="C48" i="66"/>
  <c r="B47" i="69"/>
  <c r="B217" i="69" s="1"/>
  <c r="B47" i="68"/>
  <c r="B132" i="68" s="1"/>
  <c r="B47" i="66"/>
  <c r="B132" i="66" s="1"/>
  <c r="D45" i="69"/>
  <c r="D215" i="69" s="1"/>
  <c r="D45" i="68"/>
  <c r="D215" i="68" s="1"/>
  <c r="D45" i="66"/>
  <c r="D215" i="66" s="1"/>
  <c r="B44" i="66"/>
  <c r="B214" i="66" s="1"/>
  <c r="B44" i="69"/>
  <c r="B44" i="68"/>
  <c r="B214" i="68" s="1"/>
  <c r="D136" i="91"/>
  <c r="D42" i="66"/>
  <c r="D212" i="66" s="1"/>
  <c r="D42" i="69"/>
  <c r="D127" i="69" s="1"/>
  <c r="D42" i="68"/>
  <c r="D127" i="68" s="1"/>
  <c r="C41" i="66"/>
  <c r="C41" i="69"/>
  <c r="C211" i="69" s="1"/>
  <c r="C41" i="68"/>
  <c r="C211" i="68" s="1"/>
  <c r="B57" i="66"/>
  <c r="B142" i="66" s="1"/>
  <c r="B57" i="69"/>
  <c r="B57" i="68"/>
  <c r="B142" i="68" s="1"/>
  <c r="D55" i="66"/>
  <c r="D225" i="66" s="1"/>
  <c r="D55" i="69"/>
  <c r="D55" i="68"/>
  <c r="D225" i="68" s="1"/>
  <c r="C54" i="66"/>
  <c r="C224" i="66" s="1"/>
  <c r="C54" i="69"/>
  <c r="C224" i="69" s="1"/>
  <c r="C54" i="68"/>
  <c r="C224" i="68" s="1"/>
  <c r="B53" i="66"/>
  <c r="B53" i="69"/>
  <c r="B138" i="69" s="1"/>
  <c r="B53" i="68"/>
  <c r="B223" i="68" s="1"/>
  <c r="D51" i="66"/>
  <c r="D51" i="69"/>
  <c r="D51" i="68"/>
  <c r="D221" i="68" s="1"/>
  <c r="C50" i="66"/>
  <c r="C50" i="69"/>
  <c r="C220" i="69" s="1"/>
  <c r="C50" i="68"/>
  <c r="C220" i="68" s="1"/>
  <c r="B48" i="66"/>
  <c r="B48" i="69"/>
  <c r="B133" i="69" s="1"/>
  <c r="B48" i="68"/>
  <c r="B218" i="68" s="1"/>
  <c r="D46" i="66"/>
  <c r="D46" i="69"/>
  <c r="D131" i="69" s="1"/>
  <c r="D46" i="68"/>
  <c r="D131" i="68" s="1"/>
  <c r="C45" i="66"/>
  <c r="C45" i="69"/>
  <c r="C130" i="69" s="1"/>
  <c r="C45" i="68"/>
  <c r="C215" i="68" s="1"/>
  <c r="D43" i="66"/>
  <c r="D43" i="69"/>
  <c r="D128" i="69" s="1"/>
  <c r="D43" i="68"/>
  <c r="D128" i="68" s="1"/>
  <c r="C42" i="66"/>
  <c r="C42" i="69"/>
  <c r="C42" i="68"/>
  <c r="C212" i="68" s="1"/>
  <c r="B41" i="66"/>
  <c r="B41" i="69"/>
  <c r="B126" i="69" s="1"/>
  <c r="B41" i="68"/>
  <c r="B211" i="68" s="1"/>
  <c r="C349" i="98"/>
  <c r="C361" i="98" s="1"/>
  <c r="D227" i="66"/>
  <c r="B118" i="68"/>
  <c r="C113" i="66"/>
  <c r="D105" i="68"/>
  <c r="D233" i="91"/>
  <c r="B232" i="91"/>
  <c r="B240" i="91"/>
  <c r="B111" i="66"/>
  <c r="C151" i="91"/>
  <c r="B150" i="91"/>
  <c r="D148" i="91"/>
  <c r="C147" i="91"/>
  <c r="B146" i="91"/>
  <c r="D144" i="91"/>
  <c r="C142" i="91"/>
  <c r="B141" i="91"/>
  <c r="D139" i="91"/>
  <c r="C245" i="91"/>
  <c r="B235" i="91"/>
  <c r="B118" i="66"/>
  <c r="C111" i="66"/>
  <c r="D102" i="66"/>
  <c r="C136" i="91"/>
  <c r="C230" i="91"/>
  <c r="C233" i="91"/>
  <c r="C101" i="66"/>
  <c r="C194" i="69"/>
  <c r="B115" i="66"/>
  <c r="B110" i="66"/>
  <c r="D98" i="66"/>
  <c r="D225" i="69"/>
  <c r="D117" i="68"/>
  <c r="B100" i="68"/>
  <c r="D130" i="68"/>
  <c r="C138" i="91"/>
  <c r="B243" i="91"/>
  <c r="B137" i="91"/>
  <c r="D135" i="91"/>
  <c r="D230" i="91"/>
  <c r="B231" i="91"/>
  <c r="B138" i="91"/>
  <c r="C244" i="91"/>
  <c r="D242" i="91"/>
  <c r="B239" i="91"/>
  <c r="C236" i="91"/>
  <c r="D218" i="68"/>
  <c r="D236" i="91"/>
  <c r="B221" i="66"/>
  <c r="B213" i="68"/>
  <c r="C135" i="91"/>
  <c r="D245" i="91"/>
  <c r="C240" i="91"/>
  <c r="B234" i="91"/>
  <c r="B213" i="69"/>
  <c r="B106" i="69"/>
  <c r="D116" i="66"/>
  <c r="B108" i="66"/>
  <c r="D101" i="66"/>
  <c r="D110" i="68"/>
  <c r="B103" i="68"/>
  <c r="B98" i="66"/>
  <c r="B112" i="68"/>
  <c r="C103" i="68"/>
  <c r="C120" i="66"/>
  <c r="D115" i="66"/>
  <c r="D106" i="66"/>
  <c r="D189" i="69"/>
  <c r="C108" i="68"/>
  <c r="B102" i="68"/>
  <c r="D137" i="68"/>
  <c r="C117" i="69"/>
  <c r="C117" i="66"/>
  <c r="C110" i="66"/>
  <c r="D103" i="66"/>
  <c r="D115" i="69"/>
  <c r="C119" i="68"/>
  <c r="B115" i="68"/>
  <c r="D107" i="68"/>
  <c r="D102" i="68"/>
  <c r="B136" i="69"/>
  <c r="D350" i="98"/>
  <c r="C348" i="98"/>
  <c r="C350" i="98"/>
  <c r="C351" i="98"/>
  <c r="C95" i="69"/>
  <c r="B106" i="68"/>
  <c r="B141" i="68"/>
  <c r="B245" i="91"/>
  <c r="D243" i="91"/>
  <c r="C242" i="91"/>
  <c r="B241" i="91"/>
  <c r="D239" i="91"/>
  <c r="C238" i="91"/>
  <c r="B236" i="91"/>
  <c r="D234" i="91"/>
  <c r="D138" i="66"/>
  <c r="C119" i="66"/>
  <c r="B113" i="66"/>
  <c r="C107" i="66"/>
  <c r="C98" i="66"/>
  <c r="B114" i="68"/>
  <c r="D111" i="68"/>
  <c r="D108" i="66"/>
  <c r="B101" i="66"/>
  <c r="B119" i="68"/>
  <c r="D113" i="68"/>
  <c r="D106" i="68"/>
  <c r="C105" i="68"/>
  <c r="B99" i="68"/>
  <c r="D231" i="91"/>
  <c r="B229" i="91"/>
  <c r="B130" i="66"/>
  <c r="C118" i="66"/>
  <c r="C116" i="66"/>
  <c r="B114" i="66"/>
  <c r="C108" i="66"/>
  <c r="C105" i="66"/>
  <c r="C102" i="66"/>
  <c r="D99" i="66"/>
  <c r="B120" i="69"/>
  <c r="C113" i="69"/>
  <c r="D118" i="68"/>
  <c r="B116" i="68"/>
  <c r="C113" i="68"/>
  <c r="B110" i="68"/>
  <c r="C106" i="68"/>
  <c r="D101" i="68"/>
  <c r="D98" i="68"/>
  <c r="C194" i="66"/>
  <c r="F98" i="66"/>
  <c r="F183" i="66" s="1"/>
  <c r="F183" i="69" s="1"/>
  <c r="C353" i="98"/>
  <c r="D348" i="98"/>
  <c r="B227" i="68"/>
  <c r="C139" i="68"/>
  <c r="D216" i="68"/>
  <c r="B113" i="68"/>
  <c r="D189" i="66"/>
  <c r="C106" i="66"/>
  <c r="C112" i="66"/>
  <c r="D107" i="66"/>
  <c r="B117" i="68"/>
  <c r="C112" i="68"/>
  <c r="C98" i="68"/>
  <c r="D221" i="66"/>
  <c r="C189" i="66"/>
  <c r="C99" i="66"/>
  <c r="D119" i="66"/>
  <c r="D113" i="66"/>
  <c r="B102" i="66"/>
  <c r="D100" i="66"/>
  <c r="C138" i="68"/>
  <c r="C118" i="68"/>
  <c r="D108" i="68"/>
  <c r="D103" i="68"/>
  <c r="D99" i="68"/>
  <c r="F125" i="66"/>
  <c r="B99" i="69"/>
  <c r="B189" i="68"/>
  <c r="B105" i="69"/>
  <c r="C94" i="69"/>
  <c r="C108" i="69"/>
  <c r="D101" i="69"/>
  <c r="C97" i="69"/>
  <c r="C114" i="66"/>
  <c r="D98" i="69"/>
  <c r="D94" i="69"/>
  <c r="B129" i="68"/>
  <c r="C117" i="68"/>
  <c r="B111" i="68"/>
  <c r="D194" i="66"/>
  <c r="D141" i="66"/>
  <c r="D120" i="66"/>
  <c r="B117" i="66"/>
  <c r="B112" i="66"/>
  <c r="D133" i="69"/>
  <c r="D108" i="69"/>
  <c r="B100" i="69"/>
  <c r="D96" i="69"/>
  <c r="C221" i="69"/>
  <c r="B140" i="68"/>
  <c r="D133" i="68"/>
  <c r="C107" i="68"/>
  <c r="D100" i="68"/>
  <c r="C99" i="68"/>
  <c r="B98" i="68"/>
  <c r="B194" i="66"/>
  <c r="Q43" i="91"/>
  <c r="B96" i="66"/>
  <c r="B119" i="69"/>
  <c r="C100" i="69"/>
  <c r="D97" i="69"/>
  <c r="B95" i="69"/>
  <c r="B97" i="68"/>
  <c r="C189" i="68"/>
  <c r="D111" i="69"/>
  <c r="C107" i="69"/>
  <c r="D33" i="71"/>
  <c r="D35" i="71"/>
  <c r="D39" i="71"/>
  <c r="D37" i="71"/>
  <c r="D40" i="71"/>
  <c r="D38" i="71"/>
  <c r="D97" i="68"/>
  <c r="D96" i="66"/>
  <c r="C94" i="66"/>
  <c r="C194" i="68"/>
  <c r="B194" i="68"/>
  <c r="B193" i="68"/>
  <c r="D94" i="66"/>
  <c r="E98" i="68"/>
  <c r="E183" i="68" s="1"/>
  <c r="E98" i="66"/>
  <c r="F124" i="66"/>
  <c r="D140" i="69"/>
  <c r="B137" i="69"/>
  <c r="B111" i="69"/>
  <c r="B102" i="69"/>
  <c r="B211" i="69"/>
  <c r="B194" i="69"/>
  <c r="D119" i="69"/>
  <c r="C135" i="69"/>
  <c r="B132" i="69"/>
  <c r="B118" i="69"/>
  <c r="B116" i="69"/>
  <c r="C129" i="69"/>
  <c r="B117" i="69"/>
  <c r="B115" i="69"/>
  <c r="D112" i="69"/>
  <c r="B107" i="69"/>
  <c r="C101" i="69"/>
  <c r="C120" i="69"/>
  <c r="D118" i="69"/>
  <c r="D116" i="69"/>
  <c r="D114" i="69"/>
  <c r="B112" i="69"/>
  <c r="D106" i="69"/>
  <c r="C103" i="69"/>
  <c r="C98" i="69"/>
  <c r="C96" i="69"/>
  <c r="D99" i="69"/>
  <c r="C223" i="69"/>
  <c r="C204" i="69"/>
  <c r="C191" i="69"/>
  <c r="C199" i="69"/>
  <c r="C196" i="69"/>
  <c r="D199" i="66"/>
  <c r="C180" i="66"/>
  <c r="C196" i="68"/>
  <c r="D227" i="68"/>
  <c r="C181" i="68"/>
  <c r="D180" i="68"/>
  <c r="B201" i="66"/>
  <c r="B116" i="66"/>
  <c r="D226" i="68"/>
  <c r="D141" i="68"/>
  <c r="C195" i="68"/>
  <c r="C110" i="68"/>
  <c r="D111" i="66"/>
  <c r="C182" i="66"/>
  <c r="D226" i="69"/>
  <c r="D141" i="69"/>
  <c r="C212" i="69"/>
  <c r="C127" i="69"/>
  <c r="D205" i="69"/>
  <c r="D120" i="69"/>
  <c r="B186" i="69"/>
  <c r="B101" i="69"/>
  <c r="D185" i="69"/>
  <c r="D100" i="69"/>
  <c r="C184" i="69"/>
  <c r="C99" i="69"/>
  <c r="B183" i="69"/>
  <c r="B98" i="69"/>
  <c r="B182" i="69"/>
  <c r="B97" i="69"/>
  <c r="B181" i="69"/>
  <c r="B96" i="69"/>
  <c r="C218" i="66"/>
  <c r="C133" i="66"/>
  <c r="B216" i="66"/>
  <c r="B131" i="66"/>
  <c r="B205" i="66"/>
  <c r="B120" i="66"/>
  <c r="B204" i="66"/>
  <c r="B119" i="66"/>
  <c r="B205" i="68"/>
  <c r="B120" i="68"/>
  <c r="D201" i="68"/>
  <c r="D116" i="68"/>
  <c r="D200" i="68"/>
  <c r="D115" i="68"/>
  <c r="D199" i="68"/>
  <c r="D114" i="68"/>
  <c r="C104" i="69"/>
  <c r="C189" i="69"/>
  <c r="B104" i="66"/>
  <c r="B189" i="66"/>
  <c r="D109" i="69"/>
  <c r="D194" i="69"/>
  <c r="D180" i="66"/>
  <c r="D95" i="66"/>
  <c r="C200" i="69"/>
  <c r="C115" i="69"/>
  <c r="D132" i="69"/>
  <c r="D217" i="69"/>
  <c r="D195" i="66"/>
  <c r="D110" i="66"/>
  <c r="B191" i="66"/>
  <c r="B106" i="66"/>
  <c r="D197" i="68"/>
  <c r="D112" i="68"/>
  <c r="D112" i="66"/>
  <c r="B105" i="66"/>
  <c r="D117" i="69"/>
  <c r="C116" i="69"/>
  <c r="C112" i="69"/>
  <c r="D110" i="69"/>
  <c r="D105" i="69"/>
  <c r="B214" i="69"/>
  <c r="B129" i="69"/>
  <c r="B188" i="69"/>
  <c r="B103" i="69"/>
  <c r="C185" i="66"/>
  <c r="C100" i="66"/>
  <c r="B215" i="68"/>
  <c r="D212" i="68"/>
  <c r="C187" i="68"/>
  <c r="C102" i="68"/>
  <c r="C186" i="68"/>
  <c r="C101" i="68"/>
  <c r="B179" i="69"/>
  <c r="B94" i="69"/>
  <c r="B192" i="66"/>
  <c r="B107" i="66"/>
  <c r="B179" i="66"/>
  <c r="B94" i="66"/>
  <c r="D223" i="68"/>
  <c r="D138" i="68"/>
  <c r="B192" i="68"/>
  <c r="B107" i="68"/>
  <c r="B190" i="68"/>
  <c r="B105" i="68"/>
  <c r="B127" i="66"/>
  <c r="D117" i="66"/>
  <c r="C103" i="66"/>
  <c r="B99" i="66"/>
  <c r="C140" i="69"/>
  <c r="C118" i="69"/>
  <c r="B113" i="69"/>
  <c r="C110" i="69"/>
  <c r="B108" i="69"/>
  <c r="C105" i="69"/>
  <c r="D102" i="69"/>
  <c r="D95" i="69"/>
  <c r="B189" i="69"/>
  <c r="C140" i="68"/>
  <c r="D119" i="68"/>
  <c r="C114" i="68"/>
  <c r="E125" i="68"/>
  <c r="E125" i="66"/>
  <c r="D105" i="66"/>
  <c r="B100" i="66"/>
  <c r="B97" i="66"/>
  <c r="C141" i="69"/>
  <c r="B114" i="69"/>
  <c r="B110" i="69"/>
  <c r="D103" i="69"/>
  <c r="C102" i="69"/>
  <c r="B135" i="68"/>
  <c r="D120" i="68"/>
  <c r="C115" i="68"/>
  <c r="B101" i="68"/>
  <c r="C95" i="68"/>
  <c r="D194" i="68"/>
  <c r="Q41" i="91"/>
  <c r="Q44" i="91"/>
  <c r="Q54" i="91"/>
  <c r="Q50" i="91"/>
  <c r="Q45" i="91"/>
  <c r="Q42" i="91"/>
  <c r="D97" i="66"/>
  <c r="C96" i="66"/>
  <c r="B95" i="66"/>
  <c r="B95" i="68"/>
  <c r="D96" i="68"/>
  <c r="C94" i="68"/>
  <c r="B179" i="68"/>
  <c r="B94" i="68"/>
  <c r="D189" i="68"/>
  <c r="Q57" i="91"/>
  <c r="Q53" i="91"/>
  <c r="Q48" i="91"/>
  <c r="Q55" i="91"/>
  <c r="Q51" i="91"/>
  <c r="Q46" i="91"/>
  <c r="Q56" i="91"/>
  <c r="Q52" i="91"/>
  <c r="Q47" i="91"/>
  <c r="C182" i="68"/>
  <c r="B181" i="68"/>
  <c r="D179" i="68"/>
  <c r="D136" i="66"/>
  <c r="C134" i="68"/>
  <c r="B134" i="69"/>
  <c r="E124" i="68"/>
  <c r="E124" i="66"/>
  <c r="C136" i="68" l="1"/>
  <c r="B216" i="68"/>
  <c r="C127" i="68"/>
  <c r="C126" i="68"/>
  <c r="B133" i="68"/>
  <c r="D135" i="68"/>
  <c r="D211" i="66"/>
  <c r="D135" i="69"/>
  <c r="D132" i="66"/>
  <c r="B139" i="66"/>
  <c r="B137" i="68"/>
  <c r="C128" i="68"/>
  <c r="C128" i="69"/>
  <c r="D126" i="68"/>
  <c r="D224" i="66"/>
  <c r="C126" i="69"/>
  <c r="C132" i="66"/>
  <c r="C139" i="69"/>
  <c r="B213" i="66"/>
  <c r="C140" i="66"/>
  <c r="B226" i="69"/>
  <c r="B226" i="66"/>
  <c r="C227" i="68"/>
  <c r="C139" i="66"/>
  <c r="C133" i="68"/>
  <c r="D126" i="69"/>
  <c r="D136" i="68"/>
  <c r="D223" i="69"/>
  <c r="D216" i="69"/>
  <c r="C141" i="68"/>
  <c r="C214" i="68"/>
  <c r="D140" i="68"/>
  <c r="D212" i="69"/>
  <c r="C360" i="98"/>
  <c r="C137" i="66"/>
  <c r="D139" i="68"/>
  <c r="B135" i="69"/>
  <c r="C223" i="66"/>
  <c r="D130" i="69"/>
  <c r="C130" i="68"/>
  <c r="B139" i="68"/>
  <c r="B225" i="69"/>
  <c r="D140" i="66"/>
  <c r="B218" i="69"/>
  <c r="B139" i="69"/>
  <c r="D127" i="66"/>
  <c r="B223" i="69"/>
  <c r="C131" i="69"/>
  <c r="B127" i="68"/>
  <c r="C136" i="66"/>
  <c r="B217" i="66"/>
  <c r="C132" i="69"/>
  <c r="B138" i="68"/>
  <c r="B127" i="69"/>
  <c r="B126" i="68"/>
  <c r="C142" i="69"/>
  <c r="C132" i="68"/>
  <c r="C129" i="66"/>
  <c r="C131" i="68"/>
  <c r="C141" i="66"/>
  <c r="C128" i="66"/>
  <c r="C135" i="68"/>
  <c r="B215" i="69"/>
  <c r="D213" i="68"/>
  <c r="D137" i="69"/>
  <c r="B131" i="69"/>
  <c r="C133" i="69"/>
  <c r="D227" i="69"/>
  <c r="D139" i="69"/>
  <c r="C215" i="69"/>
  <c r="B217" i="68"/>
  <c r="D130" i="66"/>
  <c r="B136" i="68"/>
  <c r="D133" i="66"/>
  <c r="B135" i="66"/>
  <c r="C131" i="66"/>
  <c r="C216" i="66"/>
  <c r="E183" i="66"/>
  <c r="C227" i="66"/>
  <c r="C142" i="66"/>
  <c r="B227" i="69"/>
  <c r="B142" i="69"/>
  <c r="B128" i="68"/>
  <c r="C137" i="69"/>
  <c r="C222" i="68"/>
  <c r="B140" i="66"/>
  <c r="B129" i="66"/>
  <c r="D220" i="66"/>
  <c r="D135" i="66"/>
  <c r="D213" i="69"/>
  <c r="B137" i="66"/>
  <c r="C211" i="66"/>
  <c r="C126" i="66"/>
  <c r="B221" i="69"/>
  <c r="D222" i="66"/>
  <c r="D137" i="66"/>
  <c r="D217" i="68"/>
  <c r="D132" i="68"/>
  <c r="C362" i="98"/>
  <c r="D136" i="69"/>
  <c r="D221" i="69"/>
  <c r="C220" i="66"/>
  <c r="C135" i="66"/>
  <c r="B211" i="66"/>
  <c r="B126" i="66"/>
  <c r="C215" i="66"/>
  <c r="C130" i="66"/>
  <c r="B227" i="66"/>
  <c r="C212" i="66"/>
  <c r="C127" i="66"/>
  <c r="D216" i="66"/>
  <c r="D131" i="66"/>
  <c r="B223" i="66"/>
  <c r="B138" i="66"/>
  <c r="D213" i="66"/>
  <c r="D128" i="66"/>
  <c r="B218" i="66"/>
  <c r="B133" i="66"/>
  <c r="L7" i="71"/>
  <c r="D351" i="98"/>
  <c r="D360" i="98" s="1"/>
  <c r="D352" i="98"/>
  <c r="D361" i="98" s="1"/>
  <c r="D353" i="98"/>
  <c r="E183" i="69" l="1"/>
  <c r="F34" i="101"/>
  <c r="E34" i="101"/>
  <c r="C72" i="98"/>
  <c r="D362" i="98"/>
  <c r="E98" i="69" l="1"/>
  <c r="F41" i="101"/>
  <c r="C65" i="98" l="1"/>
  <c r="C63" i="98" l="1"/>
  <c r="C64" i="98"/>
  <c r="C230" i="98" l="1"/>
  <c r="C229" i="98"/>
  <c r="D185" i="98"/>
  <c r="D186" i="98" s="1"/>
  <c r="D29" i="101"/>
  <c r="C29" i="101"/>
  <c r="D34" i="101" l="1"/>
  <c r="D63" i="98"/>
  <c r="E41" i="101" l="1"/>
  <c r="C34" i="101"/>
  <c r="D41" i="101" l="1"/>
  <c r="D230" i="98" l="1"/>
  <c r="D231" i="98" s="1"/>
  <c r="D229" i="98"/>
  <c r="D65" i="98"/>
  <c r="D232" i="98" l="1"/>
  <c r="D64" i="98" s="1"/>
  <c r="D72" i="98" l="1"/>
  <c r="D71" i="98"/>
  <c r="G93" i="98" l="1"/>
  <c r="H93" i="98" l="1"/>
  <c r="I93" i="98" l="1"/>
  <c r="H29" i="101" l="1"/>
  <c r="O29" i="101" s="1"/>
  <c r="G29" i="101"/>
  <c r="J93" i="98" l="1"/>
  <c r="I29" i="101" l="1"/>
  <c r="K93" i="98" l="1"/>
  <c r="G34" i="101" l="1"/>
  <c r="G41" i="101" s="1"/>
  <c r="L93" i="98" l="1"/>
  <c r="H34" i="101"/>
  <c r="H41" i="101" s="1"/>
  <c r="J29" i="101" l="1"/>
  <c r="M93" i="98" l="1"/>
  <c r="I34" i="101" l="1"/>
  <c r="I41" i="101" s="1"/>
  <c r="K29" i="101" l="1"/>
  <c r="N93" i="98" l="1"/>
  <c r="M29" i="101"/>
  <c r="J34" i="101" l="1"/>
  <c r="J41" i="101" s="1"/>
  <c r="L29" i="101"/>
  <c r="K34" i="101" l="1"/>
  <c r="K41" i="101" l="1"/>
  <c r="L34" i="101" l="1"/>
  <c r="L41" i="101" s="1"/>
  <c r="M34" i="101" l="1"/>
  <c r="M41" i="101" s="1"/>
  <c r="N34" i="101" l="1"/>
  <c r="N41" i="101" l="1"/>
  <c r="O34" i="101"/>
  <c r="E152" i="91" l="1"/>
  <c r="F131" i="91"/>
  <c r="F130" i="91"/>
  <c r="F152" i="91"/>
  <c r="E132" i="91"/>
  <c r="F57" i="69"/>
  <c r="E151" i="91"/>
  <c r="F151" i="91"/>
  <c r="E131" i="91"/>
  <c r="E58" i="69"/>
  <c r="F132" i="91"/>
  <c r="E130" i="91"/>
  <c r="E57" i="69" l="1"/>
  <c r="E142" i="69" s="1"/>
  <c r="F58" i="69"/>
  <c r="E121" i="68"/>
  <c r="E121" i="66"/>
  <c r="F123" i="66"/>
  <c r="F123" i="68"/>
  <c r="E143" i="68"/>
  <c r="E228" i="68" s="1"/>
  <c r="E143" i="66"/>
  <c r="F143" i="66"/>
  <c r="F228" i="66" s="1"/>
  <c r="F143" i="68"/>
  <c r="F228" i="68" s="1"/>
  <c r="F121" i="68"/>
  <c r="F121" i="66"/>
  <c r="E122" i="68"/>
  <c r="E122" i="66"/>
  <c r="F142" i="68"/>
  <c r="F227" i="68" s="1"/>
  <c r="F142" i="66"/>
  <c r="F227" i="66" s="1"/>
  <c r="F122" i="68"/>
  <c r="F122" i="66"/>
  <c r="E142" i="68"/>
  <c r="E227" i="68" s="1"/>
  <c r="E142" i="66"/>
  <c r="E123" i="68"/>
  <c r="E123" i="66"/>
  <c r="F228" i="69" l="1"/>
  <c r="F143" i="69" s="1"/>
  <c r="F227" i="69"/>
  <c r="E227" i="66"/>
  <c r="E228" i="66"/>
  <c r="F142" i="69" l="1"/>
  <c r="E228" i="69"/>
  <c r="E143" i="69" l="1"/>
  <c r="D247" i="70" l="1"/>
  <c r="E244" i="68"/>
  <c r="E243" i="68"/>
  <c r="F244" i="68"/>
  <c r="F243" i="68"/>
  <c r="C247" i="70"/>
  <c r="F243" i="66"/>
  <c r="E244" i="66"/>
  <c r="F244" i="66"/>
  <c r="E243" i="66"/>
  <c r="F244" i="69" l="1"/>
  <c r="E244" i="69"/>
  <c r="E243" i="69"/>
  <c r="F243" i="69"/>
  <c r="F242" i="68"/>
  <c r="E242" i="68"/>
  <c r="F73" i="69"/>
  <c r="F158" i="69" s="1"/>
  <c r="F74" i="69"/>
  <c r="F159" i="69" s="1"/>
  <c r="E73" i="69"/>
  <c r="E158" i="69" s="1"/>
  <c r="E74" i="69"/>
  <c r="E159" i="69" s="1"/>
  <c r="F23" i="69" l="1"/>
  <c r="E23" i="69"/>
  <c r="E242" i="66" l="1"/>
  <c r="C246" i="70"/>
  <c r="F242" i="66"/>
  <c r="D246" i="70"/>
  <c r="E72" i="69"/>
  <c r="C248" i="70" s="1"/>
  <c r="F72" i="69"/>
  <c r="D248" i="70" s="1"/>
  <c r="F242" i="69" l="1"/>
  <c r="D255" i="70"/>
  <c r="E242" i="69"/>
  <c r="C255" i="70"/>
  <c r="E157" i="69"/>
  <c r="C249" i="70"/>
  <c r="D249" i="70"/>
  <c r="F157" i="69"/>
  <c r="E210" i="68" l="1"/>
  <c r="F210" i="68"/>
  <c r="F209" i="68" l="1"/>
  <c r="E209" i="68"/>
  <c r="F207" i="68"/>
  <c r="D240" i="96"/>
  <c r="F109" i="91"/>
  <c r="E149" i="91"/>
  <c r="D203" i="96"/>
  <c r="D242" i="96"/>
  <c r="D239" i="96"/>
  <c r="F116" i="91"/>
  <c r="D241" i="96"/>
  <c r="D238" i="96"/>
  <c r="F128" i="91"/>
  <c r="E208" i="68"/>
  <c r="E105" i="91"/>
  <c r="E140" i="91"/>
  <c r="E240" i="68"/>
  <c r="E237" i="68"/>
  <c r="F238" i="68"/>
  <c r="E238" i="68"/>
  <c r="F207" i="66"/>
  <c r="F207" i="69" s="1"/>
  <c r="E55" i="69"/>
  <c r="E140" i="69" s="1"/>
  <c r="F210" i="66"/>
  <c r="F210" i="69" s="1"/>
  <c r="F209" i="66"/>
  <c r="F209" i="69" s="1"/>
  <c r="F238" i="66"/>
  <c r="E240" i="66"/>
  <c r="E238" i="66"/>
  <c r="E208" i="66"/>
  <c r="F208" i="66"/>
  <c r="E210" i="66"/>
  <c r="E209" i="66"/>
  <c r="E207" i="66"/>
  <c r="E237" i="66"/>
  <c r="E240" i="69" l="1"/>
  <c r="E210" i="69"/>
  <c r="F106" i="91"/>
  <c r="C65" i="96"/>
  <c r="D65" i="96"/>
  <c r="D201" i="96"/>
  <c r="D84" i="96"/>
  <c r="F238" i="69"/>
  <c r="E159" i="91"/>
  <c r="C66" i="96"/>
  <c r="E238" i="69"/>
  <c r="D237" i="96"/>
  <c r="D66" i="96"/>
  <c r="E237" i="69"/>
  <c r="E143" i="91"/>
  <c r="E233" i="68"/>
  <c r="E46" i="69"/>
  <c r="E131" i="69" s="1"/>
  <c r="F34" i="69"/>
  <c r="E43" i="69"/>
  <c r="E128" i="69" s="1"/>
  <c r="E126" i="91"/>
  <c r="F39" i="69"/>
  <c r="F124" i="69" s="1"/>
  <c r="E39" i="69"/>
  <c r="E124" i="69" s="1"/>
  <c r="E209" i="69"/>
  <c r="D162" i="70"/>
  <c r="F149" i="91"/>
  <c r="F55" i="69"/>
  <c r="F145" i="91"/>
  <c r="C158" i="96"/>
  <c r="C168" i="96"/>
  <c r="C64" i="96"/>
  <c r="E135" i="91"/>
  <c r="E131" i="68"/>
  <c r="E216" i="68" s="1"/>
  <c r="E131" i="66"/>
  <c r="E148" i="91"/>
  <c r="E54" i="69"/>
  <c r="E139" i="69" s="1"/>
  <c r="E103" i="91"/>
  <c r="C59" i="96"/>
  <c r="E96" i="66"/>
  <c r="E96" i="68"/>
  <c r="E181" i="68" s="1"/>
  <c r="E34" i="69"/>
  <c r="E128" i="91"/>
  <c r="F119" i="66"/>
  <c r="F204" i="66" s="1"/>
  <c r="F119" i="68"/>
  <c r="F204" i="68" s="1"/>
  <c r="F154" i="91"/>
  <c r="F145" i="66" s="1"/>
  <c r="F160" i="91"/>
  <c r="E48" i="69"/>
  <c r="E133" i="69" s="1"/>
  <c r="E142" i="91"/>
  <c r="F137" i="91"/>
  <c r="F43" i="69"/>
  <c r="F128" i="69" s="1"/>
  <c r="F146" i="91"/>
  <c r="D161" i="96"/>
  <c r="F153" i="91"/>
  <c r="F18" i="69"/>
  <c r="F112" i="91"/>
  <c r="F122" i="91"/>
  <c r="E67" i="69"/>
  <c r="E152" i="69" s="1"/>
  <c r="F125" i="91"/>
  <c r="F127" i="91"/>
  <c r="F129" i="91"/>
  <c r="E44" i="69"/>
  <c r="E129" i="69" s="1"/>
  <c r="E138" i="91"/>
  <c r="F140" i="91"/>
  <c r="F46" i="69"/>
  <c r="E116" i="91"/>
  <c r="E121" i="91"/>
  <c r="C62" i="96"/>
  <c r="E62" i="69"/>
  <c r="E156" i="91"/>
  <c r="F104" i="91"/>
  <c r="F10" i="69"/>
  <c r="F12" i="69"/>
  <c r="F68" i="69"/>
  <c r="F153" i="69" s="1"/>
  <c r="E206" i="66"/>
  <c r="F51" i="69"/>
  <c r="C162" i="70"/>
  <c r="E37" i="69"/>
  <c r="E122" i="69" s="1"/>
  <c r="E207" i="68"/>
  <c r="E239" i="68"/>
  <c r="E35" i="69"/>
  <c r="E11" i="69"/>
  <c r="C89" i="96"/>
  <c r="E117" i="91"/>
  <c r="E134" i="66"/>
  <c r="E108" i="91"/>
  <c r="C81" i="96"/>
  <c r="E124" i="91"/>
  <c r="E208" i="69"/>
  <c r="D81" i="96"/>
  <c r="F124" i="91"/>
  <c r="F126" i="91"/>
  <c r="D125" i="96"/>
  <c r="F120" i="91"/>
  <c r="E56" i="69"/>
  <c r="E150" i="91"/>
  <c r="E277" i="91"/>
  <c r="C78" i="96"/>
  <c r="E28" i="69"/>
  <c r="E122" i="91"/>
  <c r="F110" i="91"/>
  <c r="F16" i="69"/>
  <c r="F119" i="91"/>
  <c r="D124" i="96"/>
  <c r="F48" i="69"/>
  <c r="F142" i="91"/>
  <c r="F147" i="91"/>
  <c r="F53" i="69"/>
  <c r="F138" i="69" s="1"/>
  <c r="E10" i="69"/>
  <c r="E104" i="91"/>
  <c r="E106" i="91"/>
  <c r="E12" i="69"/>
  <c r="E125" i="91"/>
  <c r="E127" i="91"/>
  <c r="E129" i="91"/>
  <c r="F144" i="91"/>
  <c r="D160" i="96"/>
  <c r="E145" i="91"/>
  <c r="E51" i="69"/>
  <c r="E136" i="69" s="1"/>
  <c r="E147" i="91"/>
  <c r="E53" i="69"/>
  <c r="D64" i="96"/>
  <c r="F135" i="91"/>
  <c r="D158" i="96"/>
  <c r="E20" i="69"/>
  <c r="E114" i="91"/>
  <c r="F143" i="91"/>
  <c r="E239" i="66"/>
  <c r="F70" i="69"/>
  <c r="F155" i="69" s="1"/>
  <c r="E26" i="69"/>
  <c r="F15" i="69"/>
  <c r="F38" i="69"/>
  <c r="F123" i="69" s="1"/>
  <c r="F208" i="68"/>
  <c r="F208" i="69" s="1"/>
  <c r="E42" i="69"/>
  <c r="E127" i="69" s="1"/>
  <c r="F52" i="69"/>
  <c r="F137" i="69" s="1"/>
  <c r="F14" i="69"/>
  <c r="F69" i="69"/>
  <c r="F154" i="69" s="1"/>
  <c r="E22" i="69"/>
  <c r="E52" i="69"/>
  <c r="E137" i="69" s="1"/>
  <c r="F150" i="91"/>
  <c r="F56" i="69"/>
  <c r="E38" i="69"/>
  <c r="E123" i="69" s="1"/>
  <c r="E68" i="69"/>
  <c r="E153" i="69" s="1"/>
  <c r="E70" i="69"/>
  <c r="E155" i="69" s="1"/>
  <c r="D83" i="96"/>
  <c r="F163" i="91"/>
  <c r="C169" i="96"/>
  <c r="E136" i="91"/>
  <c r="C159" i="96"/>
  <c r="E141" i="91"/>
  <c r="C79" i="96"/>
  <c r="E111" i="91"/>
  <c r="E17" i="69"/>
  <c r="E113" i="91"/>
  <c r="E19" i="69"/>
  <c r="E115" i="91"/>
  <c r="E21" i="69"/>
  <c r="C125" i="96"/>
  <c r="E120" i="91"/>
  <c r="E154" i="91"/>
  <c r="E160" i="91"/>
  <c r="E66" i="69"/>
  <c r="E151" i="69" s="1"/>
  <c r="F89" i="91"/>
  <c r="D59" i="96"/>
  <c r="F103" i="91"/>
  <c r="F105" i="91"/>
  <c r="F11" i="69"/>
  <c r="D60" i="96"/>
  <c r="F108" i="91"/>
  <c r="F107" i="68"/>
  <c r="F192" i="68" s="1"/>
  <c r="F107" i="66"/>
  <c r="F192" i="66" s="1"/>
  <c r="F159" i="91"/>
  <c r="F161" i="91"/>
  <c r="F67" i="69"/>
  <c r="F152" i="69" s="1"/>
  <c r="F139" i="91"/>
  <c r="D78" i="96"/>
  <c r="D79" i="96"/>
  <c r="F62" i="69"/>
  <c r="F156" i="91"/>
  <c r="E140" i="66"/>
  <c r="E140" i="68"/>
  <c r="E225" i="68" s="1"/>
  <c r="E45" i="69"/>
  <c r="E130" i="69" s="1"/>
  <c r="E139" i="91"/>
  <c r="E112" i="91"/>
  <c r="E18" i="69"/>
  <c r="F123" i="91"/>
  <c r="F29" i="69"/>
  <c r="F37" i="69"/>
  <c r="F122" i="69" s="1"/>
  <c r="F206" i="66"/>
  <c r="E27" i="69"/>
  <c r="C161" i="70"/>
  <c r="D161" i="70"/>
  <c r="E50" i="69"/>
  <c r="E135" i="69" s="1"/>
  <c r="E14" i="69"/>
  <c r="E30" i="69"/>
  <c r="E115" i="69" s="1"/>
  <c r="F66" i="69"/>
  <c r="F151" i="69" s="1"/>
  <c r="F22" i="69"/>
  <c r="F138" i="91"/>
  <c r="F44" i="69"/>
  <c r="F129" i="69" s="1"/>
  <c r="F136" i="91"/>
  <c r="F42" i="69"/>
  <c r="F127" i="69" s="1"/>
  <c r="D159" i="96"/>
  <c r="F141" i="91"/>
  <c r="D80" i="96"/>
  <c r="F117" i="91"/>
  <c r="D89" i="96"/>
  <c r="C61" i="96"/>
  <c r="E118" i="91"/>
  <c r="C123" i="96"/>
  <c r="C83" i="96"/>
  <c r="F114" i="91"/>
  <c r="F20" i="69"/>
  <c r="E137" i="91"/>
  <c r="C161" i="96"/>
  <c r="E146" i="91"/>
  <c r="E153" i="91"/>
  <c r="E59" i="69"/>
  <c r="E144" i="69" s="1"/>
  <c r="C80" i="96"/>
  <c r="C160" i="96"/>
  <c r="E144" i="91"/>
  <c r="F148" i="91"/>
  <c r="F54" i="69"/>
  <c r="E110" i="91"/>
  <c r="E16" i="69"/>
  <c r="E25" i="69"/>
  <c r="C124" i="96"/>
  <c r="E119" i="91"/>
  <c r="E29" i="69"/>
  <c r="E123" i="91"/>
  <c r="F100" i="68"/>
  <c r="F185" i="68" s="1"/>
  <c r="F100" i="66"/>
  <c r="F185" i="66" s="1"/>
  <c r="F111" i="91"/>
  <c r="F17" i="69"/>
  <c r="F19" i="69"/>
  <c r="F113" i="91"/>
  <c r="F115" i="91"/>
  <c r="F21" i="69"/>
  <c r="D123" i="96"/>
  <c r="F118" i="91"/>
  <c r="D61" i="96"/>
  <c r="F121" i="91"/>
  <c r="D62" i="96"/>
  <c r="F26" i="69"/>
  <c r="E117" i="66" l="1"/>
  <c r="E134" i="68"/>
  <c r="E219" i="68" s="1"/>
  <c r="E145" i="66"/>
  <c r="E233" i="69"/>
  <c r="E117" i="68"/>
  <c r="E202" i="68" s="1"/>
  <c r="E47" i="69"/>
  <c r="E132" i="69" s="1"/>
  <c r="F192" i="69"/>
  <c r="F65" i="69"/>
  <c r="D205" i="70" s="1"/>
  <c r="E65" i="69"/>
  <c r="D126" i="96"/>
  <c r="E239" i="69"/>
  <c r="F150" i="66"/>
  <c r="F235" i="66" s="1"/>
  <c r="F150" i="68"/>
  <c r="F235" i="68" s="1"/>
  <c r="E230" i="66"/>
  <c r="E32" i="69"/>
  <c r="E117" i="69" s="1"/>
  <c r="F151" i="66"/>
  <c r="F236" i="66" s="1"/>
  <c r="F151" i="68"/>
  <c r="F236" i="68" s="1"/>
  <c r="E150" i="66"/>
  <c r="E150" i="68"/>
  <c r="F164" i="91"/>
  <c r="F154" i="66"/>
  <c r="F154" i="68"/>
  <c r="F239" i="68" s="1"/>
  <c r="F230" i="66"/>
  <c r="F147" i="66"/>
  <c r="F232" i="66" s="1"/>
  <c r="F147" i="68"/>
  <c r="F152" i="66"/>
  <c r="F152" i="68"/>
  <c r="F237" i="68" s="1"/>
  <c r="E151" i="66"/>
  <c r="E151" i="68"/>
  <c r="E236" i="68" s="1"/>
  <c r="E147" i="66"/>
  <c r="E147" i="68"/>
  <c r="F204" i="69"/>
  <c r="F119" i="69" s="1"/>
  <c r="E234" i="68"/>
  <c r="F234" i="68"/>
  <c r="F234" i="69" s="1"/>
  <c r="F233" i="68"/>
  <c r="F233" i="69" s="1"/>
  <c r="E231" i="68"/>
  <c r="F231" i="68"/>
  <c r="F231" i="69" s="1"/>
  <c r="F9" i="69"/>
  <c r="F24" i="69"/>
  <c r="F27" i="69"/>
  <c r="E33" i="69"/>
  <c r="E118" i="69" s="1"/>
  <c r="E24" i="69"/>
  <c r="E31" i="69"/>
  <c r="E116" i="69" s="1"/>
  <c r="F59" i="69"/>
  <c r="F144" i="69" s="1"/>
  <c r="F32" i="69"/>
  <c r="F117" i="69" s="1"/>
  <c r="F35" i="69"/>
  <c r="F31" i="69"/>
  <c r="F116" i="69" s="1"/>
  <c r="F106" i="66"/>
  <c r="F191" i="66" s="1"/>
  <c r="F106" i="68"/>
  <c r="F191" i="68" s="1"/>
  <c r="F102" i="68"/>
  <c r="F187" i="68" s="1"/>
  <c r="F102" i="66"/>
  <c r="F187" i="66" s="1"/>
  <c r="E110" i="68"/>
  <c r="E195" i="68" s="1"/>
  <c r="E110" i="66"/>
  <c r="F109" i="68"/>
  <c r="F194" i="68" s="1"/>
  <c r="F109" i="66"/>
  <c r="F194" i="66" s="1"/>
  <c r="F104" i="68"/>
  <c r="F189" i="68" s="1"/>
  <c r="F104" i="66"/>
  <c r="F189" i="66" s="1"/>
  <c r="E101" i="66"/>
  <c r="E101" i="68"/>
  <c r="E186" i="68" s="1"/>
  <c r="E109" i="68"/>
  <c r="E194" i="68" s="1"/>
  <c r="E109" i="66"/>
  <c r="F112" i="68"/>
  <c r="F197" i="68" s="1"/>
  <c r="F112" i="66"/>
  <c r="F197" i="66" s="1"/>
  <c r="F185" i="69"/>
  <c r="F100" i="69" s="1"/>
  <c r="E144" i="66"/>
  <c r="E144" i="68"/>
  <c r="E229" i="68" s="1"/>
  <c r="D73" i="96"/>
  <c r="E114" i="68"/>
  <c r="E199" i="68" s="1"/>
  <c r="E114" i="66"/>
  <c r="F139" i="66"/>
  <c r="F224" i="66" s="1"/>
  <c r="F139" i="68"/>
  <c r="F224" i="68" s="1"/>
  <c r="E135" i="66"/>
  <c r="E135" i="68"/>
  <c r="E220" i="68" s="1"/>
  <c r="E128" i="68"/>
  <c r="E213" i="68" s="1"/>
  <c r="E128" i="66"/>
  <c r="F108" i="68"/>
  <c r="F193" i="68" s="1"/>
  <c r="F108" i="66"/>
  <c r="F193" i="66" s="1"/>
  <c r="F129" i="66"/>
  <c r="F214" i="66" s="1"/>
  <c r="F129" i="68"/>
  <c r="F214" i="68" s="1"/>
  <c r="F147" i="69"/>
  <c r="F130" i="66"/>
  <c r="F215" i="66" s="1"/>
  <c r="F130" i="68"/>
  <c r="D71" i="96"/>
  <c r="E111" i="66"/>
  <c r="E111" i="68"/>
  <c r="E196" i="68" s="1"/>
  <c r="F134" i="66"/>
  <c r="F219" i="66" s="1"/>
  <c r="F134" i="68"/>
  <c r="F219" i="68" s="1"/>
  <c r="E105" i="68"/>
  <c r="E190" i="68" s="1"/>
  <c r="E105" i="66"/>
  <c r="F126" i="66"/>
  <c r="F211" i="66" s="1"/>
  <c r="F126" i="68"/>
  <c r="F211" i="68" s="1"/>
  <c r="E116" i="68"/>
  <c r="E201" i="68" s="1"/>
  <c r="E116" i="66"/>
  <c r="E95" i="68"/>
  <c r="E180" i="68" s="1"/>
  <c r="E95" i="66"/>
  <c r="C90" i="96"/>
  <c r="E108" i="66"/>
  <c r="E108" i="68"/>
  <c r="E193" i="68" s="1"/>
  <c r="F30" i="69"/>
  <c r="F115" i="69" s="1"/>
  <c r="F95" i="68"/>
  <c r="F180" i="68" s="1"/>
  <c r="F95" i="66"/>
  <c r="F180" i="66" s="1"/>
  <c r="E147" i="69"/>
  <c r="F116" i="66"/>
  <c r="F201" i="66" s="1"/>
  <c r="F116" i="68"/>
  <c r="F201" i="68" s="1"/>
  <c r="F113" i="66"/>
  <c r="F198" i="66" s="1"/>
  <c r="F113" i="68"/>
  <c r="F137" i="66"/>
  <c r="F222" i="66" s="1"/>
  <c r="F137" i="68"/>
  <c r="F222" i="68" s="1"/>
  <c r="D206" i="96"/>
  <c r="E94" i="66"/>
  <c r="E94" i="68"/>
  <c r="E179" i="68" s="1"/>
  <c r="E139" i="68"/>
  <c r="E224" i="68" s="1"/>
  <c r="E139" i="66"/>
  <c r="C172" i="96"/>
  <c r="F140" i="66"/>
  <c r="F225" i="66" s="1"/>
  <c r="F140" i="68"/>
  <c r="F225" i="68" s="1"/>
  <c r="F36" i="69"/>
  <c r="F121" i="69" s="1"/>
  <c r="F206" i="68"/>
  <c r="F206" i="69" s="1"/>
  <c r="F107" i="69"/>
  <c r="E106" i="68"/>
  <c r="E191" i="68" s="1"/>
  <c r="E106" i="66"/>
  <c r="E102" i="66"/>
  <c r="E102" i="68"/>
  <c r="E187" i="68" s="1"/>
  <c r="F141" i="69"/>
  <c r="D172" i="96"/>
  <c r="E136" i="68"/>
  <c r="E221" i="68" s="1"/>
  <c r="E136" i="66"/>
  <c r="F101" i="68"/>
  <c r="F186" i="68" s="1"/>
  <c r="F101" i="66"/>
  <c r="F186" i="66" s="1"/>
  <c r="F111" i="66"/>
  <c r="F196" i="66" s="1"/>
  <c r="F111" i="68"/>
  <c r="F196" i="68" s="1"/>
  <c r="F115" i="68"/>
  <c r="F200" i="68" s="1"/>
  <c r="F115" i="66"/>
  <c r="F200" i="66" s="1"/>
  <c r="E69" i="69"/>
  <c r="E154" i="69" s="1"/>
  <c r="E129" i="68"/>
  <c r="E214" i="68" s="1"/>
  <c r="E129" i="66"/>
  <c r="F120" i="66"/>
  <c r="F205" i="66" s="1"/>
  <c r="F120" i="68"/>
  <c r="F205" i="68" s="1"/>
  <c r="F118" i="66"/>
  <c r="F203" i="66" s="1"/>
  <c r="F118" i="68"/>
  <c r="F203" i="68" s="1"/>
  <c r="E235" i="68"/>
  <c r="C213" i="70" s="1"/>
  <c r="E133" i="68"/>
  <c r="E218" i="68" s="1"/>
  <c r="E133" i="66"/>
  <c r="F60" i="69"/>
  <c r="D163" i="70" s="1"/>
  <c r="E126" i="66"/>
  <c r="E126" i="68"/>
  <c r="E211" i="68" s="1"/>
  <c r="C163" i="96"/>
  <c r="E137" i="68"/>
  <c r="E222" i="68" s="1"/>
  <c r="E137" i="66"/>
  <c r="F132" i="66"/>
  <c r="F217" i="66" s="1"/>
  <c r="F132" i="68"/>
  <c r="F217" i="68" s="1"/>
  <c r="F127" i="66"/>
  <c r="F212" i="66" s="1"/>
  <c r="F127" i="68"/>
  <c r="F212" i="68" s="1"/>
  <c r="F114" i="66"/>
  <c r="F199" i="66" s="1"/>
  <c r="F114" i="68"/>
  <c r="F199" i="68" s="1"/>
  <c r="E225" i="66"/>
  <c r="D243" i="96"/>
  <c r="F96" i="68"/>
  <c r="F181" i="68" s="1"/>
  <c r="F96" i="66"/>
  <c r="F181" i="66" s="1"/>
  <c r="E145" i="68"/>
  <c r="E230" i="68" s="1"/>
  <c r="E127" i="66"/>
  <c r="E127" i="68"/>
  <c r="E212" i="68" s="1"/>
  <c r="F141" i="66"/>
  <c r="F141" i="68"/>
  <c r="D163" i="96"/>
  <c r="F135" i="66"/>
  <c r="F135" i="68"/>
  <c r="E118" i="66"/>
  <c r="E118" i="68"/>
  <c r="E203" i="68" s="1"/>
  <c r="F110" i="68"/>
  <c r="F195" i="68" s="1"/>
  <c r="F110" i="66"/>
  <c r="E113" i="66"/>
  <c r="E113" i="68"/>
  <c r="E198" i="68" s="1"/>
  <c r="E141" i="68"/>
  <c r="E141" i="66"/>
  <c r="F117" i="68"/>
  <c r="F202" i="68" s="1"/>
  <c r="F117" i="66"/>
  <c r="F202" i="66" s="1"/>
  <c r="E202" i="66"/>
  <c r="E207" i="69"/>
  <c r="F33" i="69"/>
  <c r="F118" i="69" s="1"/>
  <c r="F97" i="66"/>
  <c r="F182" i="66" s="1"/>
  <c r="F97" i="68"/>
  <c r="F182" i="68" s="1"/>
  <c r="E112" i="66"/>
  <c r="E112" i="68"/>
  <c r="E197" i="68" s="1"/>
  <c r="F103" i="68"/>
  <c r="F188" i="68" s="1"/>
  <c r="F103" i="66"/>
  <c r="F188" i="66" s="1"/>
  <c r="F144" i="68"/>
  <c r="F229" i="68" s="1"/>
  <c r="F144" i="66"/>
  <c r="F229" i="66" s="1"/>
  <c r="E181" i="66"/>
  <c r="E9" i="69"/>
  <c r="E216" i="66"/>
  <c r="E41" i="69"/>
  <c r="F136" i="68"/>
  <c r="F221" i="68" s="1"/>
  <c r="F136" i="66"/>
  <c r="F221" i="66" s="1"/>
  <c r="F47" i="69"/>
  <c r="F132" i="69" s="1"/>
  <c r="F105" i="66"/>
  <c r="F190" i="66" s="1"/>
  <c r="F105" i="68"/>
  <c r="F190" i="68" s="1"/>
  <c r="C126" i="96"/>
  <c r="E36" i="69"/>
  <c r="E121" i="69" s="1"/>
  <c r="E206" i="68"/>
  <c r="E103" i="68"/>
  <c r="E188" i="68" s="1"/>
  <c r="E103" i="66"/>
  <c r="E130" i="66"/>
  <c r="E130" i="68"/>
  <c r="E215" i="68" s="1"/>
  <c r="F232" i="68"/>
  <c r="F232" i="69" s="1"/>
  <c r="F99" i="68"/>
  <c r="F184" i="68" s="1"/>
  <c r="F99" i="66"/>
  <c r="F184" i="66" s="1"/>
  <c r="F94" i="68"/>
  <c r="F179" i="68" s="1"/>
  <c r="F94" i="66"/>
  <c r="F179" i="66" s="1"/>
  <c r="E60" i="69"/>
  <c r="C163" i="70" s="1"/>
  <c r="E104" i="68"/>
  <c r="E189" i="68" s="1"/>
  <c r="E104" i="66"/>
  <c r="E132" i="68"/>
  <c r="E217" i="68" s="1"/>
  <c r="E132" i="66"/>
  <c r="F41" i="69"/>
  <c r="E138" i="68"/>
  <c r="E223" i="68" s="1"/>
  <c r="E138" i="66"/>
  <c r="E120" i="66"/>
  <c r="E120" i="68"/>
  <c r="E205" i="68" s="1"/>
  <c r="E97" i="68"/>
  <c r="E182" i="68" s="1"/>
  <c r="E97" i="66"/>
  <c r="F138" i="66"/>
  <c r="F223" i="66" s="1"/>
  <c r="F138" i="68"/>
  <c r="F223" i="68" s="1"/>
  <c r="F133" i="66"/>
  <c r="F218" i="66" s="1"/>
  <c r="F133" i="68"/>
  <c r="F218" i="68" s="1"/>
  <c r="E141" i="69"/>
  <c r="E115" i="66"/>
  <c r="E115" i="68"/>
  <c r="E200" i="68" s="1"/>
  <c r="E99" i="68"/>
  <c r="E184" i="68" s="1"/>
  <c r="E99" i="66"/>
  <c r="E219" i="66"/>
  <c r="E232" i="68"/>
  <c r="E107" i="68"/>
  <c r="E192" i="68" s="1"/>
  <c r="E107" i="66"/>
  <c r="F131" i="66"/>
  <c r="F216" i="66" s="1"/>
  <c r="F131" i="68"/>
  <c r="F216" i="68" s="1"/>
  <c r="F128" i="66"/>
  <c r="F213" i="66" s="1"/>
  <c r="F128" i="68"/>
  <c r="F213" i="68" s="1"/>
  <c r="F145" i="68"/>
  <c r="F230" i="68" s="1"/>
  <c r="E119" i="66"/>
  <c r="E119" i="68"/>
  <c r="E204" i="68" s="1"/>
  <c r="C121" i="70" l="1"/>
  <c r="C205" i="70"/>
  <c r="E216" i="69"/>
  <c r="F126" i="69"/>
  <c r="E235" i="66"/>
  <c r="E235" i="69" s="1"/>
  <c r="E225" i="69"/>
  <c r="E231" i="69"/>
  <c r="E232" i="66"/>
  <c r="F237" i="66"/>
  <c r="F239" i="66"/>
  <c r="E234" i="69"/>
  <c r="E219" i="69"/>
  <c r="E236" i="66"/>
  <c r="D127" i="96"/>
  <c r="F193" i="69"/>
  <c r="F108" i="69" s="1"/>
  <c r="E202" i="69"/>
  <c r="F236" i="69"/>
  <c r="D173" i="96"/>
  <c r="D170" i="70"/>
  <c r="F230" i="69"/>
  <c r="D172" i="70" s="1"/>
  <c r="D171" i="70"/>
  <c r="F235" i="69"/>
  <c r="E150" i="69"/>
  <c r="E230" i="69"/>
  <c r="C171" i="70"/>
  <c r="F150" i="69"/>
  <c r="F155" i="66"/>
  <c r="F155" i="68"/>
  <c r="F240" i="68" s="1"/>
  <c r="D213" i="70" s="1"/>
  <c r="D164" i="96"/>
  <c r="F222" i="69"/>
  <c r="F212" i="69"/>
  <c r="F214" i="69"/>
  <c r="F199" i="69"/>
  <c r="F114" i="69" s="1"/>
  <c r="F200" i="69"/>
  <c r="F221" i="69"/>
  <c r="F136" i="69" s="1"/>
  <c r="F181" i="69"/>
  <c r="F96" i="69" s="1"/>
  <c r="F213" i="69"/>
  <c r="F223" i="69"/>
  <c r="F188" i="69"/>
  <c r="F103" i="69" s="1"/>
  <c r="F196" i="69"/>
  <c r="F111" i="69" s="1"/>
  <c r="F216" i="69"/>
  <c r="F131" i="69" s="1"/>
  <c r="F182" i="69"/>
  <c r="F97" i="69" s="1"/>
  <c r="F180" i="69"/>
  <c r="F95" i="69" s="1"/>
  <c r="F190" i="69"/>
  <c r="F105" i="69" s="1"/>
  <c r="F194" i="69"/>
  <c r="F109" i="69" s="1"/>
  <c r="E204" i="66"/>
  <c r="E204" i="69" s="1"/>
  <c r="E182" i="66"/>
  <c r="E182" i="69" s="1"/>
  <c r="E205" i="66"/>
  <c r="E215" i="66"/>
  <c r="E226" i="66"/>
  <c r="E212" i="66"/>
  <c r="E222" i="66"/>
  <c r="E214" i="66"/>
  <c r="E224" i="66"/>
  <c r="E179" i="66"/>
  <c r="E179" i="69" s="1"/>
  <c r="E190" i="66"/>
  <c r="D206" i="70"/>
  <c r="E199" i="66"/>
  <c r="E199" i="69" s="1"/>
  <c r="E192" i="66"/>
  <c r="E189" i="66"/>
  <c r="E189" i="69" s="1"/>
  <c r="E145" i="69"/>
  <c r="C164" i="70"/>
  <c r="F184" i="69"/>
  <c r="F99" i="69" s="1"/>
  <c r="E188" i="66"/>
  <c r="F202" i="69"/>
  <c r="E226" i="68"/>
  <c r="E203" i="66"/>
  <c r="F226" i="68"/>
  <c r="F217" i="69"/>
  <c r="E211" i="66"/>
  <c r="F203" i="69"/>
  <c r="E187" i="66"/>
  <c r="C206" i="70"/>
  <c r="E193" i="66"/>
  <c r="E201" i="66"/>
  <c r="F219" i="69"/>
  <c r="E184" i="66"/>
  <c r="E200" i="66"/>
  <c r="F218" i="69"/>
  <c r="F133" i="69" s="1"/>
  <c r="E223" i="66"/>
  <c r="E206" i="69"/>
  <c r="C122" i="70"/>
  <c r="C124" i="70" s="1"/>
  <c r="E126" i="69"/>
  <c r="E198" i="66"/>
  <c r="F226" i="66"/>
  <c r="F145" i="69"/>
  <c r="D164" i="70"/>
  <c r="F186" i="69"/>
  <c r="F101" i="69" s="1"/>
  <c r="E221" i="66"/>
  <c r="F201" i="69"/>
  <c r="E180" i="66"/>
  <c r="E220" i="66"/>
  <c r="E229" i="66"/>
  <c r="F197" i="69"/>
  <c r="F189" i="69"/>
  <c r="F104" i="69" s="1"/>
  <c r="E195" i="66"/>
  <c r="F187" i="69"/>
  <c r="F102" i="69" s="1"/>
  <c r="E217" i="66"/>
  <c r="F179" i="69"/>
  <c r="E181" i="69"/>
  <c r="E197" i="66"/>
  <c r="E218" i="66"/>
  <c r="F205" i="69"/>
  <c r="F120" i="69" s="1"/>
  <c r="E191" i="66"/>
  <c r="F225" i="69"/>
  <c r="F140" i="69" s="1"/>
  <c r="F211" i="69"/>
  <c r="E196" i="66"/>
  <c r="E213" i="66"/>
  <c r="F224" i="69"/>
  <c r="F139" i="69" s="1"/>
  <c r="E194" i="66"/>
  <c r="E186" i="66"/>
  <c r="F191" i="69"/>
  <c r="F106" i="69" s="1"/>
  <c r="C212" i="70" l="1"/>
  <c r="E190" i="69"/>
  <c r="E105" i="69" s="1"/>
  <c r="E215" i="69"/>
  <c r="E221" i="69"/>
  <c r="E232" i="69"/>
  <c r="C172" i="70" s="1"/>
  <c r="E188" i="69"/>
  <c r="E103" i="69" s="1"/>
  <c r="C170" i="70"/>
  <c r="E96" i="69"/>
  <c r="E119" i="69"/>
  <c r="E104" i="69"/>
  <c r="E114" i="69"/>
  <c r="E97" i="69"/>
  <c r="E194" i="69"/>
  <c r="E186" i="69"/>
  <c r="E191" i="69"/>
  <c r="E220" i="69"/>
  <c r="E223" i="69"/>
  <c r="E224" i="69"/>
  <c r="E236" i="69"/>
  <c r="C214" i="70" s="1"/>
  <c r="E198" i="69"/>
  <c r="E192" i="69"/>
  <c r="E214" i="69"/>
  <c r="E196" i="69"/>
  <c r="E218" i="69"/>
  <c r="E217" i="69"/>
  <c r="E195" i="69"/>
  <c r="E180" i="69"/>
  <c r="E200" i="69"/>
  <c r="E203" i="69"/>
  <c r="E222" i="69"/>
  <c r="F240" i="66"/>
  <c r="D212" i="70" s="1"/>
  <c r="F237" i="69"/>
  <c r="E184" i="69"/>
  <c r="E201" i="69"/>
  <c r="E187" i="69"/>
  <c r="E212" i="69"/>
  <c r="E205" i="69"/>
  <c r="E193" i="69"/>
  <c r="F246" i="68"/>
  <c r="F94" i="69"/>
  <c r="E226" i="69"/>
  <c r="C129" i="70"/>
  <c r="F215" i="68"/>
  <c r="F45" i="69"/>
  <c r="F112" i="69"/>
  <c r="D173" i="70"/>
  <c r="C128" i="70"/>
  <c r="E213" i="69"/>
  <c r="E211" i="69"/>
  <c r="E197" i="69"/>
  <c r="F226" i="69"/>
  <c r="E94" i="69"/>
  <c r="F130" i="69" l="1"/>
  <c r="F240" i="69"/>
  <c r="E108" i="69"/>
  <c r="E95" i="69"/>
  <c r="E111" i="69"/>
  <c r="E113" i="69"/>
  <c r="E138" i="69"/>
  <c r="E109" i="69"/>
  <c r="E110" i="69"/>
  <c r="C215" i="70"/>
  <c r="E120" i="69"/>
  <c r="E99" i="69"/>
  <c r="E106" i="69"/>
  <c r="E107" i="69"/>
  <c r="E101" i="69"/>
  <c r="E102" i="69"/>
  <c r="F246" i="69"/>
  <c r="D257" i="70" s="1"/>
  <c r="D256" i="70"/>
  <c r="E112" i="69"/>
  <c r="C173" i="70"/>
  <c r="F215" i="69"/>
  <c r="C130" i="70"/>
  <c r="C131" i="70" s="1"/>
  <c r="C132" i="70" s="1"/>
  <c r="F220" i="66" l="1"/>
  <c r="E109" i="91"/>
  <c r="E89" i="91"/>
  <c r="C60" i="96"/>
  <c r="C71" i="96" s="1"/>
  <c r="D128" i="70" l="1"/>
  <c r="E100" i="66"/>
  <c r="E100" i="68"/>
  <c r="E89" i="66"/>
  <c r="D72" i="96"/>
  <c r="E183" i="91"/>
  <c r="E29" i="71" l="1"/>
  <c r="E174" i="68"/>
  <c r="E33" i="71" s="1"/>
  <c r="E246" i="68"/>
  <c r="E185" i="68"/>
  <c r="F50" i="69"/>
  <c r="D121" i="70" s="1"/>
  <c r="F220" i="68"/>
  <c r="E89" i="68"/>
  <c r="E15" i="69"/>
  <c r="E185" i="66"/>
  <c r="C32" i="70"/>
  <c r="E30" i="71" l="1"/>
  <c r="E246" i="69"/>
  <c r="C256" i="70"/>
  <c r="E259" i="68"/>
  <c r="C33" i="70"/>
  <c r="C28" i="101"/>
  <c r="C30" i="101" s="1"/>
  <c r="F28" i="69"/>
  <c r="F89" i="68"/>
  <c r="F198" i="68"/>
  <c r="F25" i="69"/>
  <c r="F89" i="66"/>
  <c r="F195" i="66"/>
  <c r="F220" i="69"/>
  <c r="D129" i="70"/>
  <c r="E89" i="69"/>
  <c r="E185" i="69"/>
  <c r="D122" i="70"/>
  <c r="F135" i="69"/>
  <c r="D123" i="70" l="1"/>
  <c r="D124" i="70"/>
  <c r="D130" i="70"/>
  <c r="D131" i="70" s="1"/>
  <c r="D132" i="70" s="1"/>
  <c r="C257" i="70"/>
  <c r="F30" i="71"/>
  <c r="E31" i="71"/>
  <c r="E38" i="71" s="1"/>
  <c r="F29" i="71"/>
  <c r="E36" i="71"/>
  <c r="C33" i="101"/>
  <c r="C35" i="101" s="1"/>
  <c r="C68" i="101" s="1"/>
  <c r="C42" i="70"/>
  <c r="C34" i="70"/>
  <c r="C35" i="70" s="1"/>
  <c r="F195" i="69"/>
  <c r="D33" i="70"/>
  <c r="D28" i="101"/>
  <c r="D30" i="101" s="1"/>
  <c r="D32" i="70"/>
  <c r="F89" i="69"/>
  <c r="F198" i="69"/>
  <c r="F259" i="68"/>
  <c r="E100" i="69"/>
  <c r="E41" i="71" l="1"/>
  <c r="F110" i="69"/>
  <c r="F31" i="71"/>
  <c r="F38" i="71" s="1"/>
  <c r="F36" i="71"/>
  <c r="C38" i="101"/>
  <c r="D34" i="70"/>
  <c r="D35" i="70" s="1"/>
  <c r="D33" i="101"/>
  <c r="D42" i="70"/>
  <c r="C69" i="101"/>
  <c r="F113" i="69"/>
  <c r="F41" i="71" l="1"/>
  <c r="F44" i="71" s="1"/>
  <c r="D36" i="70"/>
  <c r="D40" i="101"/>
  <c r="D35" i="101"/>
  <c r="D38" i="101" s="1"/>
  <c r="D68" i="101" l="1"/>
  <c r="D36" i="101"/>
  <c r="G89" i="91" l="1"/>
  <c r="E28" i="101" l="1"/>
  <c r="E124" i="70" l="1"/>
  <c r="E33" i="101" l="1"/>
  <c r="E40" i="101" s="1"/>
  <c r="E30" i="101" l="1"/>
  <c r="E35" i="101"/>
  <c r="E36" i="101" l="1"/>
  <c r="E38" i="101"/>
  <c r="F124" i="70" l="1"/>
  <c r="H89" i="91" l="1"/>
  <c r="F28" i="101" l="1"/>
  <c r="F30" i="101" s="1"/>
  <c r="I89" i="91" l="1"/>
  <c r="G124" i="70" l="1"/>
  <c r="G28" i="101"/>
  <c r="G33" i="101" l="1"/>
  <c r="G30" i="101" l="1"/>
  <c r="G35" i="101" l="1"/>
  <c r="G38" i="101" l="1"/>
  <c r="F33" i="101" l="1"/>
  <c r="F40" i="101" l="1"/>
  <c r="F35" i="101"/>
  <c r="G40" i="101"/>
  <c r="F36" i="101" l="1"/>
  <c r="G36" i="101"/>
  <c r="F38" i="101"/>
  <c r="C258" i="70" l="1"/>
  <c r="E259" i="69"/>
  <c r="E259" i="66"/>
  <c r="F259" i="66"/>
  <c r="F35" i="71" l="1"/>
  <c r="I297" i="66"/>
  <c r="C41" i="70"/>
  <c r="E35" i="71"/>
  <c r="C43" i="70"/>
  <c r="E37" i="71"/>
  <c r="D258" i="70"/>
  <c r="E174" i="66"/>
  <c r="E174" i="69"/>
  <c r="E34" i="71" s="1"/>
  <c r="F174" i="66"/>
  <c r="D41" i="70"/>
  <c r="G297" i="66"/>
  <c r="E297" i="66"/>
  <c r="E32" i="71" l="1"/>
  <c r="E39" i="71" s="1"/>
  <c r="F32" i="71"/>
  <c r="E43" i="71"/>
  <c r="E42" i="71" s="1"/>
  <c r="C44" i="70"/>
  <c r="E40" i="71" l="1"/>
  <c r="F39" i="71"/>
  <c r="O66" i="101" l="1"/>
  <c r="D85" i="96" l="1"/>
  <c r="F277" i="91"/>
  <c r="F239" i="69"/>
  <c r="D214" i="70" l="1"/>
  <c r="F259" i="69"/>
  <c r="F183" i="91"/>
  <c r="F174" i="68" s="1"/>
  <c r="F33" i="71" s="1"/>
  <c r="F40" i="71" s="1"/>
  <c r="D90" i="96"/>
  <c r="D92" i="96"/>
  <c r="D91" i="96" l="1"/>
  <c r="D43" i="70"/>
  <c r="D44" i="70" s="1"/>
  <c r="F174" i="69"/>
  <c r="F34" i="71" s="1"/>
  <c r="F37" i="71"/>
  <c r="F43" i="71" s="1"/>
  <c r="F42" i="71" s="1"/>
  <c r="D215" i="70"/>
  <c r="D69" i="101" l="1"/>
  <c r="D45" i="70"/>
  <c r="F297" i="66" l="1"/>
  <c r="H297" i="66" l="1"/>
  <c r="J89" i="91" l="1"/>
  <c r="K89" i="91" l="1"/>
  <c r="L89" i="91" l="1"/>
  <c r="I124" i="70" l="1"/>
  <c r="H124" i="70"/>
  <c r="M89" i="91"/>
  <c r="H551" i="105"/>
  <c r="H28" i="101"/>
  <c r="H30" i="101" s="1"/>
  <c r="I551" i="105" l="1"/>
  <c r="I28" i="101"/>
  <c r="I30" i="101" s="1"/>
  <c r="J124" i="70" l="1"/>
  <c r="K551" i="105"/>
  <c r="J551" i="105"/>
  <c r="O89" i="91"/>
  <c r="J28" i="101"/>
  <c r="J30" i="101" s="1"/>
  <c r="N89" i="91"/>
  <c r="H560" i="105"/>
  <c r="K124" i="70" l="1"/>
  <c r="P89" i="91"/>
  <c r="K28" i="101"/>
  <c r="K30" i="101" s="1"/>
  <c r="L551" i="105"/>
  <c r="I560" i="105"/>
  <c r="L28" i="101" l="1"/>
  <c r="L30" i="101" s="1"/>
  <c r="M28" i="101"/>
  <c r="M30" i="101" s="1"/>
  <c r="M551" i="105"/>
  <c r="J560" i="105"/>
  <c r="L124" i="70"/>
  <c r="K560" i="105" l="1"/>
  <c r="N551" i="105"/>
  <c r="M124" i="70"/>
  <c r="L560" i="105" l="1"/>
  <c r="N124" i="70"/>
  <c r="N28" i="101"/>
  <c r="N30" i="101" l="1"/>
  <c r="O30" i="101" s="1"/>
  <c r="O28" i="101"/>
  <c r="M560" i="105"/>
  <c r="N560" i="105" l="1"/>
  <c r="H33" i="101" l="1"/>
  <c r="AD429" i="105" l="1"/>
  <c r="H40" i="101"/>
  <c r="H35" i="101"/>
  <c r="J297" i="66"/>
  <c r="H38" i="101" l="1"/>
  <c r="H36" i="101"/>
  <c r="AD321" i="105" l="1"/>
  <c r="AD511" i="105"/>
  <c r="J33" i="101" l="1"/>
  <c r="L297" i="66"/>
  <c r="J35" i="101" l="1"/>
  <c r="J38" i="101" s="1"/>
  <c r="K33" i="101" l="1"/>
  <c r="K40" i="101" l="1"/>
  <c r="K35" i="101"/>
  <c r="K38" i="101" s="1"/>
  <c r="M297" i="66"/>
  <c r="K36" i="101" l="1"/>
  <c r="M33" i="101"/>
  <c r="O297" i="66"/>
  <c r="O64" i="101" l="1"/>
  <c r="N33" i="101"/>
  <c r="M35" i="101"/>
  <c r="P297" i="66"/>
  <c r="N40" i="101" l="1"/>
  <c r="N35" i="101"/>
  <c r="O33" i="101"/>
  <c r="M38" i="101"/>
  <c r="O35" i="101" l="1"/>
  <c r="N36" i="101"/>
  <c r="N38" i="101"/>
  <c r="O68" i="101" l="1"/>
  <c r="O67" i="101"/>
  <c r="O69" i="101"/>
  <c r="O65" i="101"/>
  <c r="L33" i="101" l="1"/>
  <c r="N297" i="66" l="1"/>
  <c r="L40" i="101"/>
  <c r="L35" i="101"/>
  <c r="M40" i="101"/>
  <c r="L36" i="101" l="1"/>
  <c r="M36" i="101"/>
  <c r="L38" i="101"/>
  <c r="I33" i="101"/>
  <c r="K297" i="66" l="1"/>
  <c r="I35" i="101"/>
  <c r="I38" i="101" s="1"/>
  <c r="I40" i="101"/>
  <c r="J40" i="101"/>
  <c r="I36" i="101" l="1"/>
  <c r="J36" i="101"/>
  <c r="D87" i="105" l="1"/>
  <c r="D93" i="105"/>
  <c r="D81" i="105"/>
  <c r="D69" i="105"/>
  <c r="C82" i="105"/>
  <c r="D73" i="105"/>
  <c r="C76" i="105"/>
  <c r="C77" i="105"/>
  <c r="C70" i="105"/>
  <c r="C94" i="105"/>
  <c r="C86" i="105"/>
  <c r="D91" i="105"/>
  <c r="D90" i="105"/>
  <c r="D77" i="105"/>
  <c r="C83" i="105"/>
  <c r="C81" i="105"/>
  <c r="D83" i="105"/>
  <c r="D89" i="105"/>
  <c r="C93" i="105"/>
  <c r="D66" i="105"/>
  <c r="D76" i="105"/>
  <c r="C74" i="105"/>
  <c r="D67" i="105"/>
  <c r="C96" i="105"/>
  <c r="C95" i="105"/>
  <c r="C73" i="105"/>
  <c r="C84" i="105"/>
  <c r="C65" i="105"/>
  <c r="D72" i="105"/>
  <c r="D64" i="105"/>
  <c r="D70" i="105"/>
  <c r="D65" i="105"/>
  <c r="C88" i="105"/>
  <c r="C78" i="105"/>
  <c r="C68" i="105"/>
  <c r="C75" i="105"/>
  <c r="D79" i="105"/>
  <c r="C92" i="105"/>
  <c r="C91" i="105"/>
  <c r="D74" i="105"/>
  <c r="C87" i="105"/>
  <c r="D78" i="105"/>
  <c r="C85" i="105"/>
  <c r="D86" i="105"/>
  <c r="C64" i="105"/>
  <c r="D96" i="105"/>
  <c r="D95" i="105"/>
  <c r="C89" i="105"/>
  <c r="C80" i="105"/>
  <c r="C69" i="105"/>
  <c r="D80" i="105"/>
  <c r="D84" i="105"/>
  <c r="C67" i="105"/>
  <c r="D75" i="105"/>
  <c r="D92" i="105"/>
  <c r="D82" i="105"/>
  <c r="D85" i="105"/>
  <c r="D94" i="105"/>
  <c r="C66" i="105"/>
  <c r="C72" i="105"/>
  <c r="D88" i="105"/>
  <c r="C90" i="105"/>
  <c r="D68" i="105"/>
  <c r="C79" i="105"/>
  <c r="C99" i="105" l="1"/>
  <c r="S29" i="105"/>
  <c r="S40" i="105"/>
  <c r="R41" i="105"/>
  <c r="S41" i="105"/>
  <c r="S30" i="105"/>
  <c r="R40" i="105"/>
  <c r="R29" i="105"/>
  <c r="D99" i="105"/>
  <c r="D100" i="105" s="1"/>
  <c r="R30" i="105" l="1"/>
  <c r="S28" i="105"/>
  <c r="S42" i="105"/>
  <c r="S31" i="105"/>
  <c r="C100" i="105"/>
  <c r="R28" i="105"/>
  <c r="R39" i="105"/>
  <c r="R42" i="105"/>
  <c r="R31" i="105"/>
  <c r="R26" i="105"/>
  <c r="R659" i="105"/>
  <c r="R37" i="105"/>
  <c r="S26" i="105"/>
  <c r="S33" i="105" s="1"/>
  <c r="S659" i="105"/>
  <c r="R33" i="105" l="1"/>
  <c r="S37" i="105"/>
  <c r="S742" i="105"/>
  <c r="D26" i="105"/>
  <c r="D659" i="105"/>
  <c r="C26" i="105"/>
  <c r="C659" i="105"/>
  <c r="R742" i="105"/>
  <c r="C28" i="105"/>
  <c r="C39" i="105"/>
  <c r="D28" i="105"/>
  <c r="D39" i="105"/>
  <c r="R44" i="105"/>
  <c r="S39" i="105"/>
  <c r="C742" i="105" l="1"/>
  <c r="AA46" i="105"/>
  <c r="Z46" i="105"/>
  <c r="Y46" i="105"/>
  <c r="S44" i="105"/>
  <c r="C33" i="105"/>
  <c r="D33" i="105"/>
  <c r="E742" i="105"/>
  <c r="C37" i="105"/>
  <c r="D37" i="105"/>
  <c r="D44" i="105" s="1"/>
  <c r="D742" i="105"/>
  <c r="W46" i="105" l="1"/>
  <c r="V46" i="105"/>
  <c r="X46" i="105"/>
  <c r="C44" i="105"/>
  <c r="AB46" i="105"/>
  <c r="AC46" i="105"/>
  <c r="D45" i="105" l="1"/>
  <c r="C471" i="105" l="1"/>
  <c r="C474" i="105" l="1"/>
  <c r="C395" i="105" l="1"/>
  <c r="R188" i="105" l="1"/>
  <c r="R189" i="105" s="1"/>
  <c r="R380" i="105"/>
  <c r="R381" i="105" s="1"/>
  <c r="R551" i="105"/>
  <c r="R552" i="105" s="1"/>
  <c r="R276" i="105"/>
  <c r="R277" i="105" s="1"/>
  <c r="R367" i="105"/>
  <c r="R16" i="105" s="1"/>
  <c r="C537" i="105"/>
  <c r="C562" i="105"/>
  <c r="R263" i="105"/>
  <c r="C381" i="105"/>
  <c r="C389" i="105"/>
  <c r="C392" i="105" s="1"/>
  <c r="C197" i="105"/>
  <c r="C173" i="105"/>
  <c r="C453" i="105"/>
  <c r="C477" i="105"/>
  <c r="R175" i="105"/>
  <c r="C367" i="105"/>
  <c r="C263" i="105"/>
  <c r="C287" i="105"/>
  <c r="R538" i="105"/>
  <c r="D395" i="105"/>
  <c r="D396" i="105" s="1"/>
  <c r="D397" i="105" s="1"/>
  <c r="C571" i="105" l="1"/>
  <c r="R15" i="105"/>
  <c r="R18" i="105"/>
  <c r="R14" i="105"/>
  <c r="D381" i="105" l="1"/>
  <c r="D382" i="105" s="1"/>
  <c r="D383" i="105" s="1"/>
  <c r="D471" i="105"/>
  <c r="S276" i="105"/>
  <c r="S277" i="105" s="1"/>
  <c r="D453" i="105"/>
  <c r="S188" i="105"/>
  <c r="S189" i="105" s="1"/>
  <c r="S551" i="105" l="1"/>
  <c r="S552" i="105" s="1"/>
  <c r="S380" i="105"/>
  <c r="S381" i="105" s="1"/>
  <c r="D173" i="105"/>
  <c r="S175" i="105"/>
  <c r="S14" i="105" s="1"/>
  <c r="D389" i="105"/>
  <c r="D390" i="105" s="1"/>
  <c r="S538" i="105"/>
  <c r="S263" i="105"/>
  <c r="S15" i="105" s="1"/>
  <c r="D197" i="105"/>
  <c r="D198" i="105" s="1"/>
  <c r="D537" i="105"/>
  <c r="D562" i="105"/>
  <c r="D287" i="105"/>
  <c r="D263" i="105"/>
  <c r="S367" i="105"/>
  <c r="D472" i="105"/>
  <c r="D475" i="105" s="1"/>
  <c r="D474" i="105"/>
  <c r="D477" i="105"/>
  <c r="D478" i="105" s="1"/>
  <c r="D367" i="105"/>
  <c r="D392" i="105" l="1"/>
  <c r="S18" i="105"/>
  <c r="E562" i="105"/>
  <c r="D200" i="105"/>
  <c r="D391" i="105"/>
  <c r="D393" i="105"/>
  <c r="D571" i="105"/>
  <c r="D199" i="105"/>
  <c r="D201" i="105"/>
  <c r="D479" i="105"/>
  <c r="D480" i="105"/>
  <c r="D481" i="105"/>
  <c r="S16" i="105"/>
  <c r="E381" i="105"/>
  <c r="D288" i="105"/>
  <c r="D290" i="105"/>
  <c r="D563" i="105"/>
  <c r="F381" i="105" l="1"/>
  <c r="D289" i="105"/>
  <c r="D291" i="105"/>
  <c r="D564" i="105"/>
  <c r="D566" i="105"/>
  <c r="D565" i="105"/>
  <c r="F562" i="105"/>
  <c r="G562" i="105" l="1"/>
  <c r="G381" i="105"/>
  <c r="H562" i="105" l="1"/>
  <c r="H381" i="105"/>
  <c r="I562" i="105" l="1"/>
  <c r="I381" i="105"/>
  <c r="J381" i="105" l="1"/>
  <c r="J562" i="105"/>
  <c r="K381" i="105" l="1"/>
  <c r="K562" i="105"/>
  <c r="L562" i="105" l="1"/>
  <c r="L381" i="105"/>
  <c r="M562" i="105" l="1"/>
  <c r="M381" i="105"/>
  <c r="N381" i="105" l="1"/>
  <c r="N562" i="105"/>
  <c r="AD523" i="105" l="1"/>
  <c r="AD345" i="105"/>
  <c r="S466" i="105" l="1"/>
  <c r="S467" i="105" s="1"/>
  <c r="S453" i="105"/>
  <c r="R466" i="105" l="1"/>
  <c r="R467" i="105" s="1"/>
  <c r="S17" i="105"/>
  <c r="S19" i="105" s="1"/>
  <c r="S9" i="105"/>
  <c r="R453" i="105" l="1"/>
  <c r="AD436" i="105"/>
  <c r="R17" i="105" l="1"/>
  <c r="R19" i="105" s="1"/>
  <c r="R9" i="105"/>
  <c r="S20" i="105" l="1"/>
  <c r="C91" i="101" l="1"/>
  <c r="C93" i="101" s="1"/>
  <c r="F93" i="101" l="1"/>
  <c r="G93" i="101" l="1"/>
  <c r="L93" i="101" l="1"/>
  <c r="J93" i="101"/>
  <c r="K93" i="101"/>
  <c r="E93" i="101" l="1"/>
  <c r="I93" i="101"/>
  <c r="N93" i="101"/>
  <c r="D91" i="101"/>
  <c r="D93" i="101" s="1"/>
  <c r="M93" i="101"/>
  <c r="H93" i="101"/>
  <c r="S177" i="105" l="1"/>
  <c r="R455" i="105"/>
  <c r="R369" i="105"/>
  <c r="R177" i="105"/>
  <c r="S369" i="105"/>
  <c r="S455" i="105" l="1"/>
  <c r="R540" i="105"/>
  <c r="R265" i="105"/>
  <c r="S265" i="105" l="1"/>
  <c r="R10" i="105"/>
  <c r="R11" i="105" s="1"/>
  <c r="S540" i="105"/>
  <c r="S10" i="105" l="1"/>
  <c r="S11" i="105" s="1"/>
  <c r="I139" i="101" l="1"/>
  <c r="I141" i="101" s="1"/>
  <c r="R371" i="105"/>
  <c r="S371" i="105"/>
  <c r="C170" i="101" l="1"/>
  <c r="D170" i="101"/>
  <c r="R267" i="105" l="1"/>
  <c r="S267" i="105"/>
  <c r="R179" i="105"/>
  <c r="S179" i="105"/>
  <c r="R542" i="105" l="1"/>
  <c r="S542" i="10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Vladimir Kozlov</author>
  </authors>
  <commentList>
    <comment ref="M189" authorId="0" shapeId="0" xr:uid="{00000000-0006-0000-0400-000001000000}">
      <text>
        <r>
          <rPr>
            <b/>
            <sz val="10"/>
            <color rgb="FF000000"/>
            <rFont val="Tahoma"/>
            <family val="2"/>
          </rPr>
          <t>Vladimir Kozlov:</t>
        </r>
        <r>
          <rPr>
            <sz val="10"/>
            <color rgb="FF000000"/>
            <rFont val="Tahoma"/>
            <family val="2"/>
          </rPr>
          <t xml:space="preserve">
</t>
        </r>
        <r>
          <rPr>
            <sz val="10"/>
            <color rgb="FF000000"/>
            <rFont val="Tahoma"/>
            <family val="2"/>
          </rPr>
          <t>1.6T is needed to keep this above 30%</t>
        </r>
      </text>
    </comment>
    <comment ref="H471" authorId="0" shapeId="0" xr:uid="{00000000-0006-0000-0400-000002000000}">
      <text>
        <r>
          <rPr>
            <b/>
            <sz val="10"/>
            <color rgb="FF000000"/>
            <rFont val="Tahoma"/>
            <family val="2"/>
          </rPr>
          <t>Vladimir Kozlov:</t>
        </r>
        <r>
          <rPr>
            <sz val="10"/>
            <color rgb="FF000000"/>
            <rFont val="Tahoma"/>
            <family val="2"/>
          </rPr>
          <t xml:space="preserve">
</t>
        </r>
        <r>
          <rPr>
            <sz val="10"/>
            <color rgb="FF000000"/>
            <rFont val="Tahoma"/>
            <family val="2"/>
          </rPr>
          <t>Microsoft is using some DR4 for cluster connections</t>
        </r>
      </text>
    </comment>
    <comment ref="H556" authorId="0" shapeId="0" xr:uid="{00000000-0006-0000-0400-000003000000}">
      <text>
        <r>
          <rPr>
            <b/>
            <sz val="10"/>
            <color rgb="FF000000"/>
            <rFont val="Tahoma"/>
            <family val="2"/>
          </rPr>
          <t>Vladimir Kozlov:</t>
        </r>
        <r>
          <rPr>
            <sz val="10"/>
            <color rgb="FF000000"/>
            <rFont val="Tahoma"/>
            <family val="2"/>
          </rPr>
          <t xml:space="preserve">
</t>
        </r>
        <r>
          <rPr>
            <sz val="10"/>
            <color rgb="FF000000"/>
            <rFont val="Tahoma"/>
            <family val="2"/>
          </rPr>
          <t>Microsoft is using some DR4 for cluster connections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D13" authorId="0" shapeId="0" xr:uid="{00000000-0006-0000-0700-000001000000}">
      <text>
        <r>
          <rPr>
            <b/>
            <sz val="9"/>
            <color indexed="81"/>
            <rFont val="Tahoma"/>
            <family val="2"/>
          </rPr>
          <t>Includes GBIC, certain SFF modules, and 'Other' which are no longer being produced.</t>
        </r>
      </text>
    </comment>
    <comment ref="D23" authorId="0" shapeId="0" xr:uid="{00000000-0006-0000-0700-000002000000}">
      <text>
        <r>
          <rPr>
            <b/>
            <sz val="9"/>
            <color indexed="81"/>
            <rFont val="Tahoma"/>
            <family val="2"/>
          </rPr>
          <t xml:space="preserve">Includes XENPAK, X2, and 'Other' which are no longer being produced.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J232" authorId="0" shapeId="0" xr:uid="{00000000-0006-0000-0A00-000001000000}">
      <text>
        <r>
          <rPr>
            <b/>
            <sz val="9"/>
            <color indexed="81"/>
            <rFont val="Tahoma"/>
            <family val="2"/>
          </rPr>
          <t>John Lively:</t>
        </r>
        <r>
          <rPr>
            <sz val="9"/>
            <color indexed="81"/>
            <rFont val="Tahoma"/>
            <family val="2"/>
          </rPr>
          <t xml:space="preserve">
this cell was showing negative due to rounding, so had to put special formula in</t>
        </r>
      </text>
    </comment>
  </commentList>
</comments>
</file>

<file path=xl/sharedStrings.xml><?xml version="1.0" encoding="utf-8"?>
<sst xmlns="http://schemas.openxmlformats.org/spreadsheetml/2006/main" count="2092" uniqueCount="583">
  <si>
    <t>Forecast Methodology</t>
  </si>
  <si>
    <t xml:space="preserve">LightCounting has no vested interest in the transceiver market and does not participate in any vendor specific projects and/or consultations. </t>
  </si>
  <si>
    <t>LightCounting forecasting involves combining forecasts from more than one source and uses various methods.</t>
  </si>
  <si>
    <t>Trend extrapolation</t>
  </si>
  <si>
    <t>Forecast methodology is based on extrapolation of historical transceiver sales using product life-cycle model (S-curve methodology) for individual products. Information on historical sales of transceivers is obtained by means of LightCounting market surveys conducted on a semi-annual basis.</t>
  </si>
  <si>
    <t>Expert Opinions</t>
  </si>
  <si>
    <t>LightCounting forecasting highly involves industry expert opinions as well as discussions with transceiver vendors, their suppliers and customers. It is through the synthesis of these opinions that a final forecast is obtained.</t>
  </si>
  <si>
    <t>Cross-impact Analysis</t>
  </si>
  <si>
    <t>Scenario Analysis</t>
  </si>
  <si>
    <t xml:space="preserve">Scenarios consider developments such as new data rates, form factors or possible growth rates. Expert opinions are often used to evaluate and compare different scenarios and pick the most possible one.  </t>
  </si>
  <si>
    <t>Financial Analysis</t>
  </si>
  <si>
    <t xml:space="preserve">LightCounting makes global economic and financial analysis of specific companies, use publicly available information such as SEC filings, company presentations or other market researches as input to its forecasting. </t>
  </si>
  <si>
    <t>Total</t>
  </si>
  <si>
    <t>Revenues</t>
  </si>
  <si>
    <t>Definition of forecast segments</t>
  </si>
  <si>
    <t>Units are devices or modules</t>
  </si>
  <si>
    <t>Shipments (devices)</t>
  </si>
  <si>
    <t>Average Selling Prices</t>
  </si>
  <si>
    <t xml:space="preserve">Total Devices </t>
  </si>
  <si>
    <t>ASPs</t>
  </si>
  <si>
    <t xml:space="preserve">The LightCounting optical interconnect forecast begins with historical shipment data derived from our proprietary vendor shipments database. </t>
  </si>
  <si>
    <t xml:space="preserve">are based on the results of interviews with leading vendors and other industry experts. Several 'sanity checks' are then performed to assess </t>
  </si>
  <si>
    <t>the results of the forecast, and feedback is provided from several industry participants. Final adjustments are made.</t>
  </si>
  <si>
    <t>The historical trends are extrapolated using the life-cycle model described below. The specific assumptions for each product</t>
  </si>
  <si>
    <t>Model developed by: John Lively</t>
  </si>
  <si>
    <t>Revenues ($ million)</t>
  </si>
  <si>
    <t>A.S.P. ($)</t>
  </si>
  <si>
    <t>Abstract</t>
  </si>
  <si>
    <t>Reach</t>
  </si>
  <si>
    <t>Data Rate</t>
  </si>
  <si>
    <t>Form Factor</t>
  </si>
  <si>
    <t>100 m</t>
  </si>
  <si>
    <t>X2</t>
  </si>
  <si>
    <t>XFP</t>
  </si>
  <si>
    <t>CFP</t>
  </si>
  <si>
    <t>QSFP28</t>
  </si>
  <si>
    <t>300 m</t>
  </si>
  <si>
    <t>all</t>
  </si>
  <si>
    <t>SFP+</t>
  </si>
  <si>
    <t>500 m</t>
  </si>
  <si>
    <t>SFP</t>
  </si>
  <si>
    <t>2 km</t>
  </si>
  <si>
    <t>10 km</t>
  </si>
  <si>
    <t>40 km</t>
  </si>
  <si>
    <t>80 km</t>
  </si>
  <si>
    <t>10G</t>
  </si>
  <si>
    <t>100G</t>
  </si>
  <si>
    <t>&lt;== was listed under 10 km</t>
  </si>
  <si>
    <t>total new forecast</t>
  </si>
  <si>
    <t xml:space="preserve">Summary </t>
  </si>
  <si>
    <t>all reaches &amp; speeds</t>
  </si>
  <si>
    <t>Annual growth rate</t>
  </si>
  <si>
    <t>Product forecast</t>
  </si>
  <si>
    <t>GbE</t>
  </si>
  <si>
    <t>10GbE</t>
  </si>
  <si>
    <t>&lt;== includes XFP and others</t>
  </si>
  <si>
    <t>QSFP+</t>
  </si>
  <si>
    <t/>
  </si>
  <si>
    <t>40 GbE PSM4</t>
  </si>
  <si>
    <t>Telecom</t>
  </si>
  <si>
    <t>Product forecast - Telecom segment</t>
  </si>
  <si>
    <t>MMF</t>
  </si>
  <si>
    <t>SMF</t>
  </si>
  <si>
    <t>Product forecast - Datacenter Enterprise sub-segment</t>
  </si>
  <si>
    <t>Comparison of segments</t>
  </si>
  <si>
    <t>&lt;= unit growth rate (combined total)</t>
  </si>
  <si>
    <t>Percentage splits</t>
  </si>
  <si>
    <t>Index</t>
  </si>
  <si>
    <t>(Both spreadsheets must be open)</t>
  </si>
  <si>
    <t>220 m</t>
  </si>
  <si>
    <t>CAGR (%)</t>
  </si>
  <si>
    <t>Enterprise</t>
  </si>
  <si>
    <t>growth rate</t>
  </si>
  <si>
    <t>&lt;== renamed from '4xSR' in June 2015</t>
  </si>
  <si>
    <t>40GbE MM duplex</t>
  </si>
  <si>
    <t>SFP28</t>
  </si>
  <si>
    <t>6-yr total</t>
  </si>
  <si>
    <t>&lt;== includes 40GbE SR4 compliant modules; also proprietary bi-di modules in 2015 and earlier.</t>
  </si>
  <si>
    <t>Standard</t>
  </si>
  <si>
    <t>Non-standard</t>
  </si>
  <si>
    <t>400G</t>
  </si>
  <si>
    <t>40GbE</t>
  </si>
  <si>
    <t>Application segments</t>
  </si>
  <si>
    <t xml:space="preserve">The Telecom segment is composed of traditional fixed and mobile telecommunications companies, such as AT&amp;T, BT, China Mobile, DT, Orange, NTT, Softbank, Sprint, and Verizon. </t>
  </si>
  <si>
    <t xml:space="preserve">This definition is considerably more narrow than the 'DCI' definition used by other analyst firms, which includes ALL connections between ANY datacenter and any other entity.  </t>
  </si>
  <si>
    <t>Rest of DWDM</t>
  </si>
  <si>
    <t>Mega-DCI DWDM</t>
  </si>
  <si>
    <t>Product segments included in this forecast are listed below, with some notes/comments</t>
  </si>
  <si>
    <t>10GbE LRM</t>
  </si>
  <si>
    <t>40GbE eSR</t>
  </si>
  <si>
    <t>40GbE (FR)</t>
  </si>
  <si>
    <t>40GbE (LR4 subspec)</t>
  </si>
  <si>
    <t>25GbE SR</t>
  </si>
  <si>
    <t>25GbE LR</t>
  </si>
  <si>
    <t>`</t>
  </si>
  <si>
    <t>200G</t>
  </si>
  <si>
    <t>40G MMF</t>
  </si>
  <si>
    <t>100G SMF 0.5-10km</t>
  </si>
  <si>
    <t>100-300m</t>
  </si>
  <si>
    <t xml:space="preserve"> 0.5-10km</t>
  </si>
  <si>
    <t>100G SMF</t>
  </si>
  <si>
    <t>40G SMF</t>
  </si>
  <si>
    <t>CFP2/4</t>
  </si>
  <si>
    <t>&lt;== CFP2 and CFP4 now combined into single line item; CPAK was also included, through July 2014 forecast.. Then removed from subsequent forecasts</t>
  </si>
  <si>
    <t>40G datacenter total</t>
  </si>
  <si>
    <t>0.1-10km</t>
  </si>
  <si>
    <t>Cloud</t>
  </si>
  <si>
    <t xml:space="preserve">LightCounting divides the overall Ethernet transceiver market into three segments, based on customers: Telecom, Cloud, and Enterprise. </t>
  </si>
  <si>
    <t xml:space="preserve">The Enterprise Datacenter segment is composed of all other enterprises, excluding those falling into the Cloud category. </t>
  </si>
  <si>
    <t>Product forecast - Cloud segment</t>
  </si>
  <si>
    <t>DWDM</t>
  </si>
  <si>
    <t>Enterprise segment Sales ($M)</t>
  </si>
  <si>
    <t>aggregated</t>
  </si>
  <si>
    <t>annual bandwidth</t>
  </si>
  <si>
    <t>Telecom segment Sales ($M)</t>
  </si>
  <si>
    <t>Cloud segment Sales ($M)</t>
  </si>
  <si>
    <t>ASPs per ports</t>
  </si>
  <si>
    <t>Cloud (DCI)</t>
  </si>
  <si>
    <t>Growth in Aggregated bandwidth</t>
  </si>
  <si>
    <t>Summary</t>
  </si>
  <si>
    <t>DWDM Network Bandwidth Growth by segment</t>
  </si>
  <si>
    <t>DWDM Cloud segment</t>
  </si>
  <si>
    <t>MMF/SMF</t>
  </si>
  <si>
    <t>Std/Non-Std</t>
  </si>
  <si>
    <t>25GbE ER</t>
  </si>
  <si>
    <t>Mix</t>
  </si>
  <si>
    <t>10-20 km</t>
  </si>
  <si>
    <t>GbE &amp; Fast Ethernet</t>
  </si>
  <si>
    <t>Various</t>
  </si>
  <si>
    <t>Legacy/discontinued</t>
  </si>
  <si>
    <t>&lt;== includes Fast Ethernet 2km and 15km, and GbE in GBIC, 1x9, 2x9, and other discontinued form factors</t>
  </si>
  <si>
    <t>&lt;== includes X2, XENPAK, and some X2 form factor products that are no longer shipping</t>
  </si>
  <si>
    <t>Forecast by data rate</t>
  </si>
  <si>
    <t>Interactive dashboard showing segment splits</t>
  </si>
  <si>
    <t>Select Product to Display in Cell Below</t>
  </si>
  <si>
    <t>&lt;== added June 2015; includes 40GbE bidi and other MMF duplex solutions (e.g. VCSEL-based S-WDM)</t>
  </si>
  <si>
    <t>100-300 m</t>
  </si>
  <si>
    <t>TBD</t>
  </si>
  <si>
    <t xml:space="preserve">Ethernet </t>
  </si>
  <si>
    <t>Ethernet share of total</t>
  </si>
  <si>
    <t>Annual growth rate - Ethernet</t>
  </si>
  <si>
    <t>Annual growth rate - DWDM</t>
  </si>
  <si>
    <t>% Cloud</t>
  </si>
  <si>
    <t>Sum of total Ethernet, DWDM, AOC/EOMs</t>
  </si>
  <si>
    <t>Units</t>
  </si>
  <si>
    <t>Figures used in the report</t>
  </si>
  <si>
    <t>Revenues ($ millions)</t>
  </si>
  <si>
    <t>Ethernet products - Split by major market segment</t>
  </si>
  <si>
    <t xml:space="preserve">Figure E-1: Sales of Optics to the Cloud </t>
  </si>
  <si>
    <t>Figure E-2: Sales to the Cloud segment vs. all others — Ethernet, DWDM and AOCs/EOMs optical modules</t>
  </si>
  <si>
    <t>Figure E-3: Schematic of Networking Infrastructure</t>
  </si>
  <si>
    <t>Sourced from Coriant</t>
  </si>
  <si>
    <t>Figure 3-3: Infrastructure spending by market segment</t>
  </si>
  <si>
    <t>Figure 3-4: Projected growth of infrastructure spending by segment</t>
  </si>
  <si>
    <t>Figure 3-5: Cloud Segment Dominates Ethernet market in 2016-2022</t>
  </si>
  <si>
    <t>Source: Ethernet Segments tab in this spreadsheet</t>
  </si>
  <si>
    <t>Figure 3-6: Cloud and Enterprise grow to 1/3 of DWDM by 2022</t>
  </si>
  <si>
    <t>Source: WDM Cloud (DCI) tab in this spreadsheet</t>
  </si>
  <si>
    <t>Figure 3-7</t>
  </si>
  <si>
    <t>Figure 3-6 in the report</t>
  </si>
  <si>
    <t>Figure 3-1 and 3-2: Powerpoint diagrams showing market segmentation used in the report; created by LightCounting</t>
  </si>
  <si>
    <t>Figures in chapters 1 and 2 are all diagrams or photos sourced from third parties</t>
  </si>
  <si>
    <t>Enterprise IT (traditional)</t>
  </si>
  <si>
    <t>Internet traffic growth</t>
  </si>
  <si>
    <t>DWDM network bandwidth growth</t>
  </si>
  <si>
    <t>Cloud - All Other</t>
  </si>
  <si>
    <t>Chapter 5: Ethernet segment forecast</t>
  </si>
  <si>
    <t>Chapter 4: DWDM market forecast</t>
  </si>
  <si>
    <t>Chapter 3: Segmentation, spending, and bandwidth growth</t>
  </si>
  <si>
    <t>Executive Summary</t>
  </si>
  <si>
    <t xml:space="preserve">Figure 5-1: Global Sales of Ethernet transceivers by application. </t>
  </si>
  <si>
    <t>Figure 5-2: Sales of 100GbE transceivers by market segment</t>
  </si>
  <si>
    <t>Figure 5-3: Sales of 40GbE transceivers by market segment</t>
  </si>
  <si>
    <t>Figure 5-4: Projected sales of 200GbE transceivers</t>
  </si>
  <si>
    <t>Figure 5-4</t>
  </si>
  <si>
    <t>Figure 5-5: Projected sales of 400GbE transceivers</t>
  </si>
  <si>
    <t>Figure 5-5</t>
  </si>
  <si>
    <t>Same as Figure E-4 above</t>
  </si>
  <si>
    <t>Source: Ethernet-Segments tab in this spreadsheet</t>
  </si>
  <si>
    <t>Figures 4-1 through 4-5: Photos and diagrams sourced from third parties</t>
  </si>
  <si>
    <t>Figure 3-9</t>
  </si>
  <si>
    <t>Figure 4-6</t>
  </si>
  <si>
    <t>LightCounting Mega Datacenter Report Database</t>
  </si>
  <si>
    <t>&lt;== Starts as 2x25 and morphs into serial 50Gbps devices over forecast period</t>
  </si>
  <si>
    <t>&lt;== Uses FEC on host card to extend reach.</t>
  </si>
  <si>
    <t>Ethernet revenues by segment: All speeds</t>
  </si>
  <si>
    <t>Ethernet shipments by segment: All speeds</t>
  </si>
  <si>
    <t>20 km</t>
  </si>
  <si>
    <t>ASPs calculated from $/units, above and below</t>
  </si>
  <si>
    <t>Revenues are copied from Ethernet forecast model, Products x Speed tab</t>
  </si>
  <si>
    <t>SR4, SR2 split into separate categories May30, 2018</t>
  </si>
  <si>
    <t>SR4, SR2 split into separate categories May30, 2019</t>
  </si>
  <si>
    <t xml:space="preserve"> CWDM4, FR split into separate categories May30, 2018</t>
  </si>
  <si>
    <t xml:space="preserve"> CWDM4, FR split into separate categories May30, 2019</t>
  </si>
  <si>
    <t xml:space="preserve"> LR4, 4WDM10 split into separate categories May30, 2018</t>
  </si>
  <si>
    <t xml:space="preserve"> LR4, 4WDM10 split into separate categories May30, 2019</t>
  </si>
  <si>
    <t>PSM4, DR split into separate categories May30, 2018</t>
  </si>
  <si>
    <t xml:space="preserve"> TBD</t>
  </si>
  <si>
    <t>Cloud segment shipments</t>
  </si>
  <si>
    <t>Telecom segment transceivers</t>
  </si>
  <si>
    <t>Enterprise segment transceivers</t>
  </si>
  <si>
    <t>Calculated from above</t>
  </si>
  <si>
    <t>Transceivers - annual shipments by market segment</t>
  </si>
  <si>
    <t>Forecast detail - transceivers</t>
  </si>
  <si>
    <t>Shipments of 100/200/400G transceivers by segment</t>
  </si>
  <si>
    <t>Sales of 100/200/400G transceivers by segment</t>
  </si>
  <si>
    <t>The Cloud segment is composed of the largest internet content and commerce companies such as Alibaba, Amazon, Apple, Baidu, Facebook, Google, Microsoft, and Tencent.</t>
  </si>
  <si>
    <t xml:space="preserve">In addition, we also include here a forecast for DWDM optics used for interconnecting the datacenters of the mega-datacenter operators. We call this segment 'Mega-DCI'. </t>
  </si>
  <si>
    <t>Split by reach (percentage)</t>
  </si>
  <si>
    <t>High-speed Cloud transceivers, split by reach</t>
  </si>
  <si>
    <t>High-speed transceivers by reach (Cloud)</t>
  </si>
  <si>
    <t>High-speed transceivers by speed (Cloud)</t>
  </si>
  <si>
    <t>All Other Cloud</t>
  </si>
  <si>
    <t>Figure E-4: Sales of Ethernet Transceivers to Alibaba, Amazon, Facebook, Google and Microsoft</t>
  </si>
  <si>
    <t>Top 5 in Cloud</t>
  </si>
  <si>
    <t>Top 5 Cloud</t>
  </si>
  <si>
    <t>Figure X: Top 5 Cloud companies vs. all other Cloud Ethernet transceiver purchases</t>
  </si>
  <si>
    <t>Cloud - Top 5</t>
  </si>
  <si>
    <t>Figure 5-7: Sales of Ethernet Transceivers to the Top 5 ICPs.</t>
  </si>
  <si>
    <t>Figure 5-6: Cloud Consumption by Product Type</t>
  </si>
  <si>
    <t>100 - 300 m</t>
  </si>
  <si>
    <t>40G SR4</t>
  </si>
  <si>
    <t xml:space="preserve">50G </t>
  </si>
  <si>
    <t>SFP-DD, DSFP</t>
  </si>
  <si>
    <t>200G SR4</t>
  </si>
  <si>
    <t>2x200 (400G-SR8)</t>
  </si>
  <si>
    <t>200G FR4</t>
  </si>
  <si>
    <t>2x200G FR4</t>
  </si>
  <si>
    <t>400G DR4</t>
  </si>
  <si>
    <t>400G FR4, FR8</t>
  </si>
  <si>
    <t>100G CWDM4-Subspec</t>
  </si>
  <si>
    <t>10G (100m Sub-spec)</t>
  </si>
  <si>
    <t>10G LRM</t>
  </si>
  <si>
    <t>10G (2km Sub-spec)</t>
  </si>
  <si>
    <t>25G SR</t>
  </si>
  <si>
    <t>25G LR</t>
  </si>
  <si>
    <t>25G ER</t>
  </si>
  <si>
    <t>40G MM duplex</t>
  </si>
  <si>
    <t>40G eSR</t>
  </si>
  <si>
    <t xml:space="preserve">40G PSM4 </t>
  </si>
  <si>
    <t>40G (FR)</t>
  </si>
  <si>
    <t>40G (LR4 subspec)</t>
  </si>
  <si>
    <t>40G</t>
  </si>
  <si>
    <t>100G SR4</t>
  </si>
  <si>
    <t>100G SR2</t>
  </si>
  <si>
    <t>100G MM Duplex</t>
  </si>
  <si>
    <t>100G eSR</t>
  </si>
  <si>
    <t>100G PSM4</t>
  </si>
  <si>
    <t>100G DR</t>
  </si>
  <si>
    <t>100G CWDM4</t>
  </si>
  <si>
    <t>100G FR</t>
  </si>
  <si>
    <t>100G LR4</t>
  </si>
  <si>
    <t>100G 4WDM10</t>
  </si>
  <si>
    <t>100G 4WDM20</t>
  </si>
  <si>
    <t>Top 5 % of Cloud total</t>
  </si>
  <si>
    <t>Calculated as Total less Cloud less Enterprise</t>
  </si>
  <si>
    <t>Shipments to the Cloud</t>
  </si>
  <si>
    <t xml:space="preserve">Bandwidth of optical connectivity </t>
  </si>
  <si>
    <t>Growth rate</t>
  </si>
  <si>
    <t>Amazon</t>
  </si>
  <si>
    <t>Microsoft</t>
  </si>
  <si>
    <t>Sum of above</t>
  </si>
  <si>
    <t>Cloud consumption by product type</t>
  </si>
  <si>
    <t xml:space="preserve">  </t>
  </si>
  <si>
    <t>1G</t>
  </si>
  <si>
    <t>1G &amp; Fast Ethernet</t>
  </si>
  <si>
    <t>2x400G, 800G products</t>
  </si>
  <si>
    <t>G</t>
  </si>
  <si>
    <t>10 G</t>
  </si>
  <si>
    <t>25 G</t>
  </si>
  <si>
    <t>40 G</t>
  </si>
  <si>
    <t>50G</t>
  </si>
  <si>
    <t>Annual growth rate 25G and above</t>
  </si>
  <si>
    <t xml:space="preserve">25G at various reaches </t>
  </si>
  <si>
    <t>25G products</t>
  </si>
  <si>
    <t>100 G at various reaches and form factors</t>
  </si>
  <si>
    <t>100G by reach</t>
  </si>
  <si>
    <t>100G by form factor</t>
  </si>
  <si>
    <t>200G by product</t>
  </si>
  <si>
    <t>400G products</t>
  </si>
  <si>
    <t>Ethernet shipments by segment: 100G</t>
  </si>
  <si>
    <t>Ethernet revenues by segment: 100G</t>
  </si>
  <si>
    <t>Ethernet shipments by segment: 200G</t>
  </si>
  <si>
    <t>Ethernet revenues by segment: 200G</t>
  </si>
  <si>
    <t>Ethernet shipments by segment: 2x400G, 800G</t>
  </si>
  <si>
    <t>Ethernet revenues by segment: 2x400G, 800G</t>
  </si>
  <si>
    <r>
      <t>100/200/</t>
    </r>
    <r>
      <rPr>
        <b/>
        <sz val="12"/>
        <color theme="1"/>
        <rFont val="Calibri"/>
        <family val="2"/>
      </rPr>
      <t>≥</t>
    </r>
    <r>
      <rPr>
        <b/>
        <sz val="12"/>
        <color theme="1"/>
        <rFont val="Calibri"/>
        <family val="2"/>
        <scheme val="minor"/>
      </rPr>
      <t>400G shipments</t>
    </r>
  </si>
  <si>
    <r>
      <t>100/200/</t>
    </r>
    <r>
      <rPr>
        <b/>
        <sz val="12"/>
        <color theme="1"/>
        <rFont val="Calibri"/>
        <family val="2"/>
      </rPr>
      <t>≥</t>
    </r>
    <r>
      <rPr>
        <b/>
        <sz val="12"/>
        <color theme="1"/>
        <rFont val="Calibri"/>
        <family val="2"/>
        <scheme val="minor"/>
      </rPr>
      <t>400G Sales</t>
    </r>
  </si>
  <si>
    <r>
      <t xml:space="preserve">Shipments of 100, 200, </t>
    </r>
    <r>
      <rPr>
        <sz val="14"/>
        <color theme="1"/>
        <rFont val="Calibri"/>
        <family val="2"/>
      </rPr>
      <t>≥</t>
    </r>
    <r>
      <rPr>
        <sz val="14"/>
        <color theme="1"/>
        <rFont val="Calibri"/>
        <family val="2"/>
        <scheme val="minor"/>
      </rPr>
      <t>400G Ports (not transceivers)</t>
    </r>
  </si>
  <si>
    <r>
      <t>DWDM by type (</t>
    </r>
    <r>
      <rPr>
        <sz val="10"/>
        <color theme="1"/>
        <rFont val="Calibri"/>
        <family val="2"/>
      </rPr>
      <t>≥</t>
    </r>
    <r>
      <rPr>
        <sz val="10"/>
        <color theme="1"/>
        <rFont val="Calibri"/>
        <family val="2"/>
        <scheme val="minor"/>
      </rPr>
      <t>100G)</t>
    </r>
  </si>
  <si>
    <t>Cloud by reach</t>
  </si>
  <si>
    <t>Shipments of 200GbE product to all other Cloud Companies (Excluding the TOP5)</t>
  </si>
  <si>
    <t>100G ER4-Lite</t>
  </si>
  <si>
    <t>30 km</t>
  </si>
  <si>
    <t>100G ER4</t>
  </si>
  <si>
    <t>100G ZR4</t>
  </si>
  <si>
    <t>Ethernet shipments by data rate</t>
  </si>
  <si>
    <t>Ethernet revenues by data rate</t>
  </si>
  <si>
    <t>800G</t>
  </si>
  <si>
    <t xml:space="preserve">growth of infrastructure spending by segment </t>
  </si>
  <si>
    <t>Figure 3-13: Growth rate in bandwidth of Ethernet connections deployed by Top 4 and All other Cloud companies</t>
  </si>
  <si>
    <t>Figure 3-12: Growth rates in bandwidth of Ethernet connections by application</t>
  </si>
  <si>
    <t>Deployments of 100/200/400G DWDM modules by Cloud companies (excluding 600G and above)</t>
  </si>
  <si>
    <t>Figure 4-7: Shipments of 100G/200G/400G DWDM ports by market segment</t>
  </si>
  <si>
    <t>Figure 4-8: Shipments of 100G/200/400G DWDM optics to Cloud customers sorted by reach</t>
  </si>
  <si>
    <t>600/800G</t>
  </si>
  <si>
    <t>Sales ($M)</t>
  </si>
  <si>
    <t>Figure 3-14:  Growth rate in bandwidth of optical connectivity in mega datacenters, calculated from shipments of optical transceivers.</t>
  </si>
  <si>
    <t>(includes 2x200G)</t>
  </si>
  <si>
    <t>2x200G, 400G products</t>
  </si>
  <si>
    <t>Ethernet shipments by segment: 2x200G, 400G</t>
  </si>
  <si>
    <t>Ethernet revenues by segment: 2x200G, 400G</t>
  </si>
  <si>
    <t>Cloud Top 5</t>
  </si>
  <si>
    <t>Cloud All Other</t>
  </si>
  <si>
    <t>Cloud total</t>
  </si>
  <si>
    <t>Cloud, Telecom, and Enterprise</t>
  </si>
  <si>
    <t>Telecom &amp; Enterprise</t>
  </si>
  <si>
    <t>800G products</t>
  </si>
  <si>
    <t>1.6T</t>
  </si>
  <si>
    <t>3.2T</t>
  </si>
  <si>
    <t>Meta</t>
  </si>
  <si>
    <t>Alphabet</t>
  </si>
  <si>
    <t xml:space="preserve">CWDM:  up to 10 Gbps </t>
  </si>
  <si>
    <t>DWDM:  400G ZR</t>
  </si>
  <si>
    <t>DWDM:  400G ZR+</t>
  </si>
  <si>
    <t>DWDM:  400G Open ROADM</t>
  </si>
  <si>
    <t>DWDM:  800ZR</t>
  </si>
  <si>
    <t>DWDM:  600/800G on-board &amp; new</t>
  </si>
  <si>
    <t>CWDM/DWDM Total</t>
  </si>
  <si>
    <t>DWDM:  100G On-board</t>
  </si>
  <si>
    <t>DWDM:  100G Direct detect</t>
  </si>
  <si>
    <t>DWDM:  100G CFP-DCO</t>
  </si>
  <si>
    <t>DWDM:  100G QSFP-DD DCO</t>
  </si>
  <si>
    <t>DWDM:  100G CFP2-ACO</t>
  </si>
  <si>
    <t>DWDM:  200G CFP2-DCO</t>
  </si>
  <si>
    <t>Relationships often exist between legacy and new products that may not be revealed by any forecasting techniques. LightCounting forecasting recognizes that the DWDM:  OCcurrence of an event can, in turn, affect the likelihoods of other events such as the impact of 40-Gbps sales on 10-Gbps sales, and expects similar penetration rates for new product introductions.</t>
  </si>
  <si>
    <t>Press CTRL-TAB to switch to the segment AllDWDM:  OCation table</t>
  </si>
  <si>
    <t>DWDM:  DWDM:  OC-48 (2.5 G)</t>
  </si>
  <si>
    <t>DWDM:  DWDM:  OC-192 (10G)</t>
  </si>
  <si>
    <t>DWDM:  DWDM:  OC-768 (40G)</t>
  </si>
  <si>
    <t>Product</t>
  </si>
  <si>
    <t>100G ≤ 40 km</t>
  </si>
  <si>
    <t>100G ≤ 80 km</t>
  </si>
  <si>
    <t>100G &gt; 80 km</t>
  </si>
  <si>
    <t>200G ≤ 40 km</t>
  </si>
  <si>
    <t>200G ≤ 80 km</t>
  </si>
  <si>
    <t>200G &gt; 80 km</t>
  </si>
  <si>
    <t>400G ≤ 40 km</t>
  </si>
  <si>
    <t>400G ≤ 80 km</t>
  </si>
  <si>
    <t>400G &gt; 80 km</t>
  </si>
  <si>
    <t>≥600G ≤ 40 km</t>
  </si>
  <si>
    <t>≥600G ≤ 80 km</t>
  </si>
  <si>
    <t>≥600G &gt; 80 km</t>
  </si>
  <si>
    <t>100G Total</t>
  </si>
  <si>
    <t>200G Total</t>
  </si>
  <si>
    <t>400G Total</t>
  </si>
  <si>
    <r>
      <t xml:space="preserve">Sum of above:  </t>
    </r>
    <r>
      <rPr>
        <sz val="10"/>
        <rFont val="Calibri"/>
        <family val="2"/>
      </rPr>
      <t xml:space="preserve">≤ </t>
    </r>
    <r>
      <rPr>
        <sz val="10"/>
        <rFont val="Calibri"/>
        <family val="2"/>
        <scheme val="minor"/>
      </rPr>
      <t>40 km</t>
    </r>
  </si>
  <si>
    <t>Sum of above:  ≤ 80 km</t>
  </si>
  <si>
    <t>Sum of above:  &gt; 80 km</t>
  </si>
  <si>
    <t>≥600G Total</t>
  </si>
  <si>
    <t>Y-o-y growth rate</t>
  </si>
  <si>
    <t>DWDM:  200G On-board</t>
  </si>
  <si>
    <t>DWDM:  200G CFP2-ACO</t>
  </si>
  <si>
    <t>DWDM:  400G On-board</t>
  </si>
  <si>
    <t>DWDM 400ZR+   OSPF/QSFP-DD</t>
  </si>
  <si>
    <t>DWDM 400ZR+ CFP2</t>
  </si>
  <si>
    <t>DWDM 800ZR</t>
  </si>
  <si>
    <t xml:space="preserve">DWDM 600G and above All </t>
  </si>
  <si>
    <t>Linked to 'DWDM forecast Model 2022 v3', 'New TRs' tab</t>
  </si>
  <si>
    <t>TOTAL DWDM Transceivers</t>
  </si>
  <si>
    <t>100G and above pluggables vs onboard Total Market</t>
  </si>
  <si>
    <t>100G and above pluggables vs onboard Cloud only</t>
  </si>
  <si>
    <r>
      <rPr>
        <sz val="10"/>
        <color theme="1"/>
        <rFont val="Calibri"/>
        <family val="2"/>
      </rPr>
      <t>≥</t>
    </r>
    <r>
      <rPr>
        <sz val="10"/>
        <color theme="1"/>
        <rFont val="Calibri"/>
        <family val="2"/>
        <scheme val="minor"/>
      </rPr>
      <t>30 km</t>
    </r>
  </si>
  <si>
    <t>1.6T products</t>
  </si>
  <si>
    <t>Product forecast - Cloud split into Top 5, Other Tier 1, and All Other sub-segments</t>
  </si>
  <si>
    <t xml:space="preserve">Cloud Summary  -- Top 5 </t>
  </si>
  <si>
    <t>1600G</t>
  </si>
  <si>
    <t>Sales</t>
  </si>
  <si>
    <t>Top 5 Cloud players individual forecasts (units consumed)</t>
  </si>
  <si>
    <t>Top 5 Cloud players individual forecasts (revenues)</t>
  </si>
  <si>
    <t>Ethernet sales check</t>
  </si>
  <si>
    <t>Intra DC</t>
  </si>
  <si>
    <t>DC Cluster</t>
  </si>
  <si>
    <t>Metro and LH</t>
  </si>
  <si>
    <t>DWDM Sales calculation check</t>
  </si>
  <si>
    <t>Sales total ($ mn)</t>
  </si>
  <si>
    <t>Intra DC annual (Pbps)</t>
  </si>
  <si>
    <t>Capex ($ mn)</t>
  </si>
  <si>
    <t>aggregated (Pbps)</t>
  </si>
  <si>
    <t>Optics consumption % of capex</t>
  </si>
  <si>
    <t>Datacenter capex (est)</t>
  </si>
  <si>
    <t>Transceivers/total DC capex</t>
  </si>
  <si>
    <t>ratio Inside/Cluster</t>
  </si>
  <si>
    <t>ratio Intra/Cluster aggregated</t>
  </si>
  <si>
    <t>ratio Intra/ Metro and LH</t>
  </si>
  <si>
    <t>ratio Intra/ Metro and LH aggregated</t>
  </si>
  <si>
    <t>DC Cluster &amp; Intra DC (allocated in BW formulas)</t>
  </si>
  <si>
    <t>Intra DC (annual (Pbps))</t>
  </si>
  <si>
    <t>ratio Intra/Cluster</t>
  </si>
  <si>
    <t xml:space="preserve">Metro and LH </t>
  </si>
  <si>
    <t>ratio Intra/Metro and LH</t>
  </si>
  <si>
    <t>ratio Intra/Metro and LH aggregated</t>
  </si>
  <si>
    <t>Metro-LH</t>
  </si>
  <si>
    <t>Bandwidth of optical connectivity (excluding DWDM)</t>
  </si>
  <si>
    <t>annual (Pbps)</t>
  </si>
  <si>
    <t>Aggregated bandwidth inside DCs</t>
  </si>
  <si>
    <t>Aggregated bandwidth outside DCs</t>
  </si>
  <si>
    <t>Inside/Cluser Annual Bandwidth ratio</t>
  </si>
  <si>
    <t>Inside/Cluster Aggregated Bandwidth ratio</t>
  </si>
  <si>
    <t>DWDM aggregared bandwidth</t>
  </si>
  <si>
    <t>Inside/Metro and LH ratio</t>
  </si>
  <si>
    <t xml:space="preserve">DC Cluster </t>
  </si>
  <si>
    <t>aggregated bandwidth</t>
  </si>
  <si>
    <t>Bandwidth growth rate</t>
  </si>
  <si>
    <t>Intra/Cluster ratio</t>
  </si>
  <si>
    <t>Intra/Cluster ratio aggregated</t>
  </si>
  <si>
    <t>Intra/Metro and LH ratio</t>
  </si>
  <si>
    <t>Intra/Metro and LH ratio aggregated</t>
  </si>
  <si>
    <t>Apple</t>
  </si>
  <si>
    <t>Top 5 sales summary (millions)</t>
  </si>
  <si>
    <t>Top 5 Capex (millions)</t>
  </si>
  <si>
    <t>optical transceiver % of total</t>
  </si>
  <si>
    <t>Top 5 Ethernet total</t>
  </si>
  <si>
    <t>Annual transceiver purchases ($ mn)</t>
  </si>
  <si>
    <t>Top 5 DWDM total</t>
  </si>
  <si>
    <t>Units consumed by Top 5 above</t>
  </si>
  <si>
    <t>Top 5 total</t>
  </si>
  <si>
    <t>Top 5 total (Ethernet)</t>
  </si>
  <si>
    <t>Updated 7/27/2022 by JSL</t>
  </si>
  <si>
    <t>Source: Ethernet forecast master model, Cloud splits tab, rows 19-26</t>
  </si>
  <si>
    <t>Figure 4-9 and 4-10: Shipments  and Sales of 600/800G DWDM transceivers to Cloud companies, in comparison with lower speed modules (Historical Data and Forecast)</t>
  </si>
  <si>
    <t>Ethernet Shipments - 100G</t>
  </si>
  <si>
    <t>Ethernet Revenues - 100G</t>
  </si>
  <si>
    <t>Ethernet shipments by segment: 1.6T</t>
  </si>
  <si>
    <t>Ethernet revenues by segment:1.6T</t>
  </si>
  <si>
    <t>Top 5 Cloud transciever consumption by speed</t>
  </si>
  <si>
    <t>Sales in millions (Ethernet only)</t>
  </si>
  <si>
    <t>Units consumed (Ethernet only)</t>
  </si>
  <si>
    <t>Growth rate of sales</t>
  </si>
  <si>
    <t>Product category</t>
  </si>
  <si>
    <t>All Other Cloud transciever consumption by speed</t>
  </si>
  <si>
    <t>Top 5 Cloud transceiver consumption</t>
  </si>
  <si>
    <t>TOP 5 Cloud transceiver purchases - detail (millions)</t>
  </si>
  <si>
    <t>TOP 5 Cloud - Transceiver consumption detail</t>
  </si>
  <si>
    <t>All Other Cloud transceiver purchases - detail (millions)</t>
  </si>
  <si>
    <t>All Other Cloud - Transceiver consumption detail</t>
  </si>
  <si>
    <t>Total all segments</t>
  </si>
  <si>
    <t>Figure 3-8</t>
  </si>
  <si>
    <t>Figure 3-10: Growth rates of Internet traffic and DWDM network bandwidth</t>
  </si>
  <si>
    <t>Figure 3-11: Growth rates of DWDM network bandwidth by market segment</t>
  </si>
  <si>
    <t>Figure 3-11</t>
  </si>
  <si>
    <t>Ethernet</t>
  </si>
  <si>
    <t>ICP capex growth forecast</t>
  </si>
  <si>
    <t>Scenario</t>
  </si>
  <si>
    <t>Best case</t>
  </si>
  <si>
    <t>Worst case</t>
  </si>
  <si>
    <t>Intermediate</t>
  </si>
  <si>
    <t>CAGR</t>
  </si>
  <si>
    <t>2022-2027</t>
  </si>
  <si>
    <t>actuals</t>
  </si>
  <si>
    <t>Forecast</t>
  </si>
  <si>
    <t>Historical CAGR 2016-2021=&gt;</t>
  </si>
  <si>
    <t>Analysis and assumptions: Vladimir Kozlov, John Lively</t>
  </si>
  <si>
    <r>
      <t xml:space="preserve">Companion Report: </t>
    </r>
    <r>
      <rPr>
        <b/>
        <sz val="12"/>
        <color theme="3"/>
        <rFont val="Arial"/>
        <family val="2"/>
      </rPr>
      <t>Mega Datacenter Optics</t>
    </r>
    <r>
      <rPr>
        <sz val="12"/>
        <color theme="3"/>
        <rFont val="Arial"/>
        <family val="2"/>
      </rPr>
      <t>, July 2022 by Vladimir Kozlov</t>
    </r>
  </si>
  <si>
    <t xml:space="preserve">This forecast presents historical sales from 2010 to 2021 and a forecast through 2027 for Ethernet and DWDM optical modules.  The historical data accounts for more than 30 optical component and module vendors, including 25 that shared confidential data with LightCounting. The market forecast is based on a combination of historical trend extrapolation, expert opinion (based on numerous in-depth interviews with leading vendors), and life-cycle models based on past experience in this segment. </t>
  </si>
  <si>
    <t>QSFP56</t>
  </si>
  <si>
    <t>200G DR</t>
  </si>
  <si>
    <t>not defined yet</t>
  </si>
  <si>
    <t>3 km</t>
  </si>
  <si>
    <t>200G LR</t>
  </si>
  <si>
    <t>200G ER4</t>
  </si>
  <si>
    <t>OSFP, QSFP-DD</t>
  </si>
  <si>
    <t>400G SR4.2</t>
  </si>
  <si>
    <t>OSFP, QSFP-DD, QSFP112</t>
  </si>
  <si>
    <t>2x(200G FR4)</t>
  </si>
  <si>
    <t>OSFP</t>
  </si>
  <si>
    <t>400G FR4</t>
  </si>
  <si>
    <t>400G LR8, LR4</t>
  </si>
  <si>
    <t>Standard and MSA</t>
  </si>
  <si>
    <t>400G ER4</t>
  </si>
  <si>
    <t>800G SR8</t>
  </si>
  <si>
    <t>50 m</t>
  </si>
  <si>
    <t>OSFP, QSFP-DD800</t>
  </si>
  <si>
    <t>800G DR8, DR4</t>
  </si>
  <si>
    <t>2x(400G FR4), 800G FR4</t>
  </si>
  <si>
    <t>800G LR8, LR4</t>
  </si>
  <si>
    <t>6, 10 km</t>
  </si>
  <si>
    <t>800G ZRlite</t>
  </si>
  <si>
    <t>10 km, 20 km</t>
  </si>
  <si>
    <t>800G ER4</t>
  </si>
  <si>
    <t>1.6T SR16</t>
  </si>
  <si>
    <t>OSFP-XD and TBD</t>
  </si>
  <si>
    <t>1.6T DR8</t>
  </si>
  <si>
    <t>1.6T FR8</t>
  </si>
  <si>
    <t>1.6T LR8</t>
  </si>
  <si>
    <t>1.6T ER8</t>
  </si>
  <si>
    <t>&gt;10 km</t>
  </si>
  <si>
    <t>3.2T SR</t>
  </si>
  <si>
    <t>3.2T DR</t>
  </si>
  <si>
    <t>3.2T FR</t>
  </si>
  <si>
    <t>3.2T LR</t>
  </si>
  <si>
    <t>3.2T ER</t>
  </si>
  <si>
    <t>LightCounting Ethernet Transceivers Forecast</t>
  </si>
  <si>
    <t>10G all reaches &amp; form factors</t>
  </si>
  <si>
    <t>40G SR4_100 m_QSFP+</t>
  </si>
  <si>
    <t>40G eSR4_300 m_QSFP+</t>
  </si>
  <si>
    <t>40 G PSM4_500 m_QSFP+</t>
  </si>
  <si>
    <t>40G (LR4 subspec)_2 km_QSFP+</t>
  </si>
  <si>
    <t>100G SR4_100 m_QSFP28</t>
  </si>
  <si>
    <t>100G eSR4_300 m_QSFP28</t>
  </si>
  <si>
    <t>100G PSM4_500 m_QSFP28</t>
  </si>
  <si>
    <t>100G DR_500m_QSFP28</t>
  </si>
  <si>
    <t>100G CWDM4-subspec_500 m_QSFP28</t>
  </si>
  <si>
    <t>100G CWDM4_2 km_QSFP28</t>
  </si>
  <si>
    <t>100G FR, DR+_2 km_QSFP28</t>
  </si>
  <si>
    <t>100G LR4 and LR1_10 km_QSFP28</t>
  </si>
  <si>
    <t>100G 4WDM10_10 km_QSFP28</t>
  </si>
  <si>
    <t>100G 4WDM20_20 km_QSFP28</t>
  </si>
  <si>
    <t>200G SR4_100 m_QSFP56</t>
  </si>
  <si>
    <t>200G FR4_3 km_QSFP56</t>
  </si>
  <si>
    <t>2x200 (400G-SR8)_100 m_OSFP, QSFP-DD</t>
  </si>
  <si>
    <t>400G SR4.2_100 m_OSFP, QSFP-DD</t>
  </si>
  <si>
    <t>400G DR4_500 m_OSFP, QSFP-DD, QSFP112</t>
  </si>
  <si>
    <t>2x(200G FR4)_2 km_OSFP</t>
  </si>
  <si>
    <t>400G FR4_2 km_OSFP, QSFP-DD, QSFP112</t>
  </si>
  <si>
    <t>400G LR8, LR4_10 km_OSFP, QSFP-DD, QSFP112</t>
  </si>
  <si>
    <t>800G SR8_50 m_OSFP, QSFP-DD800</t>
  </si>
  <si>
    <t>800G DR8, DR4_500 m_OSFP, QSFP-DD800</t>
  </si>
  <si>
    <t>2x(400G FR4), 800G FR4_2 km_OSFP, QSFP-DD800</t>
  </si>
  <si>
    <t>800G LR8, LR4_6, 10 km_TBD</t>
  </si>
  <si>
    <t>800G ZRlite_10 km, 20 km_TBD</t>
  </si>
  <si>
    <t>800G ER4_40 km_TBD</t>
  </si>
  <si>
    <t>1.6T SR16_100 m_OSFP-XD and TBD</t>
  </si>
  <si>
    <t>1.6T DR8_500 m_OSFP-XD and TBD</t>
  </si>
  <si>
    <t>1.6T FR8_2 km_OSFP-XD and TBD</t>
  </si>
  <si>
    <t>1.6T LR8_10 km_OSFP-XD and TBD</t>
  </si>
  <si>
    <t>1G_500 m_SFP</t>
  </si>
  <si>
    <t>1G_10 km_SFP</t>
  </si>
  <si>
    <t>1G_40 km_SFP</t>
  </si>
  <si>
    <t>1G_80 km_SFP</t>
  </si>
  <si>
    <t>10G_300 m_XFP</t>
  </si>
  <si>
    <t>10G_300 m_SFP+</t>
  </si>
  <si>
    <t>10G LRM_220 m_SFP+</t>
  </si>
  <si>
    <t>10G_10 km_XFP</t>
  </si>
  <si>
    <t>10G_10 km_SFP+</t>
  </si>
  <si>
    <t>10G_40 km_XFP</t>
  </si>
  <si>
    <t>10G_40 km_SFP+</t>
  </si>
  <si>
    <t>10G_80 km_XFP</t>
  </si>
  <si>
    <t>10G_80 km_SFP+</t>
  </si>
  <si>
    <t>25G SR, eSR_100 - 300 m_SFP28</t>
  </si>
  <si>
    <t>25G LR_10 km_SFP28</t>
  </si>
  <si>
    <t>25G ER_40 km_SFP28</t>
  </si>
  <si>
    <t>40G MM duplex_100 m_QSFP+</t>
  </si>
  <si>
    <t>40G (FR)_2 km_CFP</t>
  </si>
  <si>
    <t>40G_10 km_CFP</t>
  </si>
  <si>
    <t>40G_10 km_QSFP+</t>
  </si>
  <si>
    <t>40G_40 km_QSFP+</t>
  </si>
  <si>
    <t>50G _100 m_all</t>
  </si>
  <si>
    <t>50G _2 km_all</t>
  </si>
  <si>
    <t>50G _10 km_all</t>
  </si>
  <si>
    <t>50G _40 km_all</t>
  </si>
  <si>
    <t>50G _80 km_all</t>
  </si>
  <si>
    <t>100G SR4_100 m_CFP</t>
  </si>
  <si>
    <t>100G SR4_100 m_CFP2/4</t>
  </si>
  <si>
    <t>100G SR2_100 m_All</t>
  </si>
  <si>
    <t>100G MM Duplex_100 - 300 m_QSFP28</t>
  </si>
  <si>
    <t>100G LR4_10 km_CFP</t>
  </si>
  <si>
    <t>100G LR4_10 km_CFP2/4</t>
  </si>
  <si>
    <t>100G ER4-Lite_30 km_QSFP28</t>
  </si>
  <si>
    <t>100G ER4_40 km_QSFP28</t>
  </si>
  <si>
    <t>100G ZR4_80 km_QSFP28</t>
  </si>
  <si>
    <t>200G DR_500 m_TBD</t>
  </si>
  <si>
    <t>200G LR_10 km_TBD</t>
  </si>
  <si>
    <t>200G ER4_40 km_TBD</t>
  </si>
  <si>
    <t>400G ER4_40 km_TBD</t>
  </si>
  <si>
    <t>1.6T ER8_&gt;10 km_OSFP-XD and TBD</t>
  </si>
  <si>
    <t>3.2T SR_100 m_OSFP-XD and TBD</t>
  </si>
  <si>
    <t>3.2T DR_500 m_OSFP-XD and TBD</t>
  </si>
  <si>
    <t>3.2T FR_2 km_OSFP-XD and TBD</t>
  </si>
  <si>
    <t>3.2T LR_10 km_OSFP-XD and TBD</t>
  </si>
  <si>
    <t>3.2T ER_&gt;10 km_OSFP-XD and TBD</t>
  </si>
  <si>
    <t>100G DR_500 m_QSFP28</t>
  </si>
  <si>
    <t>July 2022 - template - for illustration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</si>
</sst>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_);_(&quot;$&quot;* \(#,##0.0\);_(&quot;$&quot;* &quot;-&quot;??_);_(@_)"/>
    <numFmt numFmtId="167" formatCode="0.0%"/>
    <numFmt numFmtId="168" formatCode="_(* #,##0.0_);_(* \(#,##0.0\);_(* &quot;-&quot;??_);_(@_)"/>
    <numFmt numFmtId="169" formatCode="_(&quot;$&quot;* #,##0.0000000_);_(&quot;$&quot;* \(#,##0.0000000\);_(&quot;$&quot;* &quot;-&quot;??_);_(@_)"/>
    <numFmt numFmtId="170" formatCode="0.0"/>
    <numFmt numFmtId="171" formatCode="_(* #,##0.0000_);_(* \(#,##0.0000\);_(* &quot;-&quot;??_);_(@_)"/>
    <numFmt numFmtId="172" formatCode="General_)"/>
    <numFmt numFmtId="173" formatCode="0.00_)"/>
    <numFmt numFmtId="174" formatCode="[&gt;9.9]0;[&gt;0]0.0;\-;"/>
    <numFmt numFmtId="175" formatCode="_(&quot;$&quot;* #,##0.0_);_(&quot;$&quot;* \(#,##0.0\);_(&quot;$&quot;* &quot;-&quot;?_);_(@_)"/>
    <numFmt numFmtId="176" formatCode="_(&quot;$&quot;* #,##0.00000000_);_(&quot;$&quot;* \(#,##0.00000000\);_(&quot;$&quot;* &quot;-&quot;??_);_(@_)"/>
    <numFmt numFmtId="177" formatCode="&quot;$&quot;#,##0.00"/>
    <numFmt numFmtId="178" formatCode="&quot;$&quot;#,##0"/>
  </numFmts>
  <fonts count="98">
    <font>
      <sz val="10"/>
      <color theme="1"/>
      <name val="Arial"/>
      <family val="2"/>
    </font>
    <font>
      <sz val="10"/>
      <color theme="1"/>
      <name val="Calibri"/>
      <family val="2"/>
    </font>
    <font>
      <sz val="10"/>
      <color theme="1"/>
      <name val="Calibri"/>
      <family val="2"/>
    </font>
    <font>
      <sz val="10"/>
      <color theme="1"/>
      <name val="Calibri"/>
      <family val="2"/>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indexed="8"/>
      <name val="Arial"/>
      <family val="2"/>
    </font>
    <font>
      <sz val="10"/>
      <name val="Arial"/>
      <family val="2"/>
    </font>
    <font>
      <b/>
      <sz val="9"/>
      <color indexed="81"/>
      <name val="Tahoma"/>
      <family val="2"/>
    </font>
    <font>
      <sz val="10"/>
      <color theme="1"/>
      <name val="Arial"/>
      <family val="2"/>
    </font>
    <font>
      <sz val="11"/>
      <color theme="1"/>
      <name val="Calibri"/>
      <family val="2"/>
      <scheme val="minor"/>
    </font>
    <font>
      <b/>
      <sz val="10"/>
      <color theme="1"/>
      <name val="Arial"/>
      <family val="2"/>
    </font>
    <font>
      <sz val="10"/>
      <color rgb="FFFF0000"/>
      <name val="Arial"/>
      <family val="2"/>
    </font>
    <font>
      <b/>
      <sz val="14"/>
      <color theme="1"/>
      <name val="Arial"/>
      <family val="2"/>
    </font>
    <font>
      <b/>
      <sz val="12"/>
      <color theme="1"/>
      <name val="Arial"/>
      <family val="2"/>
    </font>
    <font>
      <u/>
      <sz val="10"/>
      <color theme="11"/>
      <name val="Arial"/>
      <family val="2"/>
    </font>
    <font>
      <b/>
      <sz val="10"/>
      <color theme="1"/>
      <name val="Calibri"/>
      <family val="2"/>
      <scheme val="minor"/>
    </font>
    <font>
      <sz val="12"/>
      <color theme="1"/>
      <name val="Calibri"/>
      <family val="2"/>
      <scheme val="minor"/>
    </font>
    <font>
      <b/>
      <sz val="14"/>
      <color theme="1"/>
      <name val="Calibri"/>
      <family val="2"/>
      <scheme val="minor"/>
    </font>
    <font>
      <sz val="10"/>
      <name val="Calibri"/>
      <family val="2"/>
      <scheme val="minor"/>
    </font>
    <font>
      <sz val="10"/>
      <color theme="3"/>
      <name val="Calibri"/>
      <family val="2"/>
      <scheme val="minor"/>
    </font>
    <font>
      <b/>
      <sz val="14"/>
      <color theme="3"/>
      <name val="Arial"/>
      <family val="2"/>
    </font>
    <font>
      <b/>
      <sz val="18"/>
      <color theme="1"/>
      <name val="Calibri"/>
      <family val="2"/>
      <scheme val="minor"/>
    </font>
    <font>
      <sz val="10"/>
      <color rgb="FFFF0000"/>
      <name val="Calibri"/>
      <family val="2"/>
      <scheme val="minor"/>
    </font>
    <font>
      <b/>
      <sz val="10"/>
      <name val="Calibri"/>
      <family val="2"/>
      <scheme val="minor"/>
    </font>
    <font>
      <b/>
      <sz val="16"/>
      <color theme="1"/>
      <name val="Calibri"/>
      <family val="2"/>
      <scheme val="minor"/>
    </font>
    <font>
      <b/>
      <sz val="16"/>
      <color rgb="FF1F487C"/>
      <name val="Calibri"/>
      <family val="2"/>
      <scheme val="minor"/>
    </font>
    <font>
      <b/>
      <sz val="11"/>
      <color theme="1"/>
      <name val="Calibri"/>
      <family val="2"/>
      <scheme val="minor"/>
    </font>
    <font>
      <b/>
      <sz val="10"/>
      <name val="Arial"/>
      <family val="2"/>
    </font>
    <font>
      <sz val="14"/>
      <color theme="1"/>
      <name val="Calibri"/>
      <family val="2"/>
      <scheme val="minor"/>
    </font>
    <font>
      <sz val="12"/>
      <color rgb="FFFF0000"/>
      <name val="Calibri"/>
      <family val="2"/>
      <scheme val="minor"/>
    </font>
    <font>
      <sz val="12"/>
      <color theme="1"/>
      <name val="Arial"/>
      <family val="2"/>
    </font>
    <font>
      <sz val="11"/>
      <color theme="1"/>
      <name val="Arial"/>
      <family val="2"/>
    </font>
    <font>
      <sz val="12"/>
      <color theme="3"/>
      <name val="Calibri"/>
      <family val="2"/>
      <scheme val="minor"/>
    </font>
    <font>
      <sz val="11"/>
      <color rgb="FFFF0000"/>
      <name val="Calibri"/>
      <family val="2"/>
      <scheme val="minor"/>
    </font>
    <font>
      <b/>
      <sz val="11"/>
      <color theme="0"/>
      <name val="Arial"/>
      <family val="2"/>
    </font>
    <font>
      <b/>
      <sz val="12"/>
      <name val="Arial"/>
      <family val="2"/>
    </font>
    <font>
      <b/>
      <sz val="12"/>
      <color theme="1"/>
      <name val="Calibri"/>
      <family val="2"/>
      <scheme val="minor"/>
    </font>
    <font>
      <b/>
      <sz val="16"/>
      <color theme="3"/>
      <name val="Calibri"/>
      <family val="2"/>
      <scheme val="minor"/>
    </font>
    <font>
      <sz val="16"/>
      <color theme="1"/>
      <name val="Calibri"/>
      <family val="2"/>
      <scheme val="minor"/>
    </font>
    <font>
      <b/>
      <sz val="11"/>
      <color theme="3"/>
      <name val="Calibri"/>
      <family val="2"/>
      <scheme val="minor"/>
    </font>
    <font>
      <sz val="10"/>
      <color rgb="FF00B050"/>
      <name val="Calibri"/>
      <family val="2"/>
      <scheme val="minor"/>
    </font>
    <font>
      <b/>
      <sz val="11"/>
      <name val="Calibri"/>
      <family val="2"/>
      <scheme val="minor"/>
    </font>
    <font>
      <u/>
      <sz val="11"/>
      <color theme="10"/>
      <name val="Calibri"/>
      <family val="2"/>
      <scheme val="minor"/>
    </font>
    <font>
      <sz val="10"/>
      <color theme="0"/>
      <name val="Calibri"/>
      <family val="2"/>
      <scheme val="minor"/>
    </font>
    <font>
      <u/>
      <sz val="10"/>
      <color theme="10"/>
      <name val="Arial"/>
      <family val="2"/>
    </font>
    <font>
      <sz val="10"/>
      <color rgb="FF000000"/>
      <name val="Calibri"/>
      <family val="2"/>
      <scheme val="minor"/>
    </font>
    <font>
      <b/>
      <sz val="20"/>
      <color theme="3"/>
      <name val="Calibri"/>
      <family val="2"/>
      <scheme val="minor"/>
    </font>
    <font>
      <b/>
      <sz val="12"/>
      <color rgb="FF000000"/>
      <name val="Calibri"/>
      <family val="2"/>
      <scheme val="minor"/>
    </font>
    <font>
      <b/>
      <sz val="12"/>
      <color rgb="FFFF0000"/>
      <name val="Arial"/>
      <family val="2"/>
    </font>
    <font>
      <b/>
      <sz val="12"/>
      <color rgb="FF00B050"/>
      <name val="Arial"/>
      <family val="2"/>
    </font>
    <font>
      <sz val="12"/>
      <color theme="0" tint="-0.34998626667073579"/>
      <name val="Calibri"/>
      <family val="2"/>
      <scheme val="minor"/>
    </font>
    <font>
      <sz val="12"/>
      <color rgb="FFFF0000"/>
      <name val="Arial"/>
      <family val="2"/>
    </font>
    <font>
      <b/>
      <sz val="12"/>
      <color theme="0"/>
      <name val="Arial"/>
      <family val="2"/>
    </font>
    <font>
      <sz val="10"/>
      <name val="Helvetica"/>
      <family val="2"/>
    </font>
    <font>
      <sz val="10"/>
      <name val="Helvetica"/>
      <family val="2"/>
    </font>
    <font>
      <sz val="10"/>
      <color indexed="8"/>
      <name val="Helvetica"/>
      <family val="2"/>
    </font>
    <font>
      <b/>
      <sz val="12"/>
      <color indexed="8"/>
      <name val="Helvetica"/>
      <family val="2"/>
    </font>
    <font>
      <b/>
      <sz val="10"/>
      <color indexed="8"/>
      <name val="Helvetica"/>
      <family val="2"/>
    </font>
    <font>
      <b/>
      <i/>
      <sz val="16"/>
      <name val="Helv"/>
    </font>
    <font>
      <sz val="10"/>
      <name val="Geneva"/>
      <family val="2"/>
    </font>
    <font>
      <sz val="12"/>
      <color theme="3"/>
      <name val="Arial"/>
      <family val="2"/>
    </font>
    <font>
      <b/>
      <sz val="12"/>
      <color theme="3"/>
      <name val="Arial"/>
      <family val="2"/>
    </font>
    <font>
      <b/>
      <sz val="11"/>
      <color theme="1"/>
      <name val="Calibri"/>
      <family val="2"/>
    </font>
    <font>
      <b/>
      <sz val="12"/>
      <name val="Calibri"/>
      <family val="2"/>
    </font>
    <font>
      <b/>
      <sz val="12"/>
      <color theme="1"/>
      <name val="Calibri"/>
      <family val="2"/>
    </font>
    <font>
      <sz val="10"/>
      <name val="Calibri"/>
      <family val="2"/>
    </font>
    <font>
      <b/>
      <sz val="14"/>
      <name val="Calibri"/>
      <family val="2"/>
      <scheme val="minor"/>
    </font>
    <font>
      <u/>
      <sz val="12"/>
      <color theme="10"/>
      <name val="Calibri"/>
      <family val="2"/>
      <scheme val="minor"/>
    </font>
    <font>
      <sz val="12"/>
      <color rgb="FF00B050"/>
      <name val="Calibri"/>
      <family val="2"/>
      <scheme val="minor"/>
    </font>
    <font>
      <sz val="10"/>
      <color theme="3"/>
      <name val="Arial"/>
      <family val="2"/>
    </font>
    <font>
      <sz val="12"/>
      <name val="Calibri"/>
      <family val="2"/>
      <scheme val="minor"/>
    </font>
    <font>
      <sz val="10"/>
      <color theme="4"/>
      <name val="Calibri"/>
      <family val="2"/>
      <scheme val="minor"/>
    </font>
    <font>
      <sz val="10"/>
      <color rgb="FF3244F2"/>
      <name val="Calibri"/>
      <family val="2"/>
      <scheme val="minor"/>
    </font>
    <font>
      <b/>
      <sz val="16"/>
      <color rgb="FF000000"/>
      <name val="Arial"/>
      <family val="2"/>
    </font>
    <font>
      <sz val="14"/>
      <color theme="1"/>
      <name val="Calibri"/>
      <family val="2"/>
    </font>
    <font>
      <b/>
      <sz val="10"/>
      <color rgb="FFAEAAAA"/>
      <name val="Arial"/>
      <family val="2"/>
    </font>
    <font>
      <sz val="14"/>
      <color theme="3"/>
      <name val="Calibri"/>
      <family val="2"/>
      <scheme val="minor"/>
    </font>
    <font>
      <b/>
      <sz val="10"/>
      <color rgb="FF000000"/>
      <name val="Tahoma"/>
      <family val="2"/>
    </font>
    <font>
      <sz val="10"/>
      <color rgb="FF000000"/>
      <name val="Tahoma"/>
      <family val="2"/>
    </font>
    <font>
      <sz val="9"/>
      <color indexed="81"/>
      <name val="Tahoma"/>
      <family val="2"/>
    </font>
    <font>
      <b/>
      <sz val="18"/>
      <color rgb="FF000000"/>
      <name val="Arial"/>
      <family val="2"/>
    </font>
    <font>
      <sz val="12"/>
      <color theme="4"/>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
      <patternFill patternType="solid">
        <fgColor theme="3" tint="0.39997558519241921"/>
        <bgColor indexed="64"/>
      </patternFill>
    </fill>
    <fill>
      <patternFill patternType="solid">
        <fgColor rgb="FFE6FEF6"/>
        <bgColor indexed="64"/>
      </patternFill>
    </fill>
    <fill>
      <patternFill patternType="solid">
        <fgColor rgb="FFFFFF00"/>
        <bgColor rgb="FF000000"/>
      </patternFill>
    </fill>
    <fill>
      <patternFill patternType="solid">
        <fgColor rgb="FFCCFFCC"/>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99FF33"/>
        <bgColor indexed="64"/>
      </patternFill>
    </fill>
    <fill>
      <patternFill patternType="solid">
        <fgColor rgb="FFFAEBA0"/>
        <bgColor indexed="64"/>
      </patternFill>
    </fill>
    <fill>
      <patternFill patternType="solid">
        <fgColor theme="2"/>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00FF00"/>
        <bgColor indexed="64"/>
      </patternFill>
    </fill>
  </fills>
  <borders count="1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s>
  <cellStyleXfs count="442">
    <xf numFmtId="0" fontId="0" fillId="0" borderId="0"/>
    <xf numFmtId="43" fontId="2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1" fillId="0" borderId="0" applyFont="0" applyFill="0" applyBorder="0" applyAlignment="0" applyProtection="0"/>
    <xf numFmtId="44" fontId="24" fillId="0" borderId="0" applyFont="0" applyFill="0" applyBorder="0" applyAlignment="0" applyProtection="0"/>
    <xf numFmtId="44" fontId="21" fillId="0" borderId="0" applyFont="0" applyFill="0" applyBorder="0" applyAlignment="0" applyProtection="0"/>
    <xf numFmtId="0" fontId="21" fillId="0" borderId="0"/>
    <xf numFmtId="9" fontId="24" fillId="0" borderId="0" applyFont="0" applyFill="0" applyBorder="0" applyAlignment="0" applyProtection="0"/>
    <xf numFmtId="9" fontId="2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xf numFmtId="43" fontId="20" fillId="0" borderId="0" applyFont="0" applyFill="0" applyBorder="0" applyAlignment="0" applyProtection="0"/>
    <xf numFmtId="44" fontId="20" fillId="0" borderId="0" applyFont="0" applyFill="0" applyBorder="0" applyAlignment="0" applyProtection="0"/>
    <xf numFmtId="0" fontId="32" fillId="0" borderId="0"/>
    <xf numFmtId="43" fontId="32" fillId="0" borderId="0" applyFont="0" applyFill="0" applyBorder="0" applyAlignment="0" applyProtection="0"/>
    <xf numFmtId="0" fontId="19" fillId="0" borderId="0"/>
    <xf numFmtId="43" fontId="19" fillId="0" borderId="0" applyFont="0" applyFill="0" applyBorder="0" applyAlignment="0" applyProtection="0"/>
    <xf numFmtId="44" fontId="19" fillId="0" borderId="0" applyFont="0" applyFill="0" applyBorder="0" applyAlignment="0" applyProtection="0"/>
    <xf numFmtId="0" fontId="15" fillId="0" borderId="0"/>
    <xf numFmtId="0" fontId="15" fillId="0" borderId="0"/>
    <xf numFmtId="43" fontId="12" fillId="0" borderId="0" applyFont="0" applyFill="0" applyBorder="0" applyAlignment="0" applyProtection="0"/>
    <xf numFmtId="43" fontId="12" fillId="0" borderId="0" applyFont="0" applyFill="0" applyBorder="0" applyAlignment="0" applyProtection="0"/>
    <xf numFmtId="0" fontId="11" fillId="0" borderId="0"/>
    <xf numFmtId="43" fontId="24" fillId="0" borderId="0" applyFont="0" applyFill="0" applyBorder="0" applyAlignment="0" applyProtection="0"/>
    <xf numFmtId="44" fontId="24" fillId="0" borderId="0" applyFont="0" applyFill="0" applyBorder="0" applyAlignment="0" applyProtection="0"/>
    <xf numFmtId="9" fontId="24" fillId="0" borderId="0" applyFont="0" applyFill="0" applyBorder="0" applyAlignment="0" applyProtection="0"/>
    <xf numFmtId="0" fontId="13" fillId="0" borderId="0"/>
    <xf numFmtId="0" fontId="9" fillId="0" borderId="0"/>
    <xf numFmtId="9" fontId="9" fillId="0" borderId="0" applyFont="0" applyFill="0" applyBorder="0" applyAlignment="0" applyProtection="0"/>
    <xf numFmtId="0" fontId="58"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8" fillId="0" borderId="0"/>
    <xf numFmtId="0" fontId="30"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8" fillId="0" borderId="0"/>
    <xf numFmtId="43" fontId="6" fillId="0" borderId="0" applyFont="0" applyFill="0" applyBorder="0" applyAlignment="0" applyProtection="0"/>
    <xf numFmtId="43" fontId="8"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 fillId="0" borderId="0"/>
    <xf numFmtId="9" fontId="5" fillId="0" borderId="0" applyFont="0" applyFill="0" applyBorder="0" applyAlignment="0" applyProtection="0"/>
    <xf numFmtId="0" fontId="69" fillId="0" borderId="0"/>
    <xf numFmtId="43" fontId="8" fillId="0" borderId="0" applyFont="0" applyFill="0" applyBorder="0" applyAlignment="0" applyProtection="0"/>
    <xf numFmtId="43" fontId="70" fillId="0" borderId="0" applyFont="0" applyFill="0" applyBorder="0" applyAlignment="0" applyProtection="0"/>
    <xf numFmtId="43" fontId="5"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5" fontId="71" fillId="0" borderId="0" applyFont="0" applyFill="0" applyBorder="0" applyAlignment="0" applyProtection="0">
      <protection locked="0"/>
    </xf>
    <xf numFmtId="172" fontId="72" fillId="0" borderId="0" applyNumberFormat="0" applyFill="0" applyBorder="0" applyAlignment="0" applyProtection="0">
      <protection locked="0"/>
    </xf>
    <xf numFmtId="172" fontId="73" fillId="0" borderId="0" applyNumberFormat="0" applyFill="0" applyBorder="0" applyAlignment="0" applyProtection="0">
      <protection locked="0"/>
    </xf>
    <xf numFmtId="173" fontId="74" fillId="0" borderId="0"/>
    <xf numFmtId="0" fontId="8" fillId="0" borderId="0"/>
    <xf numFmtId="0" fontId="8" fillId="0" borderId="0"/>
    <xf numFmtId="0" fontId="5" fillId="0" borderId="0"/>
    <xf numFmtId="9" fontId="5" fillId="0" borderId="0" applyFont="0" applyFill="0" applyBorder="0" applyAlignment="0" applyProtection="0"/>
    <xf numFmtId="0" fontId="22" fillId="0" borderId="0"/>
    <xf numFmtId="174" fontId="75" fillId="0" borderId="13" applyBorder="0" applyAlignment="0">
      <alignment horizontal="center"/>
    </xf>
    <xf numFmtId="44" fontId="2" fillId="0" borderId="0" applyFont="0" applyFill="0" applyBorder="0" applyAlignment="0" applyProtection="0"/>
  </cellStyleXfs>
  <cellXfs count="770">
    <xf numFmtId="0" fontId="0" fillId="0" borderId="0" xfId="0"/>
    <xf numFmtId="0" fontId="0" fillId="3" borderId="0" xfId="0" applyFill="1" applyProtection="1">
      <protection locked="0"/>
    </xf>
    <xf numFmtId="0" fontId="0" fillId="3" borderId="0" xfId="0" applyFill="1"/>
    <xf numFmtId="0" fontId="0" fillId="0" borderId="0" xfId="0"/>
    <xf numFmtId="0" fontId="20" fillId="0" borderId="0" xfId="117"/>
    <xf numFmtId="0" fontId="28" fillId="3" borderId="0" xfId="0" applyFont="1" applyFill="1"/>
    <xf numFmtId="0" fontId="28" fillId="3" borderId="0" xfId="0" applyFont="1" applyFill="1" applyProtection="1">
      <protection locked="0"/>
    </xf>
    <xf numFmtId="0" fontId="27" fillId="0" borderId="0" xfId="0" applyFont="1" applyAlignment="1"/>
    <xf numFmtId="0" fontId="27" fillId="3" borderId="0" xfId="0" applyFont="1" applyFill="1" applyProtection="1">
      <protection locked="0"/>
    </xf>
    <xf numFmtId="0" fontId="27" fillId="3" borderId="0" xfId="0" applyFont="1" applyFill="1" applyAlignment="1" applyProtection="1">
      <alignment wrapText="1"/>
      <protection locked="0"/>
    </xf>
    <xf numFmtId="0" fontId="27" fillId="0" borderId="0" xfId="0" applyFont="1"/>
    <xf numFmtId="17" fontId="36" fillId="3" borderId="0" xfId="0" quotePrefix="1" applyNumberFormat="1" applyFont="1" applyFill="1" applyAlignment="1">
      <alignment horizontal="left"/>
    </xf>
    <xf numFmtId="0" fontId="37" fillId="0" borderId="0" xfId="0" applyFont="1" applyAlignment="1">
      <alignment horizontal="center"/>
    </xf>
    <xf numFmtId="0" fontId="35" fillId="0" borderId="0" xfId="0" applyFont="1"/>
    <xf numFmtId="0" fontId="41" fillId="0" borderId="0" xfId="0" applyFont="1"/>
    <xf numFmtId="0" fontId="41" fillId="0" borderId="0" xfId="0" applyFont="1" applyFill="1" applyAlignment="1">
      <alignment horizontal="left" vertical="center"/>
    </xf>
    <xf numFmtId="9" fontId="0" fillId="0" borderId="0" xfId="8" applyFont="1"/>
    <xf numFmtId="0" fontId="0" fillId="0" borderId="0" xfId="0" applyBorder="1" applyAlignment="1">
      <alignment horizontal="right"/>
    </xf>
    <xf numFmtId="0" fontId="0" fillId="0" borderId="0" xfId="0" applyBorder="1"/>
    <xf numFmtId="9" fontId="0" fillId="0" borderId="0" xfId="8" applyFont="1" applyBorder="1"/>
    <xf numFmtId="164" fontId="34" fillId="0" borderId="0" xfId="1" applyNumberFormat="1" applyFont="1" applyFill="1" applyBorder="1"/>
    <xf numFmtId="0" fontId="22" fillId="3" borderId="0" xfId="0" applyFont="1" applyFill="1" applyProtection="1">
      <protection locked="0"/>
    </xf>
    <xf numFmtId="0" fontId="43" fillId="3" borderId="0" xfId="0" applyFont="1" applyFill="1" applyProtection="1">
      <protection locked="0"/>
    </xf>
    <xf numFmtId="0" fontId="27" fillId="3" borderId="0" xfId="0" applyFont="1" applyFill="1" applyAlignment="1" applyProtection="1">
      <protection locked="0"/>
    </xf>
    <xf numFmtId="0" fontId="22" fillId="3" borderId="0" xfId="0" applyFont="1" applyFill="1" applyAlignment="1" applyProtection="1">
      <protection locked="0"/>
    </xf>
    <xf numFmtId="9" fontId="0" fillId="0" borderId="0" xfId="0" applyNumberFormat="1" applyBorder="1"/>
    <xf numFmtId="9" fontId="27" fillId="0" borderId="0" xfId="8" applyFont="1" applyBorder="1"/>
    <xf numFmtId="0" fontId="43" fillId="3" borderId="0" xfId="0" applyFont="1" applyFill="1" applyAlignment="1" applyProtection="1">
      <protection locked="0"/>
    </xf>
    <xf numFmtId="0" fontId="0" fillId="0" borderId="10" xfId="0" applyBorder="1"/>
    <xf numFmtId="0" fontId="46" fillId="3" borderId="0" xfId="0" applyFont="1" applyFill="1"/>
    <xf numFmtId="0" fontId="46" fillId="0" borderId="0" xfId="0" applyFont="1"/>
    <xf numFmtId="0" fontId="40" fillId="4" borderId="15" xfId="117" applyFont="1" applyFill="1" applyBorder="1" applyAlignment="1">
      <alignment vertical="center"/>
    </xf>
    <xf numFmtId="0" fontId="29" fillId="0" borderId="9" xfId="117" applyFont="1" applyBorder="1"/>
    <xf numFmtId="0" fontId="29" fillId="0" borderId="1" xfId="117" applyFont="1" applyBorder="1"/>
    <xf numFmtId="0" fontId="29" fillId="0" borderId="3" xfId="117" applyFont="1" applyBorder="1"/>
    <xf numFmtId="0" fontId="32" fillId="0" borderId="0" xfId="117" applyFont="1"/>
    <xf numFmtId="0" fontId="39" fillId="0" borderId="2" xfId="0" applyFont="1" applyBorder="1"/>
    <xf numFmtId="0" fontId="0" fillId="0" borderId="12" xfId="0" applyBorder="1"/>
    <xf numFmtId="0" fontId="0" fillId="0" borderId="5" xfId="0" applyBorder="1"/>
    <xf numFmtId="0" fontId="0" fillId="0" borderId="8" xfId="0" applyBorder="1"/>
    <xf numFmtId="0" fontId="0" fillId="0" borderId="14" xfId="0" applyBorder="1"/>
    <xf numFmtId="0" fontId="38" fillId="0" borderId="0" xfId="0" applyFont="1"/>
    <xf numFmtId="0" fontId="34" fillId="0" borderId="9" xfId="0" applyFont="1" applyFill="1" applyBorder="1" applyAlignment="1"/>
    <xf numFmtId="0" fontId="34" fillId="0" borderId="0" xfId="0" applyFont="1" applyFill="1" applyBorder="1" applyAlignment="1"/>
    <xf numFmtId="0" fontId="34" fillId="0" borderId="13" xfId="0" applyFont="1" applyFill="1" applyBorder="1" applyAlignment="1"/>
    <xf numFmtId="0" fontId="34" fillId="0" borderId="5" xfId="0" applyFont="1" applyFill="1" applyBorder="1" applyAlignment="1"/>
    <xf numFmtId="0" fontId="34" fillId="0" borderId="8" xfId="0" applyFont="1" applyFill="1" applyBorder="1" applyAlignment="1"/>
    <xf numFmtId="0" fontId="34" fillId="0" borderId="14" xfId="0" applyFont="1" applyFill="1" applyBorder="1" applyAlignment="1"/>
    <xf numFmtId="164" fontId="34" fillId="0" borderId="8" xfId="1" applyNumberFormat="1" applyFont="1" applyFill="1" applyBorder="1"/>
    <xf numFmtId="164" fontId="34" fillId="0" borderId="9" xfId="1" applyNumberFormat="1" applyFont="1" applyFill="1" applyBorder="1"/>
    <xf numFmtId="0" fontId="33" fillId="3" borderId="0" xfId="0" applyFont="1" applyFill="1"/>
    <xf numFmtId="0" fontId="25" fillId="0" borderId="0" xfId="122" applyFont="1" applyFill="1" applyBorder="1" applyAlignment="1">
      <alignment horizontal="right"/>
    </xf>
    <xf numFmtId="164" fontId="38" fillId="0" borderId="0" xfId="0" applyNumberFormat="1" applyFont="1"/>
    <xf numFmtId="0" fontId="25" fillId="0" borderId="10" xfId="122" applyFont="1" applyFill="1" applyBorder="1" applyAlignment="1">
      <alignment horizontal="right"/>
    </xf>
    <xf numFmtId="0" fontId="25" fillId="0" borderId="0" xfId="122" applyFont="1" applyBorder="1"/>
    <xf numFmtId="166" fontId="49" fillId="0" borderId="0" xfId="5" applyNumberFormat="1" applyFont="1" applyFill="1" applyBorder="1"/>
    <xf numFmtId="0" fontId="0" fillId="0" borderId="9" xfId="0" applyBorder="1"/>
    <xf numFmtId="164" fontId="38" fillId="0" borderId="0" xfId="1" applyNumberFormat="1" applyFont="1" applyBorder="1"/>
    <xf numFmtId="164" fontId="38" fillId="0" borderId="0" xfId="0" applyNumberFormat="1" applyFont="1" applyFill="1" applyBorder="1"/>
    <xf numFmtId="0" fontId="29" fillId="0" borderId="9" xfId="117" applyFont="1" applyFill="1" applyBorder="1"/>
    <xf numFmtId="0" fontId="29" fillId="0" borderId="1" xfId="117" applyFont="1" applyFill="1" applyBorder="1"/>
    <xf numFmtId="0" fontId="20" fillId="0" borderId="0" xfId="117" applyFill="1"/>
    <xf numFmtId="167" fontId="26" fillId="0" borderId="0" xfId="8" applyNumberFormat="1" applyFont="1" applyFill="1" applyBorder="1" applyAlignment="1">
      <alignment vertical="center"/>
    </xf>
    <xf numFmtId="0" fontId="17" fillId="0" borderId="0" xfId="0" applyFont="1"/>
    <xf numFmtId="9" fontId="17" fillId="0" borderId="0" xfId="8" applyFont="1"/>
    <xf numFmtId="0" fontId="17" fillId="0" borderId="0" xfId="117" applyFont="1" applyFill="1" applyBorder="1" applyAlignment="1">
      <alignment horizontal="left" vertical="center"/>
    </xf>
    <xf numFmtId="0" fontId="17" fillId="0" borderId="8" xfId="0" applyFont="1" applyFill="1" applyBorder="1"/>
    <xf numFmtId="164" fontId="17" fillId="0" borderId="10" xfId="1" applyNumberFormat="1" applyFont="1" applyBorder="1"/>
    <xf numFmtId="0" fontId="17" fillId="0" borderId="0" xfId="0" applyFont="1" applyBorder="1"/>
    <xf numFmtId="164" fontId="34" fillId="0" borderId="13" xfId="1" applyNumberFormat="1" applyFont="1" applyFill="1" applyBorder="1"/>
    <xf numFmtId="164" fontId="34" fillId="0" borderId="7" xfId="1" applyNumberFormat="1" applyFont="1" applyFill="1" applyBorder="1"/>
    <xf numFmtId="0" fontId="17" fillId="0" borderId="0" xfId="0" applyFont="1" applyFill="1" applyBorder="1"/>
    <xf numFmtId="165" fontId="17" fillId="0" borderId="8" xfId="5" applyNumberFormat="1" applyFont="1" applyBorder="1"/>
    <xf numFmtId="165" fontId="17" fillId="0" borderId="0" xfId="5" applyNumberFormat="1" applyFont="1" applyBorder="1"/>
    <xf numFmtId="166" fontId="17" fillId="0" borderId="8" xfId="5" applyNumberFormat="1" applyFont="1" applyBorder="1"/>
    <xf numFmtId="166" fontId="17" fillId="0" borderId="0" xfId="5" applyNumberFormat="1" applyFont="1" applyBorder="1"/>
    <xf numFmtId="0" fontId="52" fillId="0" borderId="0" xfId="0" applyFont="1" applyAlignment="1">
      <alignment horizontal="left"/>
    </xf>
    <xf numFmtId="164" fontId="16" fillId="0" borderId="0" xfId="0" applyNumberFormat="1" applyFont="1"/>
    <xf numFmtId="0" fontId="16" fillId="0" borderId="0" xfId="0" applyFont="1"/>
    <xf numFmtId="165" fontId="16" fillId="0" borderId="0" xfId="5" applyNumberFormat="1" applyFont="1"/>
    <xf numFmtId="0" fontId="16" fillId="0" borderId="0" xfId="0" applyFont="1" applyAlignment="1">
      <alignment horizontal="right"/>
    </xf>
    <xf numFmtId="164" fontId="16" fillId="0" borderId="0" xfId="0" applyNumberFormat="1" applyFont="1" applyFill="1" applyBorder="1"/>
    <xf numFmtId="164" fontId="16" fillId="0" borderId="10" xfId="0" applyNumberFormat="1" applyFont="1" applyFill="1" applyBorder="1"/>
    <xf numFmtId="0" fontId="16" fillId="0" borderId="10" xfId="0" applyFont="1" applyFill="1" applyBorder="1"/>
    <xf numFmtId="0" fontId="16" fillId="0" borderId="2" xfId="0" applyFont="1" applyBorder="1"/>
    <xf numFmtId="165" fontId="16" fillId="0" borderId="10" xfId="5" applyNumberFormat="1" applyFont="1" applyFill="1" applyBorder="1"/>
    <xf numFmtId="165" fontId="16" fillId="0" borderId="0" xfId="5" applyNumberFormat="1" applyFont="1" applyFill="1" applyBorder="1"/>
    <xf numFmtId="0" fontId="53" fillId="0" borderId="0" xfId="0" applyFont="1" applyAlignment="1">
      <alignment horizontal="left"/>
    </xf>
    <xf numFmtId="0" fontId="44" fillId="0" borderId="0" xfId="0" applyFont="1"/>
    <xf numFmtId="164" fontId="16" fillId="0" borderId="7" xfId="0" applyNumberFormat="1" applyFont="1" applyFill="1" applyBorder="1"/>
    <xf numFmtId="165" fontId="16" fillId="0" borderId="7" xfId="5" applyNumberFormat="1" applyFont="1" applyFill="1" applyBorder="1"/>
    <xf numFmtId="0" fontId="18" fillId="0" borderId="7" xfId="0" applyFont="1" applyBorder="1"/>
    <xf numFmtId="164" fontId="34" fillId="0" borderId="10" xfId="0" applyNumberFormat="1" applyFont="1" applyFill="1" applyBorder="1"/>
    <xf numFmtId="164" fontId="34" fillId="0" borderId="0" xfId="0" applyNumberFormat="1" applyFont="1" applyFill="1" applyBorder="1"/>
    <xf numFmtId="164" fontId="34" fillId="0" borderId="8" xfId="0" applyNumberFormat="1" applyFont="1" applyFill="1" applyBorder="1"/>
    <xf numFmtId="164" fontId="34" fillId="0" borderId="7" xfId="0" applyNumberFormat="1" applyFont="1" applyFill="1" applyBorder="1"/>
    <xf numFmtId="165" fontId="34" fillId="0" borderId="8" xfId="5" applyNumberFormat="1" applyFont="1" applyFill="1" applyBorder="1"/>
    <xf numFmtId="165" fontId="34" fillId="0" borderId="10" xfId="5" applyNumberFormat="1" applyFont="1" applyFill="1" applyBorder="1"/>
    <xf numFmtId="165" fontId="34" fillId="0" borderId="0" xfId="5" applyNumberFormat="1" applyFont="1" applyFill="1" applyBorder="1"/>
    <xf numFmtId="0" fontId="14" fillId="0" borderId="0" xfId="0" applyFont="1" applyAlignment="1">
      <alignment horizontal="right"/>
    </xf>
    <xf numFmtId="9" fontId="14" fillId="0" borderId="0" xfId="8" applyFont="1"/>
    <xf numFmtId="0" fontId="18" fillId="0" borderId="13" xfId="117" applyFont="1" applyFill="1" applyBorder="1" applyAlignment="1"/>
    <xf numFmtId="0" fontId="42" fillId="0" borderId="2" xfId="122" applyFont="1" applyBorder="1" applyAlignment="1"/>
    <xf numFmtId="0" fontId="42" fillId="0" borderId="7" xfId="122" applyFont="1" applyBorder="1" applyAlignment="1"/>
    <xf numFmtId="0" fontId="25" fillId="0" borderId="6" xfId="122" applyFont="1" applyFill="1" applyBorder="1" applyAlignment="1">
      <alignment horizontal="right"/>
    </xf>
    <xf numFmtId="0" fontId="29" fillId="0" borderId="3" xfId="117" applyFont="1" applyFill="1" applyBorder="1"/>
    <xf numFmtId="0" fontId="0" fillId="0" borderId="13" xfId="0" applyBorder="1"/>
    <xf numFmtId="0" fontId="25" fillId="0" borderId="9" xfId="122" applyFont="1" applyFill="1" applyBorder="1" applyAlignment="1">
      <alignment horizontal="right"/>
    </xf>
    <xf numFmtId="0" fontId="0" fillId="0" borderId="6" xfId="0" applyBorder="1"/>
    <xf numFmtId="0" fontId="42" fillId="0" borderId="7" xfId="122" applyFont="1" applyFill="1" applyBorder="1"/>
    <xf numFmtId="9" fontId="55" fillId="7" borderId="7" xfId="8" applyNumberFormat="1" applyFont="1" applyFill="1" applyBorder="1" applyAlignment="1">
      <alignment vertical="center"/>
    </xf>
    <xf numFmtId="0" fontId="13" fillId="0" borderId="0" xfId="0" applyFont="1"/>
    <xf numFmtId="0" fontId="32" fillId="0" borderId="0" xfId="0" applyFont="1"/>
    <xf numFmtId="0" fontId="13" fillId="0" borderId="6" xfId="0" applyFont="1" applyBorder="1"/>
    <xf numFmtId="0" fontId="13" fillId="0" borderId="9" xfId="0" applyFont="1" applyBorder="1"/>
    <xf numFmtId="17" fontId="54" fillId="0" borderId="0" xfId="0" quotePrefix="1" applyNumberFormat="1" applyFont="1" applyAlignment="1">
      <alignment horizontal="left"/>
    </xf>
    <xf numFmtId="0" fontId="16" fillId="0" borderId="7" xfId="0" applyFont="1" applyFill="1" applyBorder="1"/>
    <xf numFmtId="0" fontId="13" fillId="0" borderId="0" xfId="0" applyFont="1" applyAlignment="1">
      <alignment horizontal="right"/>
    </xf>
    <xf numFmtId="0" fontId="13" fillId="0" borderId="1" xfId="0" applyFont="1" applyBorder="1"/>
    <xf numFmtId="0" fontId="13" fillId="0" borderId="4" xfId="0" applyFont="1" applyBorder="1"/>
    <xf numFmtId="44" fontId="38" fillId="0" borderId="0" xfId="0" applyNumberFormat="1" applyFont="1"/>
    <xf numFmtId="0" fontId="56" fillId="0" borderId="0" xfId="0" applyFont="1"/>
    <xf numFmtId="43" fontId="38" fillId="0" borderId="0" xfId="1" applyFont="1"/>
    <xf numFmtId="43" fontId="17" fillId="0" borderId="0" xfId="1" applyFont="1"/>
    <xf numFmtId="164" fontId="16" fillId="0" borderId="8" xfId="0" applyNumberFormat="1" applyFont="1" applyFill="1" applyBorder="1"/>
    <xf numFmtId="0" fontId="22" fillId="0" borderId="12" xfId="0" applyFont="1" applyBorder="1" applyAlignment="1">
      <alignment horizontal="right"/>
    </xf>
    <xf numFmtId="0" fontId="22" fillId="0" borderId="13" xfId="0" applyFont="1" applyBorder="1" applyAlignment="1">
      <alignment horizontal="right"/>
    </xf>
    <xf numFmtId="0" fontId="22" fillId="0" borderId="14" xfId="0" applyFont="1" applyBorder="1" applyAlignment="1">
      <alignment horizontal="right"/>
    </xf>
    <xf numFmtId="0" fontId="22" fillId="0" borderId="12" xfId="0" applyFont="1" applyBorder="1" applyAlignment="1">
      <alignment horizontal="center"/>
    </xf>
    <xf numFmtId="17" fontId="22" fillId="0" borderId="13" xfId="0" applyNumberFormat="1" applyFont="1" applyBorder="1" applyAlignment="1">
      <alignment horizontal="center"/>
    </xf>
    <xf numFmtId="0" fontId="50" fillId="6" borderId="11" xfId="0" quotePrefix="1" applyFont="1" applyFill="1" applyBorder="1" applyAlignment="1">
      <alignment horizontal="left" vertical="center"/>
    </xf>
    <xf numFmtId="165" fontId="0" fillId="0" borderId="0" xfId="5" applyNumberFormat="1" applyFont="1" applyBorder="1"/>
    <xf numFmtId="165" fontId="0" fillId="0" borderId="8" xfId="5" applyNumberFormat="1" applyFont="1" applyBorder="1"/>
    <xf numFmtId="17" fontId="22" fillId="0" borderId="14" xfId="0" applyNumberFormat="1" applyFont="1" applyBorder="1" applyAlignment="1">
      <alignment horizontal="center"/>
    </xf>
    <xf numFmtId="0" fontId="0" fillId="0" borderId="12" xfId="0" applyBorder="1" applyAlignment="1">
      <alignment horizontal="right"/>
    </xf>
    <xf numFmtId="0" fontId="0" fillId="0" borderId="13" xfId="0" applyBorder="1" applyAlignment="1">
      <alignment horizontal="right"/>
    </xf>
    <xf numFmtId="0" fontId="0" fillId="0" borderId="14" xfId="0" applyBorder="1" applyAlignment="1">
      <alignment horizontal="right"/>
    </xf>
    <xf numFmtId="167" fontId="47" fillId="0" borderId="15" xfId="8" applyNumberFormat="1" applyFont="1" applyFill="1" applyBorder="1" applyAlignment="1">
      <alignment horizontal="center" vertical="center"/>
    </xf>
    <xf numFmtId="0" fontId="10" fillId="0" borderId="15" xfId="0" applyFont="1" applyBorder="1" applyAlignment="1">
      <alignment horizontal="center" vertical="center"/>
    </xf>
    <xf numFmtId="164" fontId="0" fillId="0" borderId="10" xfId="1" applyNumberFormat="1" applyFont="1" applyBorder="1"/>
    <xf numFmtId="0" fontId="47" fillId="0" borderId="0" xfId="0" quotePrefix="1" applyFont="1"/>
    <xf numFmtId="0" fontId="42" fillId="0" borderId="11" xfId="122" applyFont="1" applyFill="1" applyBorder="1"/>
    <xf numFmtId="0" fontId="29" fillId="0" borderId="13" xfId="117" applyFont="1" applyBorder="1"/>
    <xf numFmtId="0" fontId="34" fillId="0" borderId="12" xfId="0" applyFont="1" applyFill="1" applyBorder="1" applyAlignment="1"/>
    <xf numFmtId="0" fontId="34" fillId="0" borderId="10" xfId="0" applyFont="1" applyFill="1" applyBorder="1" applyAlignment="1"/>
    <xf numFmtId="0" fontId="34" fillId="0" borderId="6" xfId="0" applyFont="1" applyFill="1" applyBorder="1" applyAlignment="1"/>
    <xf numFmtId="169" fontId="17" fillId="0" borderId="0" xfId="0" applyNumberFormat="1" applyFont="1"/>
    <xf numFmtId="0" fontId="38" fillId="0" borderId="0" xfId="0" applyFont="1" applyFill="1"/>
    <xf numFmtId="0" fontId="56" fillId="0" borderId="0" xfId="0" applyFont="1" applyFill="1"/>
    <xf numFmtId="0" fontId="17" fillId="0" borderId="6" xfId="117" applyFont="1" applyFill="1" applyBorder="1" applyAlignment="1"/>
    <xf numFmtId="0" fontId="17" fillId="0" borderId="10" xfId="117" applyFont="1" applyFill="1" applyBorder="1" applyAlignment="1"/>
    <xf numFmtId="0" fontId="17" fillId="0" borderId="12" xfId="117" applyFont="1" applyFill="1" applyBorder="1" applyAlignment="1"/>
    <xf numFmtId="0" fontId="17" fillId="0" borderId="9" xfId="117" applyFont="1" applyFill="1" applyBorder="1" applyAlignment="1"/>
    <xf numFmtId="0" fontId="17" fillId="0" borderId="0" xfId="117" applyFont="1" applyFill="1" applyBorder="1" applyAlignment="1"/>
    <xf numFmtId="0" fontId="17" fillId="0" borderId="13" xfId="117" applyFont="1" applyFill="1" applyBorder="1" applyAlignment="1"/>
    <xf numFmtId="0" fontId="17" fillId="0" borderId="5" xfId="117" applyFont="1" applyFill="1" applyBorder="1" applyAlignment="1"/>
    <xf numFmtId="0" fontId="17" fillId="0" borderId="8" xfId="117" applyFont="1" applyFill="1" applyBorder="1" applyAlignment="1"/>
    <xf numFmtId="0" fontId="17" fillId="0" borderId="14" xfId="117" applyFont="1" applyFill="1" applyBorder="1" applyAlignment="1"/>
    <xf numFmtId="164" fontId="17" fillId="0" borderId="0" xfId="1" applyNumberFormat="1" applyFont="1"/>
    <xf numFmtId="164" fontId="17" fillId="0" borderId="0" xfId="0" applyNumberFormat="1" applyFont="1"/>
    <xf numFmtId="0" fontId="20" fillId="0" borderId="9" xfId="117" applyBorder="1"/>
    <xf numFmtId="0" fontId="20" fillId="0" borderId="0" xfId="117" applyBorder="1"/>
    <xf numFmtId="0" fontId="20" fillId="0" borderId="13" xfId="117" applyBorder="1"/>
    <xf numFmtId="0" fontId="44" fillId="0" borderId="9" xfId="117" applyFont="1" applyBorder="1"/>
    <xf numFmtId="0" fontId="20" fillId="0" borderId="5" xfId="117" applyBorder="1"/>
    <xf numFmtId="0" fontId="20" fillId="0" borderId="8" xfId="117" applyBorder="1"/>
    <xf numFmtId="0" fontId="20" fillId="0" borderId="14" xfId="117" applyBorder="1"/>
    <xf numFmtId="0" fontId="18" fillId="0" borderId="2" xfId="117" applyFont="1" applyFill="1" applyBorder="1" applyAlignment="1">
      <alignment horizontal="left" vertical="center"/>
    </xf>
    <xf numFmtId="0" fontId="18" fillId="0" borderId="7" xfId="117" applyFont="1" applyFill="1" applyBorder="1" applyAlignment="1">
      <alignment horizontal="left" vertical="center"/>
    </xf>
    <xf numFmtId="0" fontId="18" fillId="0" borderId="11" xfId="117" applyFont="1" applyFill="1" applyBorder="1" applyAlignment="1">
      <alignment horizontal="left" vertical="center"/>
    </xf>
    <xf numFmtId="0" fontId="13" fillId="0" borderId="0" xfId="117" applyFont="1"/>
    <xf numFmtId="0" fontId="59" fillId="0" borderId="0" xfId="117" applyFont="1"/>
    <xf numFmtId="0" fontId="40" fillId="0" borderId="0" xfId="117" applyFont="1" applyFill="1" applyBorder="1" applyAlignment="1">
      <alignment vertical="center"/>
    </xf>
    <xf numFmtId="0" fontId="35" fillId="0" borderId="0" xfId="0" applyFont="1" applyBorder="1"/>
    <xf numFmtId="0" fontId="29" fillId="0" borderId="3" xfId="133" applyFont="1" applyFill="1" applyBorder="1"/>
    <xf numFmtId="0" fontId="34" fillId="0" borderId="0" xfId="0" quotePrefix="1" applyFont="1" applyFill="1" applyBorder="1" applyAlignment="1"/>
    <xf numFmtId="0" fontId="8" fillId="0" borderId="0" xfId="0" applyFont="1"/>
    <xf numFmtId="9" fontId="8" fillId="0" borderId="0" xfId="8" applyFont="1"/>
    <xf numFmtId="0" fontId="8" fillId="0" borderId="2" xfId="0" applyFont="1" applyBorder="1"/>
    <xf numFmtId="0" fontId="8" fillId="0" borderId="6" xfId="0" applyFont="1" applyBorder="1"/>
    <xf numFmtId="0" fontId="8" fillId="0" borderId="9" xfId="0" applyFont="1" applyBorder="1"/>
    <xf numFmtId="0" fontId="8" fillId="0" borderId="0" xfId="0" applyFont="1" applyBorder="1"/>
    <xf numFmtId="164" fontId="8" fillId="0" borderId="0" xfId="1" applyNumberFormat="1" applyFont="1"/>
    <xf numFmtId="165" fontId="8" fillId="0" borderId="0" xfId="5" applyNumberFormat="1" applyFont="1" applyBorder="1"/>
    <xf numFmtId="165" fontId="8" fillId="0" borderId="0" xfId="5" applyNumberFormat="1" applyFont="1" applyFill="1" applyBorder="1"/>
    <xf numFmtId="165" fontId="8" fillId="0" borderId="0" xfId="5" applyNumberFormat="1" applyFont="1"/>
    <xf numFmtId="166" fontId="8" fillId="0" borderId="0" xfId="5" applyNumberFormat="1" applyFont="1" applyFill="1" applyBorder="1"/>
    <xf numFmtId="9" fontId="38" fillId="0" borderId="0" xfId="8" applyFont="1"/>
    <xf numFmtId="0" fontId="8" fillId="0" borderId="3" xfId="0" applyFont="1" applyBorder="1"/>
    <xf numFmtId="0" fontId="8" fillId="0" borderId="15" xfId="0" applyFont="1" applyBorder="1" applyAlignment="1">
      <alignment horizontal="center"/>
    </xf>
    <xf numFmtId="0" fontId="8" fillId="2" borderId="15" xfId="0" applyFont="1" applyFill="1" applyBorder="1" applyAlignment="1">
      <alignment horizontal="center"/>
    </xf>
    <xf numFmtId="0" fontId="62" fillId="0" borderId="0" xfId="0" applyFont="1"/>
    <xf numFmtId="0" fontId="61" fillId="8" borderId="11" xfId="0" applyFont="1" applyFill="1" applyBorder="1" applyAlignment="1">
      <alignment horizontal="center"/>
    </xf>
    <xf numFmtId="0" fontId="8" fillId="0" borderId="0" xfId="0" applyFont="1" applyFill="1"/>
    <xf numFmtId="164" fontId="8" fillId="0" borderId="0" xfId="0" applyNumberFormat="1" applyFont="1"/>
    <xf numFmtId="0" fontId="61" fillId="8" borderId="11" xfId="0" applyFont="1" applyFill="1" applyBorder="1" applyAlignment="1">
      <alignment horizontal="center" vertical="center"/>
    </xf>
    <xf numFmtId="9" fontId="8" fillId="0" borderId="0" xfId="8" applyFont="1" applyFill="1"/>
    <xf numFmtId="170" fontId="8" fillId="0" borderId="0" xfId="0" applyNumberFormat="1" applyFont="1"/>
    <xf numFmtId="0" fontId="8" fillId="0" borderId="10" xfId="0" applyFont="1" applyFill="1" applyBorder="1" applyAlignment="1">
      <alignment horizontal="center"/>
    </xf>
    <xf numFmtId="0" fontId="8" fillId="0" borderId="15" xfId="0" applyFont="1" applyBorder="1"/>
    <xf numFmtId="0" fontId="42" fillId="2" borderId="2" xfId="0" applyFont="1" applyFill="1" applyBorder="1"/>
    <xf numFmtId="0" fontId="61" fillId="8" borderId="15" xfId="0" applyFont="1" applyFill="1" applyBorder="1" applyAlignment="1">
      <alignment horizontal="center" vertical="center"/>
    </xf>
    <xf numFmtId="0" fontId="61" fillId="0" borderId="0" xfId="0" applyFont="1"/>
    <xf numFmtId="0" fontId="63" fillId="0" borderId="0" xfId="0" applyFont="1" applyAlignment="1">
      <alignment horizontal="left" vertical="center"/>
    </xf>
    <xf numFmtId="0" fontId="8" fillId="0" borderId="5" xfId="0" applyFont="1" applyBorder="1"/>
    <xf numFmtId="0" fontId="8" fillId="0" borderId="8" xfId="0" applyFont="1" applyBorder="1"/>
    <xf numFmtId="0" fontId="52" fillId="2" borderId="2" xfId="0" applyFont="1" applyFill="1" applyBorder="1"/>
    <xf numFmtId="0" fontId="54" fillId="0" borderId="0" xfId="0" applyFont="1"/>
    <xf numFmtId="0" fontId="29" fillId="0" borderId="4" xfId="117" applyFont="1" applyFill="1" applyBorder="1"/>
    <xf numFmtId="0" fontId="29" fillId="0" borderId="1" xfId="133" applyFont="1" applyFill="1" applyBorder="1"/>
    <xf numFmtId="0" fontId="29" fillId="0" borderId="13" xfId="133" applyFont="1" applyFill="1" applyBorder="1"/>
    <xf numFmtId="0" fontId="29" fillId="0" borderId="14" xfId="133" applyFont="1" applyFill="1" applyBorder="1"/>
    <xf numFmtId="0" fontId="29" fillId="0" borderId="4" xfId="133" applyFont="1" applyFill="1" applyBorder="1"/>
    <xf numFmtId="0" fontId="29" fillId="0" borderId="9" xfId="133" applyFont="1" applyFill="1" applyBorder="1"/>
    <xf numFmtId="0" fontId="13" fillId="0" borderId="0" xfId="133" applyFill="1" applyAlignment="1">
      <alignment horizontal="center"/>
    </xf>
    <xf numFmtId="0" fontId="29" fillId="0" borderId="6" xfId="133" applyFont="1" applyFill="1" applyBorder="1"/>
    <xf numFmtId="0" fontId="29" fillId="0" borderId="5" xfId="133" applyFont="1" applyFill="1" applyBorder="1"/>
    <xf numFmtId="0" fontId="29" fillId="0" borderId="5" xfId="117" applyFont="1" applyFill="1" applyBorder="1"/>
    <xf numFmtId="0" fontId="66" fillId="0" borderId="0" xfId="133" applyFont="1"/>
    <xf numFmtId="0" fontId="64" fillId="0" borderId="3" xfId="117" applyFont="1" applyFill="1" applyBorder="1"/>
    <xf numFmtId="0" fontId="8" fillId="0" borderId="8" xfId="117" applyFont="1" applyFill="1" applyBorder="1" applyAlignment="1"/>
    <xf numFmtId="0" fontId="8" fillId="0" borderId="0" xfId="0" applyFont="1" applyAlignment="1">
      <alignment horizontal="right"/>
    </xf>
    <xf numFmtId="0" fontId="8" fillId="0" borderId="5" xfId="117" applyFont="1" applyFill="1" applyBorder="1" applyAlignment="1"/>
    <xf numFmtId="0" fontId="8" fillId="0" borderId="14" xfId="117" applyFont="1" applyFill="1" applyBorder="1" applyAlignment="1"/>
    <xf numFmtId="0" fontId="65" fillId="0" borderId="0" xfId="0" applyFont="1" applyBorder="1" applyAlignment="1">
      <alignment horizontal="center"/>
    </xf>
    <xf numFmtId="0" fontId="64" fillId="0" borderId="10" xfId="0" applyFont="1" applyBorder="1" applyAlignment="1">
      <alignment horizontal="center"/>
    </xf>
    <xf numFmtId="0" fontId="48" fillId="0" borderId="0" xfId="133" applyFont="1"/>
    <xf numFmtId="44" fontId="17" fillId="0" borderId="0" xfId="0" applyNumberFormat="1" applyFont="1"/>
    <xf numFmtId="0" fontId="17" fillId="0" borderId="10" xfId="0" applyFont="1" applyBorder="1"/>
    <xf numFmtId="168" fontId="38" fillId="0" borderId="10" xfId="1" applyNumberFormat="1" applyFont="1" applyBorder="1"/>
    <xf numFmtId="171" fontId="38" fillId="0" borderId="0" xfId="1" applyNumberFormat="1" applyFont="1" applyBorder="1"/>
    <xf numFmtId="166" fontId="38" fillId="0" borderId="0" xfId="0" applyNumberFormat="1" applyFont="1" applyBorder="1"/>
    <xf numFmtId="0" fontId="8" fillId="0" borderId="1" xfId="0" applyFont="1" applyBorder="1"/>
    <xf numFmtId="0" fontId="8" fillId="0" borderId="4" xfId="0" applyFont="1" applyBorder="1"/>
    <xf numFmtId="0" fontId="8" fillId="0" borderId="5" xfId="0" applyFont="1" applyFill="1" applyBorder="1"/>
    <xf numFmtId="164" fontId="8" fillId="0" borderId="7" xfId="0" applyNumberFormat="1" applyFont="1" applyFill="1" applyBorder="1"/>
    <xf numFmtId="0" fontId="8" fillId="0" borderId="2" xfId="0" applyFont="1" applyFill="1" applyBorder="1"/>
    <xf numFmtId="0" fontId="8" fillId="0" borderId="7" xfId="0" applyFont="1" applyFill="1" applyBorder="1"/>
    <xf numFmtId="164" fontId="8" fillId="0" borderId="0" xfId="1" quotePrefix="1" applyNumberFormat="1" applyFont="1" applyAlignment="1">
      <alignment horizontal="right"/>
    </xf>
    <xf numFmtId="0" fontId="8" fillId="0" borderId="10" xfId="0" applyFont="1" applyFill="1" applyBorder="1"/>
    <xf numFmtId="164" fontId="8" fillId="0" borderId="10" xfId="0" applyNumberFormat="1" applyFont="1" applyFill="1" applyBorder="1"/>
    <xf numFmtId="164" fontId="8" fillId="0" borderId="0" xfId="0" applyNumberFormat="1" applyFont="1" applyFill="1" applyBorder="1"/>
    <xf numFmtId="165" fontId="8" fillId="0" borderId="10" xfId="5" applyNumberFormat="1" applyFont="1" applyFill="1" applyBorder="1"/>
    <xf numFmtId="165" fontId="8" fillId="0" borderId="8" xfId="5" applyNumberFormat="1" applyFont="1" applyFill="1" applyBorder="1"/>
    <xf numFmtId="0" fontId="53" fillId="0" borderId="0" xfId="0" applyFont="1"/>
    <xf numFmtId="0" fontId="33" fillId="0" borderId="0" xfId="0" applyFont="1" applyFill="1"/>
    <xf numFmtId="14" fontId="0" fillId="3" borderId="0" xfId="0" applyNumberFormat="1" applyFill="1"/>
    <xf numFmtId="0" fontId="27" fillId="3" borderId="0" xfId="0" applyFont="1" applyFill="1"/>
    <xf numFmtId="0" fontId="67" fillId="3" borderId="0" xfId="0" applyFont="1" applyFill="1"/>
    <xf numFmtId="165" fontId="8" fillId="0" borderId="10" xfId="0" applyNumberFormat="1" applyFont="1" applyBorder="1"/>
    <xf numFmtId="165" fontId="8" fillId="0" borderId="5" xfId="0" applyNumberFormat="1" applyFont="1" applyBorder="1"/>
    <xf numFmtId="165" fontId="8" fillId="0" borderId="8" xfId="0" applyNumberFormat="1" applyFont="1" applyBorder="1"/>
    <xf numFmtId="0" fontId="61" fillId="8" borderId="7" xfId="0" applyFont="1" applyFill="1" applyBorder="1" applyAlignment="1">
      <alignment horizontal="center"/>
    </xf>
    <xf numFmtId="0" fontId="8" fillId="2" borderId="7" xfId="0" applyFont="1" applyFill="1" applyBorder="1" applyAlignment="1">
      <alignment horizontal="center"/>
    </xf>
    <xf numFmtId="0" fontId="8" fillId="2" borderId="11" xfId="0" applyFont="1" applyFill="1" applyBorder="1" applyAlignment="1">
      <alignment horizontal="center"/>
    </xf>
    <xf numFmtId="0" fontId="65" fillId="0" borderId="4" xfId="0" applyFont="1" applyFill="1" applyBorder="1" applyAlignment="1">
      <alignment horizontal="center"/>
    </xf>
    <xf numFmtId="0" fontId="64" fillId="0" borderId="0" xfId="0" applyFont="1" applyFill="1" applyAlignment="1">
      <alignment horizontal="center"/>
    </xf>
    <xf numFmtId="0" fontId="65" fillId="0" borderId="3" xfId="0" applyFont="1" applyFill="1" applyBorder="1" applyAlignment="1">
      <alignment horizontal="center"/>
    </xf>
    <xf numFmtId="0" fontId="64" fillId="0" borderId="1" xfId="0" applyFont="1" applyFill="1" applyBorder="1" applyAlignment="1">
      <alignment horizontal="center"/>
    </xf>
    <xf numFmtId="0" fontId="29" fillId="0" borderId="14" xfId="117" applyFont="1" applyFill="1" applyBorder="1"/>
    <xf numFmtId="0" fontId="65" fillId="0" borderId="8" xfId="0" applyFont="1" applyFill="1" applyBorder="1" applyAlignment="1">
      <alignment horizontal="center"/>
    </xf>
    <xf numFmtId="0" fontId="29" fillId="0" borderId="3" xfId="0" applyFont="1" applyFill="1" applyBorder="1" applyAlignment="1">
      <alignment horizontal="left" vertical="center"/>
    </xf>
    <xf numFmtId="0" fontId="29" fillId="0" borderId="13" xfId="117" applyFont="1" applyFill="1" applyBorder="1"/>
    <xf numFmtId="0" fontId="29" fillId="0" borderId="12" xfId="117" applyFont="1" applyBorder="1"/>
    <xf numFmtId="0" fontId="13" fillId="0" borderId="3" xfId="0" applyFont="1" applyBorder="1"/>
    <xf numFmtId="165" fontId="16" fillId="0" borderId="8" xfId="5" applyNumberFormat="1" applyFont="1" applyFill="1" applyBorder="1"/>
    <xf numFmtId="0" fontId="41" fillId="0" borderId="0" xfId="0" applyFont="1" applyFill="1" applyAlignment="1">
      <alignment horizontal="right" vertical="center"/>
    </xf>
    <xf numFmtId="0" fontId="22" fillId="0" borderId="0" xfId="0" applyFont="1" applyFill="1" applyBorder="1" applyAlignment="1">
      <alignment horizontal="center" vertical="center"/>
    </xf>
    <xf numFmtId="0" fontId="8" fillId="0" borderId="10" xfId="0" applyFont="1" applyBorder="1"/>
    <xf numFmtId="164" fontId="8" fillId="0" borderId="0" xfId="1" applyNumberFormat="1" applyFont="1" applyBorder="1"/>
    <xf numFmtId="0" fontId="8" fillId="0" borderId="7" xfId="0" applyFont="1" applyBorder="1"/>
    <xf numFmtId="164" fontId="8" fillId="0" borderId="0" xfId="1" applyNumberFormat="1" applyFont="1" applyFill="1" applyBorder="1"/>
    <xf numFmtId="0" fontId="76" fillId="3" borderId="0" xfId="0" applyFont="1" applyFill="1"/>
    <xf numFmtId="164" fontId="8" fillId="0" borderId="15" xfId="1" applyNumberFormat="1" applyFont="1" applyFill="1" applyBorder="1"/>
    <xf numFmtId="0" fontId="8" fillId="0" borderId="0" xfId="0" applyFont="1" applyAlignment="1">
      <alignment horizontal="center"/>
    </xf>
    <xf numFmtId="9" fontId="8" fillId="0" borderId="0" xfId="8" applyFont="1" applyAlignment="1">
      <alignment horizontal="center"/>
    </xf>
    <xf numFmtId="165" fontId="8" fillId="0" borderId="0" xfId="0" applyNumberFormat="1" applyFont="1"/>
    <xf numFmtId="165" fontId="8" fillId="0" borderId="8" xfId="5" applyNumberFormat="1" applyFont="1" applyBorder="1"/>
    <xf numFmtId="164" fontId="8" fillId="0" borderId="7" xfId="1" applyNumberFormat="1" applyFont="1" applyBorder="1"/>
    <xf numFmtId="164" fontId="8" fillId="0" borderId="11" xfId="1" applyNumberFormat="1" applyFont="1" applyBorder="1"/>
    <xf numFmtId="0" fontId="32" fillId="0" borderId="0" xfId="0" applyFont="1" applyFill="1"/>
    <xf numFmtId="165" fontId="8" fillId="0" borderId="0" xfId="5" applyNumberFormat="1" applyFont="1" applyFill="1"/>
    <xf numFmtId="0" fontId="33" fillId="0" borderId="0" xfId="0" applyFont="1"/>
    <xf numFmtId="0" fontId="40" fillId="3" borderId="0" xfId="0" applyFont="1" applyFill="1"/>
    <xf numFmtId="0" fontId="40" fillId="0" borderId="0" xfId="0" applyFont="1" applyFill="1"/>
    <xf numFmtId="0" fontId="57" fillId="0" borderId="0" xfId="0" applyFont="1"/>
    <xf numFmtId="0" fontId="79" fillId="0" borderId="0" xfId="0" applyFont="1" applyAlignment="1">
      <alignment horizontal="left" vertical="center"/>
    </xf>
    <xf numFmtId="0" fontId="78" fillId="0" borderId="0" xfId="0" applyFont="1" applyAlignment="1">
      <alignment horizontal="left"/>
    </xf>
    <xf numFmtId="0" fontId="80" fillId="0" borderId="0" xfId="0" applyFont="1" applyAlignment="1">
      <alignment horizontal="left" vertical="center"/>
    </xf>
    <xf numFmtId="0" fontId="8" fillId="0" borderId="1" xfId="0" applyFont="1" applyBorder="1" applyAlignment="1">
      <alignment horizontal="center" wrapText="1"/>
    </xf>
    <xf numFmtId="0" fontId="8" fillId="0" borderId="3" xfId="0" applyFont="1" applyBorder="1" applyAlignment="1">
      <alignment horizontal="center"/>
    </xf>
    <xf numFmtId="0" fontId="8" fillId="0" borderId="4" xfId="0" applyFont="1" applyBorder="1" applyAlignment="1">
      <alignment horizontal="left"/>
    </xf>
    <xf numFmtId="0" fontId="0" fillId="0" borderId="1" xfId="0" applyBorder="1" applyAlignment="1">
      <alignment horizontal="right"/>
    </xf>
    <xf numFmtId="0" fontId="0" fillId="0" borderId="4" xfId="0" applyBorder="1" applyAlignment="1">
      <alignment horizontal="right"/>
    </xf>
    <xf numFmtId="0" fontId="0" fillId="0" borderId="2" xfId="0" applyBorder="1"/>
    <xf numFmtId="0" fontId="0" fillId="0" borderId="7" xfId="0" applyBorder="1"/>
    <xf numFmtId="0" fontId="0" fillId="0" borderId="3" xfId="0" applyBorder="1" applyAlignment="1">
      <alignment horizontal="left"/>
    </xf>
    <xf numFmtId="0" fontId="0" fillId="0" borderId="4" xfId="0" applyBorder="1" applyAlignment="1">
      <alignment horizontal="left"/>
    </xf>
    <xf numFmtId="0" fontId="82" fillId="0" borderId="0" xfId="0" applyFont="1"/>
    <xf numFmtId="0" fontId="52" fillId="0" borderId="0" xfId="0" applyFont="1"/>
    <xf numFmtId="0" fontId="5" fillId="0" borderId="0" xfId="0" applyFont="1"/>
    <xf numFmtId="0" fontId="83" fillId="0" borderId="0" xfId="136" applyFont="1"/>
    <xf numFmtId="0" fontId="45" fillId="0" borderId="0" xfId="0" applyFont="1"/>
    <xf numFmtId="0" fontId="8" fillId="0" borderId="0" xfId="117" applyFont="1"/>
    <xf numFmtId="0" fontId="64" fillId="0" borderId="3" xfId="133" applyFont="1" applyFill="1" applyBorder="1"/>
    <xf numFmtId="165" fontId="8" fillId="0" borderId="7" xfId="0" applyNumberFormat="1" applyFont="1" applyBorder="1"/>
    <xf numFmtId="165" fontId="8" fillId="0" borderId="7" xfId="0" applyNumberFormat="1" applyFont="1" applyFill="1" applyBorder="1"/>
    <xf numFmtId="165" fontId="8" fillId="0" borderId="11" xfId="0" applyNumberFormat="1" applyFont="1" applyFill="1" applyBorder="1"/>
    <xf numFmtId="0" fontId="84" fillId="0" borderId="0" xfId="0" applyFont="1" applyAlignment="1">
      <alignment horizontal="left"/>
    </xf>
    <xf numFmtId="0" fontId="84" fillId="0" borderId="0" xfId="0" applyFont="1"/>
    <xf numFmtId="165" fontId="35" fillId="5" borderId="10" xfId="5" applyNumberFormat="1" applyFont="1" applyFill="1" applyBorder="1"/>
    <xf numFmtId="165" fontId="35" fillId="5" borderId="0" xfId="5" applyNumberFormat="1" applyFont="1" applyFill="1" applyBorder="1"/>
    <xf numFmtId="0" fontId="8" fillId="0" borderId="3" xfId="0" applyFont="1" applyBorder="1" applyAlignment="1">
      <alignment horizontal="center" wrapText="1"/>
    </xf>
    <xf numFmtId="165" fontId="35" fillId="5" borderId="0" xfId="0" applyNumberFormat="1" applyFont="1" applyFill="1" applyBorder="1"/>
    <xf numFmtId="9" fontId="85" fillId="5" borderId="9" xfId="0" applyNumberFormat="1" applyFont="1" applyFill="1" applyBorder="1"/>
    <xf numFmtId="9" fontId="85" fillId="5" borderId="0" xfId="0" applyNumberFormat="1" applyFont="1" applyFill="1" applyBorder="1"/>
    <xf numFmtId="9" fontId="85" fillId="5" borderId="5" xfId="0" applyNumberFormat="1" applyFont="1" applyFill="1" applyBorder="1"/>
    <xf numFmtId="9" fontId="85" fillId="5" borderId="8" xfId="0" applyNumberFormat="1" applyFont="1" applyFill="1" applyBorder="1"/>
    <xf numFmtId="0" fontId="8" fillId="0" borderId="6" xfId="0" applyFont="1" applyFill="1" applyBorder="1" applyAlignment="1">
      <alignment horizontal="center"/>
    </xf>
    <xf numFmtId="9" fontId="35" fillId="5" borderId="6" xfId="8" applyFont="1" applyFill="1" applyBorder="1"/>
    <xf numFmtId="9" fontId="35" fillId="5" borderId="10" xfId="8" applyFont="1" applyFill="1" applyBorder="1"/>
    <xf numFmtId="9" fontId="35" fillId="5" borderId="5" xfId="8" applyFont="1" applyFill="1" applyBorder="1"/>
    <xf numFmtId="9" fontId="35" fillId="5" borderId="8" xfId="8" applyFont="1" applyFill="1" applyBorder="1"/>
    <xf numFmtId="164" fontId="35" fillId="5" borderId="8" xfId="1" applyNumberFormat="1" applyFont="1" applyFill="1" applyBorder="1"/>
    <xf numFmtId="164" fontId="38" fillId="0" borderId="0" xfId="1" applyNumberFormat="1" applyFont="1"/>
    <xf numFmtId="164" fontId="34" fillId="0" borderId="10" xfId="1" applyNumberFormat="1" applyFont="1" applyBorder="1"/>
    <xf numFmtId="164" fontId="34" fillId="0" borderId="0" xfId="1" applyNumberFormat="1" applyFont="1" applyBorder="1"/>
    <xf numFmtId="165" fontId="8" fillId="0" borderId="10" xfId="5" applyNumberFormat="1" applyFont="1" applyBorder="1"/>
    <xf numFmtId="0" fontId="51" fillId="0" borderId="3" xfId="133" applyFont="1" applyFill="1" applyBorder="1"/>
    <xf numFmtId="0" fontId="64" fillId="0" borderId="9" xfId="0" applyFont="1" applyFill="1" applyBorder="1" applyAlignment="1">
      <alignment horizontal="center"/>
    </xf>
    <xf numFmtId="0" fontId="46" fillId="0" borderId="0" xfId="0" applyFont="1" applyFill="1"/>
    <xf numFmtId="0" fontId="17" fillId="0" borderId="0" xfId="0" applyFont="1" applyFill="1"/>
    <xf numFmtId="0" fontId="25" fillId="0" borderId="0" xfId="0" applyFont="1" applyFill="1"/>
    <xf numFmtId="0" fontId="41" fillId="0" borderId="0" xfId="0" applyFont="1" applyFill="1"/>
    <xf numFmtId="0" fontId="39" fillId="0" borderId="5" xfId="0" applyFont="1" applyFill="1" applyBorder="1"/>
    <xf numFmtId="0" fontId="39" fillId="0" borderId="8" xfId="0" applyFont="1" applyFill="1" applyBorder="1"/>
    <xf numFmtId="0" fontId="39" fillId="0" borderId="14" xfId="0" applyFont="1" applyFill="1" applyBorder="1"/>
    <xf numFmtId="0" fontId="39" fillId="0" borderId="2" xfId="0" applyFont="1" applyFill="1" applyBorder="1"/>
    <xf numFmtId="0" fontId="39" fillId="0" borderId="7" xfId="0" applyFont="1" applyFill="1" applyBorder="1"/>
    <xf numFmtId="0" fontId="41" fillId="0" borderId="0" xfId="0" applyFont="1" applyFill="1" applyAlignment="1">
      <alignment vertical="center"/>
    </xf>
    <xf numFmtId="0" fontId="39" fillId="0" borderId="11" xfId="0" applyFont="1" applyFill="1" applyBorder="1"/>
    <xf numFmtId="0" fontId="8" fillId="0" borderId="9" xfId="117" applyFont="1" applyFill="1" applyBorder="1" applyAlignment="1"/>
    <xf numFmtId="0" fontId="8" fillId="0" borderId="0" xfId="117" applyFont="1" applyFill="1" applyBorder="1" applyAlignment="1"/>
    <xf numFmtId="0" fontId="13" fillId="0" borderId="9" xfId="117" applyFont="1" applyFill="1" applyBorder="1" applyAlignment="1"/>
    <xf numFmtId="0" fontId="17" fillId="0" borderId="6" xfId="0" applyFont="1" applyFill="1" applyBorder="1"/>
    <xf numFmtId="0" fontId="17" fillId="0" borderId="10" xfId="0" applyFont="1" applyFill="1" applyBorder="1"/>
    <xf numFmtId="0" fontId="38" fillId="0" borderId="10" xfId="0" applyFont="1" applyFill="1" applyBorder="1" applyAlignment="1">
      <alignment horizontal="right"/>
    </xf>
    <xf numFmtId="0" fontId="17" fillId="0" borderId="9" xfId="0" applyFont="1" applyFill="1" applyBorder="1"/>
    <xf numFmtId="0" fontId="38" fillId="0" borderId="0" xfId="0" applyFont="1" applyFill="1" applyBorder="1" applyAlignment="1">
      <alignment horizontal="right"/>
    </xf>
    <xf numFmtId="0" fontId="34" fillId="0" borderId="5" xfId="0" applyFont="1" applyFill="1" applyBorder="1"/>
    <xf numFmtId="0" fontId="34" fillId="0" borderId="8" xfId="0" applyFont="1" applyFill="1" applyBorder="1"/>
    <xf numFmtId="0" fontId="34" fillId="0" borderId="14" xfId="0" applyFont="1" applyFill="1" applyBorder="1"/>
    <xf numFmtId="164" fontId="38" fillId="0" borderId="0" xfId="0" applyNumberFormat="1" applyFont="1" applyAlignment="1">
      <alignment horizontal="right"/>
    </xf>
    <xf numFmtId="165" fontId="38" fillId="0" borderId="0" xfId="0" applyNumberFormat="1" applyFont="1"/>
    <xf numFmtId="0" fontId="41" fillId="0" borderId="0" xfId="0" applyFont="1" applyFill="1" applyAlignment="1">
      <alignment horizontal="center" vertical="center"/>
    </xf>
    <xf numFmtId="0" fontId="86" fillId="0" borderId="0" xfId="133" applyFont="1"/>
    <xf numFmtId="0" fontId="34" fillId="0" borderId="6" xfId="117" applyFont="1" applyFill="1" applyBorder="1" applyAlignment="1"/>
    <xf numFmtId="0" fontId="34" fillId="0" borderId="10" xfId="117" applyFont="1" applyFill="1" applyBorder="1" applyAlignment="1"/>
    <xf numFmtId="0" fontId="34" fillId="0" borderId="12" xfId="117" applyFont="1" applyFill="1" applyBorder="1" applyAlignment="1"/>
    <xf numFmtId="0" fontId="34" fillId="0" borderId="9" xfId="117" applyFont="1" applyFill="1" applyBorder="1" applyAlignment="1"/>
    <xf numFmtId="0" fontId="34" fillId="0" borderId="0" xfId="117" applyFont="1" applyFill="1" applyBorder="1" applyAlignment="1"/>
    <xf numFmtId="0" fontId="34" fillId="0" borderId="13" xfId="117" applyFont="1" applyFill="1" applyBorder="1" applyAlignment="1"/>
    <xf numFmtId="0" fontId="34" fillId="0" borderId="5" xfId="117" applyFont="1" applyFill="1" applyBorder="1" applyAlignment="1"/>
    <xf numFmtId="0" fontId="34" fillId="0" borderId="8" xfId="117" applyFont="1" applyFill="1" applyBorder="1" applyAlignment="1"/>
    <xf numFmtId="0" fontId="34" fillId="0" borderId="14" xfId="117" applyFont="1" applyFill="1" applyBorder="1" applyAlignment="1"/>
    <xf numFmtId="164" fontId="34" fillId="0" borderId="8" xfId="1" applyNumberFormat="1" applyFont="1" applyBorder="1"/>
    <xf numFmtId="165" fontId="8" fillId="0" borderId="7" xfId="5" applyNumberFormat="1" applyFont="1" applyFill="1" applyBorder="1"/>
    <xf numFmtId="166" fontId="8" fillId="0" borderId="10" xfId="5" applyNumberFormat="1" applyFont="1" applyBorder="1"/>
    <xf numFmtId="166" fontId="8" fillId="0" borderId="0" xfId="5" applyNumberFormat="1" applyFont="1" applyBorder="1"/>
    <xf numFmtId="166" fontId="8" fillId="0" borderId="8" xfId="5" applyNumberFormat="1" applyFont="1" applyBorder="1"/>
    <xf numFmtId="164" fontId="35" fillId="0" borderId="10" xfId="1" applyNumberFormat="1" applyFont="1" applyBorder="1"/>
    <xf numFmtId="164" fontId="35" fillId="0" borderId="0" xfId="1" applyNumberFormat="1" applyFont="1" applyBorder="1"/>
    <xf numFmtId="164" fontId="35" fillId="0" borderId="10" xfId="1" applyNumberFormat="1" applyFont="1" applyFill="1" applyBorder="1"/>
    <xf numFmtId="164" fontId="35" fillId="0" borderId="0" xfId="1" applyNumberFormat="1" applyFont="1" applyFill="1" applyBorder="1"/>
    <xf numFmtId="164" fontId="35" fillId="0" borderId="8" xfId="1" applyNumberFormat="1" applyFont="1" applyFill="1" applyBorder="1"/>
    <xf numFmtId="164" fontId="35" fillId="0" borderId="8" xfId="1" applyNumberFormat="1" applyFont="1" applyBorder="1"/>
    <xf numFmtId="164" fontId="35" fillId="0" borderId="5" xfId="1" applyNumberFormat="1" applyFont="1" applyBorder="1"/>
    <xf numFmtId="166" fontId="35" fillId="0" borderId="0" xfId="5" applyNumberFormat="1" applyFont="1" applyBorder="1"/>
    <xf numFmtId="166" fontId="35" fillId="0" borderId="8" xfId="5" applyNumberFormat="1" applyFont="1" applyBorder="1"/>
    <xf numFmtId="166" fontId="35" fillId="0" borderId="10" xfId="5" applyNumberFormat="1" applyFont="1" applyBorder="1"/>
    <xf numFmtId="166" fontId="35" fillId="0" borderId="0" xfId="5" applyNumberFormat="1" applyFont="1" applyFill="1" applyBorder="1"/>
    <xf numFmtId="0" fontId="41" fillId="0" borderId="0" xfId="0" applyFont="1" applyFill="1" applyBorder="1" applyAlignment="1">
      <alignment horizontal="left" vertical="center"/>
    </xf>
    <xf numFmtId="170" fontId="8" fillId="0" borderId="10" xfId="0" applyNumberFormat="1" applyFont="1" applyBorder="1"/>
    <xf numFmtId="170" fontId="8" fillId="0" borderId="0" xfId="0" applyNumberFormat="1" applyFont="1" applyBorder="1"/>
    <xf numFmtId="9" fontId="8" fillId="0" borderId="8" xfId="8" applyFont="1" applyBorder="1"/>
    <xf numFmtId="9" fontId="8" fillId="0" borderId="8" xfId="8" applyFont="1" applyFill="1" applyBorder="1"/>
    <xf numFmtId="0" fontId="8" fillId="0" borderId="16" xfId="0" applyFont="1" applyBorder="1" applyAlignment="1">
      <alignment horizontal="center"/>
    </xf>
    <xf numFmtId="164" fontId="8" fillId="0" borderId="4" xfId="1" applyNumberFormat="1" applyFont="1" applyFill="1" applyBorder="1"/>
    <xf numFmtId="164" fontId="8" fillId="0" borderId="16" xfId="1" applyNumberFormat="1" applyFont="1" applyFill="1" applyBorder="1"/>
    <xf numFmtId="42" fontId="35" fillId="0" borderId="0" xfId="5" applyNumberFormat="1" applyFont="1" applyBorder="1"/>
    <xf numFmtId="164" fontId="34" fillId="0" borderId="15" xfId="1" applyNumberFormat="1" applyFont="1" applyFill="1" applyBorder="1"/>
    <xf numFmtId="0" fontId="86" fillId="0" borderId="0" xfId="0" applyFont="1"/>
    <xf numFmtId="165" fontId="87" fillId="5" borderId="0" xfId="0" applyNumberFormat="1" applyFont="1" applyFill="1"/>
    <xf numFmtId="165" fontId="87" fillId="5" borderId="8" xfId="5" applyNumberFormat="1" applyFont="1" applyFill="1" applyBorder="1"/>
    <xf numFmtId="165" fontId="38" fillId="0" borderId="0" xfId="5" applyNumberFormat="1" applyFont="1"/>
    <xf numFmtId="0" fontId="8" fillId="0" borderId="9" xfId="165" applyFont="1" applyBorder="1" applyAlignment="1"/>
    <xf numFmtId="0" fontId="8" fillId="0" borderId="0" xfId="165" applyFont="1" applyBorder="1" applyAlignment="1"/>
    <xf numFmtId="0" fontId="8" fillId="0" borderId="13" xfId="165" applyFont="1" applyBorder="1" applyAlignment="1"/>
    <xf numFmtId="0" fontId="8" fillId="0" borderId="6" xfId="165" applyFont="1" applyBorder="1" applyAlignment="1"/>
    <xf numFmtId="0" fontId="8" fillId="0" borderId="10" xfId="165" applyFont="1" applyBorder="1" applyAlignment="1"/>
    <xf numFmtId="0" fontId="8" fillId="0" borderId="12" xfId="165" applyFont="1" applyBorder="1" applyAlignment="1"/>
    <xf numFmtId="0" fontId="8" fillId="0" borderId="5" xfId="165" applyFont="1" applyBorder="1" applyAlignment="1"/>
    <xf numFmtId="0" fontId="8" fillId="0" borderId="8" xfId="165" applyFont="1" applyBorder="1" applyAlignment="1"/>
    <xf numFmtId="0" fontId="8" fillId="0" borderId="14" xfId="165" applyFont="1" applyBorder="1" applyAlignment="1"/>
    <xf numFmtId="164" fontId="8" fillId="0" borderId="8" xfId="1" applyNumberFormat="1" applyFont="1" applyBorder="1"/>
    <xf numFmtId="164" fontId="8" fillId="0" borderId="8" xfId="1" applyNumberFormat="1" applyFont="1" applyFill="1" applyBorder="1"/>
    <xf numFmtId="0" fontId="17" fillId="3" borderId="0" xfId="0" applyFont="1" applyFill="1"/>
    <xf numFmtId="0" fontId="39" fillId="3" borderId="2" xfId="0" applyFont="1" applyFill="1" applyBorder="1"/>
    <xf numFmtId="0" fontId="39" fillId="3" borderId="7" xfId="0" applyFont="1" applyFill="1" applyBorder="1"/>
    <xf numFmtId="165" fontId="8" fillId="3" borderId="7" xfId="5" applyNumberFormat="1" applyFont="1" applyFill="1" applyBorder="1"/>
    <xf numFmtId="0" fontId="64" fillId="0" borderId="3" xfId="0" applyFont="1" applyFill="1" applyBorder="1" applyAlignment="1">
      <alignment horizontal="center"/>
    </xf>
    <xf numFmtId="0" fontId="64" fillId="0" borderId="13" xfId="133" applyFont="1" applyFill="1" applyBorder="1"/>
    <xf numFmtId="0" fontId="8" fillId="0" borderId="4" xfId="165" applyFont="1" applyBorder="1" applyAlignment="1"/>
    <xf numFmtId="0" fontId="64" fillId="0" borderId="10" xfId="0" applyFont="1" applyFill="1" applyBorder="1" applyAlignment="1">
      <alignment horizontal="center"/>
    </xf>
    <xf numFmtId="0" fontId="64" fillId="0" borderId="0" xfId="0" applyFont="1" applyFill="1" applyBorder="1" applyAlignment="1">
      <alignment horizontal="center"/>
    </xf>
    <xf numFmtId="0" fontId="29" fillId="0" borderId="6" xfId="117" applyFont="1" applyFill="1" applyBorder="1"/>
    <xf numFmtId="0" fontId="29" fillId="0" borderId="1" xfId="0" applyFont="1" applyFill="1" applyBorder="1" applyAlignment="1">
      <alignment horizontal="left" vertical="center"/>
    </xf>
    <xf numFmtId="0" fontId="29" fillId="0" borderId="12" xfId="117" applyFont="1" applyFill="1" applyBorder="1"/>
    <xf numFmtId="0" fontId="64" fillId="0" borderId="12" xfId="0" applyFont="1" applyFill="1" applyBorder="1" applyAlignment="1">
      <alignment horizontal="center"/>
    </xf>
    <xf numFmtId="0" fontId="64" fillId="0" borderId="13" xfId="0" applyFont="1" applyFill="1" applyBorder="1" applyAlignment="1">
      <alignment horizontal="center"/>
    </xf>
    <xf numFmtId="0" fontId="64" fillId="0" borderId="3" xfId="0" applyFont="1" applyBorder="1" applyAlignment="1">
      <alignment horizontal="center"/>
    </xf>
    <xf numFmtId="0" fontId="65" fillId="0" borderId="13" xfId="0" applyFont="1" applyFill="1" applyBorder="1" applyAlignment="1">
      <alignment horizontal="center"/>
    </xf>
    <xf numFmtId="0" fontId="65" fillId="0" borderId="13" xfId="0" applyFont="1" applyBorder="1" applyAlignment="1">
      <alignment horizontal="center"/>
    </xf>
    <xf numFmtId="0" fontId="65" fillId="0" borderId="14" xfId="0" applyFont="1" applyFill="1" applyBorder="1" applyAlignment="1">
      <alignment horizontal="center"/>
    </xf>
    <xf numFmtId="164" fontId="38" fillId="0" borderId="0" xfId="0" applyNumberFormat="1" applyFont="1" applyBorder="1"/>
    <xf numFmtId="165" fontId="8" fillId="0" borderId="15" xfId="5" applyNumberFormat="1" applyFont="1" applyBorder="1"/>
    <xf numFmtId="0" fontId="38" fillId="0" borderId="0" xfId="0" applyFont="1" applyBorder="1" applyAlignment="1">
      <alignment horizontal="right"/>
    </xf>
    <xf numFmtId="0" fontId="31" fillId="2" borderId="15" xfId="0" applyFont="1" applyFill="1" applyBorder="1"/>
    <xf numFmtId="164" fontId="8" fillId="0" borderId="15" xfId="0" applyNumberFormat="1" applyFont="1" applyBorder="1"/>
    <xf numFmtId="164" fontId="8" fillId="0" borderId="15" xfId="1" applyNumberFormat="1" applyFont="1" applyBorder="1"/>
    <xf numFmtId="9" fontId="8" fillId="0" borderId="15" xfId="8" applyFont="1" applyBorder="1"/>
    <xf numFmtId="0" fontId="89" fillId="0" borderId="0" xfId="0" applyFont="1" applyAlignment="1">
      <alignment horizontal="center" vertical="center" readingOrder="1"/>
    </xf>
    <xf numFmtId="0" fontId="76" fillId="0" borderId="0" xfId="0" quotePrefix="1" applyFont="1"/>
    <xf numFmtId="0" fontId="8" fillId="0" borderId="6" xfId="0" applyFont="1" applyFill="1" applyBorder="1"/>
    <xf numFmtId="164" fontId="8" fillId="0" borderId="6" xfId="0" applyNumberFormat="1" applyFont="1" applyFill="1" applyBorder="1"/>
    <xf numFmtId="164" fontId="8" fillId="0" borderId="9" xfId="0" applyNumberFormat="1" applyFont="1" applyFill="1" applyBorder="1"/>
    <xf numFmtId="165" fontId="8" fillId="0" borderId="6" xfId="5" applyNumberFormat="1" applyFont="1" applyFill="1" applyBorder="1"/>
    <xf numFmtId="165" fontId="8" fillId="0" borderId="9" xfId="5" applyNumberFormat="1" applyFont="1" applyFill="1" applyBorder="1"/>
    <xf numFmtId="166" fontId="8" fillId="0" borderId="9" xfId="5" applyNumberFormat="1" applyFont="1" applyFill="1" applyBorder="1"/>
    <xf numFmtId="165" fontId="8" fillId="0" borderId="5" xfId="5" applyNumberFormat="1" applyFont="1" applyFill="1" applyBorder="1"/>
    <xf numFmtId="164" fontId="34" fillId="0" borderId="6" xfId="0" applyNumberFormat="1" applyFont="1" applyFill="1" applyBorder="1"/>
    <xf numFmtId="164" fontId="34" fillId="0" borderId="9" xfId="0" applyNumberFormat="1" applyFont="1" applyFill="1" applyBorder="1"/>
    <xf numFmtId="164" fontId="8" fillId="0" borderId="2" xfId="0" applyNumberFormat="1" applyFont="1" applyFill="1" applyBorder="1"/>
    <xf numFmtId="164" fontId="34" fillId="0" borderId="5" xfId="0" applyNumberFormat="1" applyFont="1" applyFill="1" applyBorder="1"/>
    <xf numFmtId="164" fontId="34" fillId="0" borderId="2" xfId="0" applyNumberFormat="1" applyFont="1" applyFill="1" applyBorder="1"/>
    <xf numFmtId="0" fontId="10" fillId="0" borderId="0" xfId="0" applyFont="1" applyBorder="1" applyAlignment="1">
      <alignment horizontal="center" vertical="center"/>
    </xf>
    <xf numFmtId="0" fontId="48" fillId="9" borderId="0" xfId="0" applyFont="1" applyFill="1"/>
    <xf numFmtId="0" fontId="17" fillId="9" borderId="0" xfId="0" applyFont="1" applyFill="1"/>
    <xf numFmtId="0" fontId="35" fillId="9" borderId="0" xfId="0" applyFont="1" applyFill="1"/>
    <xf numFmtId="0" fontId="16" fillId="0" borderId="0" xfId="0" applyFont="1" applyFill="1"/>
    <xf numFmtId="0" fontId="16" fillId="0" borderId="6" xfId="0" applyFont="1" applyFill="1" applyBorder="1"/>
    <xf numFmtId="164" fontId="16" fillId="0" borderId="2" xfId="0" applyNumberFormat="1" applyFont="1" applyFill="1" applyBorder="1"/>
    <xf numFmtId="164" fontId="16" fillId="0" borderId="6" xfId="0" applyNumberFormat="1" applyFont="1" applyFill="1" applyBorder="1"/>
    <xf numFmtId="164" fontId="16" fillId="0" borderId="9" xfId="0" applyNumberFormat="1" applyFont="1" applyFill="1" applyBorder="1"/>
    <xf numFmtId="165" fontId="16" fillId="0" borderId="6" xfId="5" applyNumberFormat="1" applyFont="1" applyFill="1" applyBorder="1"/>
    <xf numFmtId="165" fontId="16" fillId="0" borderId="9" xfId="5" applyNumberFormat="1" applyFont="1" applyFill="1" applyBorder="1"/>
    <xf numFmtId="165" fontId="16" fillId="0" borderId="2" xfId="5" applyNumberFormat="1" applyFont="1" applyFill="1" applyBorder="1"/>
    <xf numFmtId="0" fontId="13" fillId="0" borderId="5" xfId="0" applyFont="1" applyBorder="1"/>
    <xf numFmtId="164" fontId="16" fillId="0" borderId="5" xfId="0" applyNumberFormat="1" applyFont="1" applyFill="1" applyBorder="1"/>
    <xf numFmtId="165" fontId="16" fillId="0" borderId="5" xfId="5" applyNumberFormat="1" applyFont="1" applyFill="1" applyBorder="1"/>
    <xf numFmtId="0" fontId="16" fillId="0" borderId="2" xfId="0" applyFont="1" applyFill="1" applyBorder="1"/>
    <xf numFmtId="43" fontId="44" fillId="0" borderId="0" xfId="1" applyFont="1"/>
    <xf numFmtId="165" fontId="8" fillId="0" borderId="5" xfId="5" applyNumberFormat="1" applyFont="1" applyBorder="1"/>
    <xf numFmtId="0" fontId="38" fillId="0" borderId="0" xfId="0" applyFont="1" applyFill="1" applyBorder="1"/>
    <xf numFmtId="0" fontId="8" fillId="2" borderId="15" xfId="0" applyFont="1" applyFill="1" applyBorder="1"/>
    <xf numFmtId="164" fontId="8" fillId="0" borderId="15" xfId="0" applyNumberFormat="1" applyFont="1" applyFill="1" applyBorder="1"/>
    <xf numFmtId="0" fontId="31" fillId="0" borderId="0" xfId="0" applyFont="1"/>
    <xf numFmtId="0" fontId="42" fillId="0" borderId="0" xfId="0" applyFont="1"/>
    <xf numFmtId="0" fontId="4" fillId="0" borderId="0" xfId="0" applyFont="1"/>
    <xf numFmtId="0" fontId="84" fillId="0" borderId="0" xfId="0" applyFont="1" applyFill="1" applyAlignment="1">
      <alignment horizontal="left"/>
    </xf>
    <xf numFmtId="0" fontId="84" fillId="0" borderId="0" xfId="0" applyFont="1" applyFill="1"/>
    <xf numFmtId="0" fontId="54" fillId="0" borderId="0" xfId="0" applyFont="1" applyFill="1"/>
    <xf numFmtId="0" fontId="57" fillId="0" borderId="0" xfId="0" applyFont="1" applyBorder="1"/>
    <xf numFmtId="9" fontId="85" fillId="5" borderId="9" xfId="8" applyFont="1" applyFill="1" applyBorder="1"/>
    <xf numFmtId="9" fontId="85" fillId="5" borderId="0" xfId="8" applyFont="1" applyFill="1" applyBorder="1"/>
    <xf numFmtId="0" fontId="8" fillId="0" borderId="1" xfId="0" applyFont="1" applyBorder="1" applyAlignment="1">
      <alignment horizontal="center"/>
    </xf>
    <xf numFmtId="165" fontId="8" fillId="0" borderId="0" xfId="8" applyNumberFormat="1" applyFont="1"/>
    <xf numFmtId="0" fontId="8" fillId="0" borderId="1" xfId="165" applyFont="1" applyBorder="1" applyAlignment="1"/>
    <xf numFmtId="0" fontId="8" fillId="0" borderId="3" xfId="165" applyFont="1" applyBorder="1" applyAlignment="1"/>
    <xf numFmtId="164" fontId="35" fillId="5" borderId="0" xfId="1" applyNumberFormat="1" applyFont="1" applyFill="1"/>
    <xf numFmtId="164" fontId="38" fillId="0" borderId="15" xfId="1" applyNumberFormat="1" applyFont="1" applyBorder="1"/>
    <xf numFmtId="164" fontId="35" fillId="0" borderId="9" xfId="1" applyNumberFormat="1" applyFont="1" applyBorder="1"/>
    <xf numFmtId="164" fontId="34" fillId="0" borderId="9" xfId="1" applyNumberFormat="1" applyFont="1" applyBorder="1"/>
    <xf numFmtId="164" fontId="34" fillId="0" borderId="5" xfId="1" applyNumberFormat="1" applyFont="1" applyBorder="1"/>
    <xf numFmtId="165" fontId="8" fillId="0" borderId="9" xfId="5" applyNumberFormat="1" applyFont="1" applyBorder="1"/>
    <xf numFmtId="166" fontId="8" fillId="0" borderId="5" xfId="5" applyNumberFormat="1" applyFont="1" applyBorder="1"/>
    <xf numFmtId="175" fontId="38" fillId="0" borderId="0" xfId="0" applyNumberFormat="1" applyFont="1"/>
    <xf numFmtId="43" fontId="16" fillId="0" borderId="0" xfId="0" applyNumberFormat="1" applyFont="1"/>
    <xf numFmtId="0" fontId="34" fillId="0" borderId="0" xfId="0" applyFont="1"/>
    <xf numFmtId="0" fontId="3" fillId="0" borderId="4" xfId="0" applyFont="1" applyBorder="1" applyAlignment="1">
      <alignment horizontal="center"/>
    </xf>
    <xf numFmtId="164" fontId="8" fillId="0" borderId="18" xfId="1" applyNumberFormat="1" applyFont="1" applyFill="1" applyBorder="1"/>
    <xf numFmtId="0" fontId="91" fillId="0" borderId="0" xfId="0" applyFont="1"/>
    <xf numFmtId="0" fontId="29" fillId="0" borderId="0" xfId="0" applyFont="1" applyFill="1" applyBorder="1" applyAlignment="1">
      <alignment horizontal="left" vertical="center"/>
    </xf>
    <xf numFmtId="0" fontId="8" fillId="0" borderId="1" xfId="0" applyFont="1" applyFill="1" applyBorder="1" applyAlignment="1">
      <alignment horizontal="center" wrapText="1"/>
    </xf>
    <xf numFmtId="0" fontId="8" fillId="0" borderId="3" xfId="0" applyFont="1" applyFill="1" applyBorder="1" applyAlignment="1">
      <alignment horizontal="center"/>
    </xf>
    <xf numFmtId="0" fontId="8" fillId="0" borderId="4" xfId="0" applyFont="1" applyFill="1" applyBorder="1" applyAlignment="1">
      <alignment horizontal="center"/>
    </xf>
    <xf numFmtId="164" fontId="38" fillId="0" borderId="0" xfId="8" applyNumberFormat="1" applyFont="1"/>
    <xf numFmtId="166" fontId="8" fillId="0" borderId="8" xfId="5" applyNumberFormat="1" applyFont="1" applyFill="1" applyBorder="1"/>
    <xf numFmtId="0" fontId="8" fillId="0" borderId="1" xfId="0" applyFont="1" applyFill="1" applyBorder="1"/>
    <xf numFmtId="0" fontId="92" fillId="0" borderId="0" xfId="0" quotePrefix="1" applyFont="1"/>
    <xf numFmtId="9" fontId="49" fillId="0" borderId="0" xfId="8" applyFont="1" applyAlignment="1">
      <alignment horizontal="center"/>
    </xf>
    <xf numFmtId="165" fontId="8" fillId="0" borderId="9" xfId="0" applyNumberFormat="1" applyFont="1" applyBorder="1"/>
    <xf numFmtId="0" fontId="8" fillId="0" borderId="15" xfId="0" applyFont="1" applyBorder="1" applyAlignment="1">
      <alignment horizontal="left" wrapText="1"/>
    </xf>
    <xf numFmtId="0" fontId="8" fillId="0" borderId="3" xfId="0" applyFont="1" applyBorder="1" applyAlignment="1">
      <alignment horizontal="left" indent="1"/>
    </xf>
    <xf numFmtId="0" fontId="8" fillId="0" borderId="4" xfId="0" applyFont="1" applyBorder="1" applyAlignment="1">
      <alignment horizontal="left" indent="1"/>
    </xf>
    <xf numFmtId="165" fontId="8" fillId="0" borderId="6" xfId="0" applyNumberFormat="1" applyFont="1" applyBorder="1"/>
    <xf numFmtId="0" fontId="8" fillId="0" borderId="6" xfId="0" applyFont="1" applyBorder="1" applyAlignment="1">
      <alignment horizontal="left" indent="1"/>
    </xf>
    <xf numFmtId="9" fontId="8" fillId="0" borderId="5" xfId="8" applyFont="1" applyBorder="1"/>
    <xf numFmtId="0" fontId="8" fillId="0" borderId="4" xfId="0" applyFont="1" applyBorder="1" applyAlignment="1">
      <alignment horizontal="left" indent="2"/>
    </xf>
    <xf numFmtId="165" fontId="57" fillId="0" borderId="0" xfId="0" applyNumberFormat="1" applyFont="1"/>
    <xf numFmtId="0" fontId="8" fillId="0" borderId="0" xfId="0" applyFont="1" applyAlignment="1">
      <alignment horizontal="left"/>
    </xf>
    <xf numFmtId="0" fontId="20" fillId="0" borderId="3" xfId="117" applyBorder="1"/>
    <xf numFmtId="0" fontId="20" fillId="0" borderId="4" xfId="117" applyBorder="1"/>
    <xf numFmtId="0" fontId="64" fillId="0" borderId="12" xfId="117" applyFont="1" applyFill="1" applyBorder="1"/>
    <xf numFmtId="0" fontId="29" fillId="0" borderId="1" xfId="165" applyFont="1" applyBorder="1" applyAlignment="1"/>
    <xf numFmtId="0" fontId="29" fillId="0" borderId="3" xfId="165" applyFont="1" applyBorder="1" applyAlignment="1"/>
    <xf numFmtId="0" fontId="29" fillId="0" borderId="4" xfId="117" applyFont="1" applyBorder="1"/>
    <xf numFmtId="0" fontId="64" fillId="0" borderId="1" xfId="0" applyFont="1" applyBorder="1" applyAlignment="1">
      <alignment horizontal="center"/>
    </xf>
    <xf numFmtId="0" fontId="51" fillId="0" borderId="4" xfId="133" applyFont="1" applyFill="1" applyBorder="1"/>
    <xf numFmtId="166" fontId="35" fillId="0" borderId="5" xfId="5" applyNumberFormat="1" applyFont="1" applyBorder="1"/>
    <xf numFmtId="166" fontId="8" fillId="0" borderId="9" xfId="5" applyNumberFormat="1" applyFont="1" applyBorder="1"/>
    <xf numFmtId="166" fontId="35" fillId="0" borderId="9" xfId="5" applyNumberFormat="1" applyFont="1" applyBorder="1"/>
    <xf numFmtId="44" fontId="35" fillId="0" borderId="8" xfId="5" applyFont="1" applyBorder="1"/>
    <xf numFmtId="0" fontId="8" fillId="0" borderId="3" xfId="0" applyFont="1" applyFill="1" applyBorder="1"/>
    <xf numFmtId="0" fontId="8" fillId="0" borderId="9" xfId="0" applyFont="1" applyFill="1" applyBorder="1"/>
    <xf numFmtId="0" fontId="8" fillId="0" borderId="15" xfId="0" applyFont="1" applyFill="1" applyBorder="1"/>
    <xf numFmtId="9" fontId="8" fillId="0" borderId="15" xfId="8" applyFont="1" applyFill="1" applyBorder="1"/>
    <xf numFmtId="0" fontId="8" fillId="0" borderId="15" xfId="0" applyFont="1" applyFill="1" applyBorder="1" applyAlignment="1">
      <alignment horizontal="left"/>
    </xf>
    <xf numFmtId="3" fontId="35" fillId="0" borderId="15" xfId="8" applyNumberFormat="1" applyFont="1" applyFill="1" applyBorder="1"/>
    <xf numFmtId="0" fontId="8" fillId="0" borderId="15" xfId="0" applyFont="1" applyFill="1" applyBorder="1" applyAlignment="1">
      <alignment horizontal="center"/>
    </xf>
    <xf numFmtId="0" fontId="42" fillId="2" borderId="15" xfId="0" applyFont="1" applyFill="1" applyBorder="1"/>
    <xf numFmtId="170" fontId="8" fillId="0" borderId="6" xfId="0" applyNumberFormat="1" applyFont="1" applyBorder="1"/>
    <xf numFmtId="170" fontId="8" fillId="5" borderId="9" xfId="0" applyNumberFormat="1" applyFont="1" applyFill="1" applyBorder="1"/>
    <xf numFmtId="9" fontId="8" fillId="5" borderId="5" xfId="8" applyFont="1" applyFill="1" applyBorder="1"/>
    <xf numFmtId="168" fontId="38" fillId="0" borderId="0" xfId="1" applyNumberFormat="1" applyFont="1"/>
    <xf numFmtId="0" fontId="0" fillId="0" borderId="15" xfId="0" applyFill="1" applyBorder="1" applyAlignment="1">
      <alignment horizontal="left" vertical="center"/>
    </xf>
    <xf numFmtId="0" fontId="22" fillId="0" borderId="15" xfId="0" applyFont="1" applyFill="1" applyBorder="1" applyAlignment="1">
      <alignment horizontal="left" vertical="center"/>
    </xf>
    <xf numFmtId="0" fontId="32" fillId="0" borderId="1" xfId="0" applyFont="1" applyBorder="1"/>
    <xf numFmtId="0" fontId="32" fillId="0" borderId="3" xfId="0" applyFont="1" applyBorder="1"/>
    <xf numFmtId="0" fontId="32" fillId="0" borderId="4" xfId="0" applyFont="1" applyBorder="1"/>
    <xf numFmtId="0" fontId="42" fillId="0" borderId="2" xfId="0" applyFont="1" applyFill="1" applyBorder="1"/>
    <xf numFmtId="0" fontId="8" fillId="0" borderId="17" xfId="0" applyFont="1" applyBorder="1"/>
    <xf numFmtId="0" fontId="34" fillId="0" borderId="15" xfId="0" applyFont="1" applyBorder="1" applyAlignment="1">
      <alignment horizontal="center" vertical="center"/>
    </xf>
    <xf numFmtId="165" fontId="35" fillId="0" borderId="15" xfId="5" applyNumberFormat="1" applyFont="1" applyFill="1" applyBorder="1"/>
    <xf numFmtId="0" fontId="22" fillId="0" borderId="15" xfId="0" applyFont="1" applyFill="1" applyBorder="1" applyAlignment="1">
      <alignment horizontal="right" vertical="center"/>
    </xf>
    <xf numFmtId="0" fontId="8" fillId="0" borderId="15" xfId="0" applyFont="1" applyBorder="1" applyAlignment="1">
      <alignment horizontal="right"/>
    </xf>
    <xf numFmtId="165" fontId="8" fillId="0" borderId="15" xfId="5" applyNumberFormat="1" applyFont="1" applyFill="1" applyBorder="1"/>
    <xf numFmtId="165" fontId="61" fillId="0" borderId="14" xfId="5" applyNumberFormat="1" applyFont="1" applyFill="1" applyBorder="1" applyAlignment="1">
      <alignment horizontal="center" vertical="center"/>
    </xf>
    <xf numFmtId="3" fontId="34" fillId="0" borderId="15" xfId="8" applyNumberFormat="1" applyFont="1" applyFill="1" applyBorder="1"/>
    <xf numFmtId="0" fontId="81" fillId="0" borderId="15" xfId="0" applyFont="1" applyBorder="1" applyAlignment="1">
      <alignment horizontal="center" vertical="center"/>
    </xf>
    <xf numFmtId="9" fontId="34" fillId="0" borderId="4" xfId="8" applyFont="1" applyFill="1" applyBorder="1"/>
    <xf numFmtId="9" fontId="34" fillId="0" borderId="15" xfId="8" applyFont="1" applyFill="1" applyBorder="1"/>
    <xf numFmtId="9" fontId="34" fillId="0" borderId="16" xfId="8" applyFont="1" applyFill="1" applyBorder="1"/>
    <xf numFmtId="165" fontId="8" fillId="0" borderId="6" xfId="0" applyNumberFormat="1" applyFont="1" applyFill="1" applyBorder="1"/>
    <xf numFmtId="165" fontId="8" fillId="0" borderId="9" xfId="0" applyNumberFormat="1" applyFont="1" applyFill="1" applyBorder="1"/>
    <xf numFmtId="165" fontId="8" fillId="0" borderId="5" xfId="0" applyNumberFormat="1" applyFont="1" applyFill="1" applyBorder="1"/>
    <xf numFmtId="164" fontId="34" fillId="0" borderId="10" xfId="1" applyNumberFormat="1" applyFont="1" applyFill="1" applyBorder="1"/>
    <xf numFmtId="176" fontId="8" fillId="0" borderId="10" xfId="5" applyNumberFormat="1" applyFont="1" applyBorder="1"/>
    <xf numFmtId="9" fontId="85" fillId="0" borderId="10" xfId="8" applyFont="1" applyFill="1" applyBorder="1"/>
    <xf numFmtId="9" fontId="85" fillId="0" borderId="8" xfId="0" applyNumberFormat="1" applyFont="1" applyFill="1" applyBorder="1"/>
    <xf numFmtId="9" fontId="22" fillId="0" borderId="6" xfId="8" applyFont="1" applyFill="1" applyBorder="1"/>
    <xf numFmtId="9" fontId="22" fillId="0" borderId="10" xfId="8" applyFont="1" applyFill="1" applyBorder="1"/>
    <xf numFmtId="9" fontId="22" fillId="0" borderId="5" xfId="0" applyNumberFormat="1" applyFont="1" applyFill="1" applyBorder="1"/>
    <xf numFmtId="9" fontId="22" fillId="0" borderId="8" xfId="0" applyNumberFormat="1" applyFont="1" applyFill="1" applyBorder="1"/>
    <xf numFmtId="0" fontId="8" fillId="0" borderId="6" xfId="0" applyFont="1" applyFill="1" applyBorder="1" applyAlignment="1">
      <alignment horizontal="center" wrapText="1"/>
    </xf>
    <xf numFmtId="0" fontId="8" fillId="0" borderId="9" xfId="0" applyFont="1" applyFill="1" applyBorder="1" applyAlignment="1">
      <alignment horizontal="center"/>
    </xf>
    <xf numFmtId="0" fontId="8" fillId="0" borderId="5" xfId="0" applyFont="1" applyFill="1" applyBorder="1" applyAlignment="1">
      <alignment horizontal="center"/>
    </xf>
    <xf numFmtId="165" fontId="34" fillId="0" borderId="6" xfId="5" applyNumberFormat="1" applyFont="1" applyFill="1" applyBorder="1"/>
    <xf numFmtId="165" fontId="34" fillId="0" borderId="9" xfId="5" applyNumberFormat="1" applyFont="1" applyFill="1" applyBorder="1"/>
    <xf numFmtId="165" fontId="34" fillId="0" borderId="5" xfId="5" applyNumberFormat="1" applyFont="1" applyFill="1" applyBorder="1"/>
    <xf numFmtId="164" fontId="34" fillId="0" borderId="6" xfId="1" applyNumberFormat="1" applyFont="1" applyFill="1" applyBorder="1"/>
    <xf numFmtId="164" fontId="34" fillId="0" borderId="5" xfId="1" applyNumberFormat="1" applyFont="1" applyFill="1" applyBorder="1"/>
    <xf numFmtId="165" fontId="35" fillId="0" borderId="1" xfId="5" applyNumberFormat="1" applyFont="1" applyFill="1" applyBorder="1"/>
    <xf numFmtId="165" fontId="35" fillId="0" borderId="3" xfId="5" applyNumberFormat="1" applyFont="1" applyFill="1" applyBorder="1"/>
    <xf numFmtId="165" fontId="35" fillId="0" borderId="4" xfId="5" applyNumberFormat="1" applyFont="1" applyFill="1" applyBorder="1"/>
    <xf numFmtId="0" fontId="41" fillId="0" borderId="0" xfId="0" applyFont="1" applyAlignment="1">
      <alignment vertical="center"/>
    </xf>
    <xf numFmtId="0" fontId="8" fillId="0" borderId="2" xfId="0" applyFont="1" applyBorder="1" applyAlignment="1">
      <alignment horizontal="right"/>
    </xf>
    <xf numFmtId="0" fontId="8" fillId="0" borderId="1" xfId="0" applyFont="1" applyBorder="1" applyAlignment="1">
      <alignment horizontal="right"/>
    </xf>
    <xf numFmtId="164" fontId="8" fillId="0" borderId="3" xfId="0" applyNumberFormat="1" applyFont="1" applyFill="1" applyBorder="1"/>
    <xf numFmtId="164" fontId="8" fillId="0" borderId="1" xfId="0" applyNumberFormat="1" applyFont="1" applyBorder="1"/>
    <xf numFmtId="0" fontId="8" fillId="0" borderId="3" xfId="0" applyFont="1" applyBorder="1" applyAlignment="1">
      <alignment horizontal="right"/>
    </xf>
    <xf numFmtId="164" fontId="8" fillId="0" borderId="3" xfId="0" applyNumberFormat="1" applyFont="1" applyBorder="1"/>
    <xf numFmtId="164" fontId="34" fillId="0" borderId="3" xfId="0" applyNumberFormat="1" applyFont="1" applyFill="1" applyBorder="1"/>
    <xf numFmtId="164" fontId="8" fillId="0" borderId="0" xfId="0" applyNumberFormat="1" applyFont="1" applyBorder="1"/>
    <xf numFmtId="0" fontId="8" fillId="0" borderId="4" xfId="0" applyFont="1" applyBorder="1" applyAlignment="1">
      <alignment horizontal="right"/>
    </xf>
    <xf numFmtId="164" fontId="34" fillId="0" borderId="4" xfId="0" applyNumberFormat="1" applyFont="1" applyFill="1" applyBorder="1"/>
    <xf numFmtId="164" fontId="8" fillId="0" borderId="4" xfId="0" applyNumberFormat="1" applyFont="1" applyBorder="1"/>
    <xf numFmtId="0" fontId="8" fillId="0" borderId="9" xfId="0" applyFont="1" applyBorder="1" applyAlignment="1">
      <alignment horizontal="right"/>
    </xf>
    <xf numFmtId="165" fontId="8" fillId="0" borderId="1" xfId="5" applyNumberFormat="1" applyFont="1" applyFill="1" applyBorder="1"/>
    <xf numFmtId="165" fontId="8" fillId="0" borderId="1" xfId="5" applyNumberFormat="1" applyFont="1" applyBorder="1"/>
    <xf numFmtId="165" fontId="8" fillId="0" borderId="3" xfId="5" applyNumberFormat="1" applyFont="1" applyFill="1" applyBorder="1"/>
    <xf numFmtId="165" fontId="8" fillId="0" borderId="3" xfId="5" applyNumberFormat="1" applyFont="1" applyBorder="1"/>
    <xf numFmtId="165" fontId="34" fillId="0" borderId="3" xfId="5" applyNumberFormat="1" applyFont="1" applyFill="1" applyBorder="1"/>
    <xf numFmtId="0" fontId="8" fillId="0" borderId="5" xfId="0" applyFont="1" applyBorder="1" applyAlignment="1">
      <alignment horizontal="right"/>
    </xf>
    <xf numFmtId="165" fontId="34" fillId="0" borderId="4" xfId="5" applyNumberFormat="1" applyFont="1" applyFill="1" applyBorder="1"/>
    <xf numFmtId="165" fontId="8" fillId="0" borderId="15" xfId="0" applyNumberFormat="1" applyFont="1" applyBorder="1"/>
    <xf numFmtId="0" fontId="8" fillId="0" borderId="0" xfId="165" applyFont="1" applyFill="1" applyBorder="1" applyAlignment="1">
      <alignment horizontal="left" vertical="center"/>
    </xf>
    <xf numFmtId="0" fontId="8" fillId="0" borderId="0" xfId="0" applyFont="1" applyFill="1" applyBorder="1"/>
    <xf numFmtId="0" fontId="38" fillId="0" borderId="0" xfId="0" applyFont="1" applyBorder="1"/>
    <xf numFmtId="0" fontId="38" fillId="0" borderId="4" xfId="165" applyFont="1" applyFill="1" applyBorder="1" applyAlignment="1"/>
    <xf numFmtId="0" fontId="8" fillId="0" borderId="13" xfId="165" applyFont="1" applyFill="1" applyBorder="1" applyAlignment="1">
      <alignment horizontal="left" vertical="center"/>
    </xf>
    <xf numFmtId="164" fontId="8" fillId="0" borderId="9" xfId="1" applyNumberFormat="1" applyFont="1" applyBorder="1"/>
    <xf numFmtId="164" fontId="8" fillId="0" borderId="10" xfId="1" applyNumberFormat="1" applyFont="1" applyFill="1" applyBorder="1"/>
    <xf numFmtId="164" fontId="8" fillId="0" borderId="5" xfId="1" applyNumberFormat="1" applyFont="1" applyBorder="1"/>
    <xf numFmtId="164" fontId="8" fillId="0" borderId="6" xfId="1" applyNumberFormat="1" applyFont="1" applyBorder="1"/>
    <xf numFmtId="164" fontId="8" fillId="0" borderId="10" xfId="1" applyNumberFormat="1" applyFont="1" applyBorder="1"/>
    <xf numFmtId="0" fontId="39" fillId="0" borderId="4" xfId="0" applyFont="1" applyBorder="1"/>
    <xf numFmtId="0" fontId="8" fillId="0" borderId="8" xfId="0" applyFont="1" applyFill="1" applyBorder="1"/>
    <xf numFmtId="0" fontId="0" fillId="0" borderId="15" xfId="0" applyBorder="1" applyAlignment="1">
      <alignment horizontal="left"/>
    </xf>
    <xf numFmtId="43" fontId="8" fillId="0" borderId="0" xfId="1" applyFont="1"/>
    <xf numFmtId="164" fontId="8" fillId="0" borderId="2" xfId="1" applyNumberFormat="1" applyFont="1" applyBorder="1"/>
    <xf numFmtId="0" fontId="40" fillId="12" borderId="0" xfId="0" applyFont="1" applyFill="1"/>
    <xf numFmtId="0" fontId="39" fillId="2" borderId="15" xfId="0" applyFont="1" applyFill="1" applyBorder="1" applyAlignment="1">
      <alignment horizontal="left"/>
    </xf>
    <xf numFmtId="0" fontId="8" fillId="2" borderId="7" xfId="0" applyFont="1" applyFill="1" applyBorder="1"/>
    <xf numFmtId="0" fontId="34" fillId="0" borderId="15" xfId="0" applyFont="1" applyFill="1" applyBorder="1"/>
    <xf numFmtId="164" fontId="8" fillId="0" borderId="5" xfId="1" applyNumberFormat="1" applyFont="1" applyFill="1" applyBorder="1"/>
    <xf numFmtId="9" fontId="88" fillId="0" borderId="15" xfId="8" applyFont="1" applyBorder="1"/>
    <xf numFmtId="0" fontId="87" fillId="0" borderId="15" xfId="0" applyFont="1" applyBorder="1" applyAlignment="1">
      <alignment horizontal="right" indent="1"/>
    </xf>
    <xf numFmtId="0" fontId="8" fillId="0" borderId="0" xfId="0" applyFont="1" applyAlignment="1">
      <alignment horizontal="left" indent="1"/>
    </xf>
    <xf numFmtId="44" fontId="8" fillId="0" borderId="15" xfId="5" applyFont="1" applyBorder="1"/>
    <xf numFmtId="165" fontId="38" fillId="0" borderId="0" xfId="0" applyNumberFormat="1" applyFont="1" applyBorder="1"/>
    <xf numFmtId="0" fontId="87" fillId="0" borderId="2" xfId="0" applyFont="1" applyFill="1" applyBorder="1" applyAlignment="1">
      <alignment horizontal="right" indent="1"/>
    </xf>
    <xf numFmtId="164" fontId="8" fillId="0" borderId="15" xfId="8" applyNumberFormat="1" applyFont="1" applyFill="1" applyBorder="1"/>
    <xf numFmtId="44" fontId="8" fillId="0" borderId="15" xfId="5" applyFont="1" applyFill="1" applyBorder="1"/>
    <xf numFmtId="165" fontId="38" fillId="0" borderId="0" xfId="5" applyNumberFormat="1" applyFont="1" applyBorder="1"/>
    <xf numFmtId="0" fontId="56" fillId="0" borderId="0" xfId="0" quotePrefix="1" applyFont="1" applyFill="1"/>
    <xf numFmtId="0" fontId="87" fillId="0" borderId="15" xfId="0" applyFont="1" applyFill="1" applyBorder="1" applyAlignment="1">
      <alignment horizontal="right" indent="1"/>
    </xf>
    <xf numFmtId="0" fontId="34" fillId="0" borderId="4" xfId="0" applyFont="1" applyFill="1" applyBorder="1"/>
    <xf numFmtId="164" fontId="8" fillId="0" borderId="2" xfId="1" applyNumberFormat="1" applyFont="1" applyFill="1" applyBorder="1"/>
    <xf numFmtId="164" fontId="8" fillId="0" borderId="5" xfId="0" applyNumberFormat="1" applyFont="1" applyBorder="1"/>
    <xf numFmtId="0" fontId="34" fillId="0" borderId="15" xfId="0" applyFont="1" applyBorder="1"/>
    <xf numFmtId="0" fontId="88" fillId="0" borderId="15" xfId="0" applyFont="1" applyBorder="1" applyAlignment="1">
      <alignment horizontal="center"/>
    </xf>
    <xf numFmtId="0" fontId="38" fillId="0" borderId="15" xfId="0" applyFont="1" applyBorder="1" applyAlignment="1">
      <alignment horizontal="center"/>
    </xf>
    <xf numFmtId="0" fontId="34" fillId="0" borderId="13" xfId="0" applyFont="1" applyBorder="1"/>
    <xf numFmtId="0" fontId="31" fillId="0" borderId="13" xfId="0" applyFont="1" applyBorder="1"/>
    <xf numFmtId="0" fontId="31" fillId="0" borderId="15" xfId="0" applyFont="1" applyBorder="1"/>
    <xf numFmtId="165" fontId="31" fillId="0" borderId="15" xfId="0" applyNumberFormat="1" applyFont="1" applyBorder="1"/>
    <xf numFmtId="0" fontId="31" fillId="13" borderId="15" xfId="0" applyFont="1" applyFill="1" applyBorder="1"/>
    <xf numFmtId="164" fontId="8" fillId="13" borderId="11" xfId="0" applyNumberFormat="1" applyFont="1" applyFill="1" applyBorder="1"/>
    <xf numFmtId="44" fontId="8" fillId="0" borderId="0" xfId="5" applyFont="1"/>
    <xf numFmtId="43" fontId="8" fillId="0" borderId="15" xfId="0" applyNumberFormat="1" applyFont="1" applyBorder="1"/>
    <xf numFmtId="167" fontId="8" fillId="0" borderId="15" xfId="8" applyNumberFormat="1" applyFont="1" applyBorder="1"/>
    <xf numFmtId="9" fontId="8" fillId="14" borderId="0" xfId="8" applyFont="1" applyFill="1"/>
    <xf numFmtId="0" fontId="31" fillId="15" borderId="0" xfId="0" applyFont="1" applyFill="1" applyAlignment="1">
      <alignment horizontal="right" indent="1"/>
    </xf>
    <xf numFmtId="0" fontId="8" fillId="0" borderId="0" xfId="1" applyNumberFormat="1" applyFont="1" applyBorder="1"/>
    <xf numFmtId="168" fontId="38" fillId="0" borderId="15" xfId="1" applyNumberFormat="1" applyFont="1" applyBorder="1"/>
    <xf numFmtId="164" fontId="8" fillId="0" borderId="15" xfId="8" applyNumberFormat="1" applyFont="1" applyBorder="1"/>
    <xf numFmtId="0" fontId="8" fillId="0" borderId="0" xfId="0" applyFont="1" applyBorder="1" applyAlignment="1">
      <alignment horizontal="right"/>
    </xf>
    <xf numFmtId="165" fontId="38" fillId="0" borderId="0" xfId="0" applyNumberFormat="1" applyFont="1" applyAlignment="1">
      <alignment horizontal="right"/>
    </xf>
    <xf numFmtId="168" fontId="8" fillId="0" borderId="15" xfId="1" applyNumberFormat="1" applyFont="1" applyBorder="1"/>
    <xf numFmtId="165" fontId="8" fillId="0" borderId="0" xfId="0" applyNumberFormat="1" applyFont="1" applyBorder="1"/>
    <xf numFmtId="165" fontId="8" fillId="0" borderId="15" xfId="0" applyNumberFormat="1" applyFont="1" applyFill="1" applyBorder="1"/>
    <xf numFmtId="166" fontId="8" fillId="0" borderId="15" xfId="5" applyNumberFormat="1" applyFont="1" applyBorder="1"/>
    <xf numFmtId="166" fontId="8" fillId="0" borderId="15" xfId="5" applyNumberFormat="1" applyFont="1" applyFill="1" applyBorder="1"/>
    <xf numFmtId="0" fontId="0" fillId="0" borderId="0" xfId="0" applyFill="1"/>
    <xf numFmtId="0" fontId="88" fillId="0" borderId="15" xfId="0" applyFont="1" applyBorder="1"/>
    <xf numFmtId="0" fontId="88" fillId="0" borderId="0" xfId="0" applyFont="1" applyBorder="1"/>
    <xf numFmtId="9" fontId="88" fillId="0" borderId="0" xfId="8" applyFont="1" applyBorder="1"/>
    <xf numFmtId="0" fontId="42" fillId="0" borderId="0" xfId="0" applyFont="1" applyAlignment="1">
      <alignment horizontal="center"/>
    </xf>
    <xf numFmtId="0" fontId="31" fillId="13" borderId="0" xfId="0" applyFont="1" applyFill="1"/>
    <xf numFmtId="164" fontId="8" fillId="13" borderId="15" xfId="0" applyNumberFormat="1" applyFont="1" applyFill="1" applyBorder="1"/>
    <xf numFmtId="43" fontId="8" fillId="13" borderId="11" xfId="0" applyNumberFormat="1" applyFont="1" applyFill="1" applyBorder="1"/>
    <xf numFmtId="9" fontId="8" fillId="0" borderId="0" xfId="8" applyFont="1" applyBorder="1"/>
    <xf numFmtId="168" fontId="8" fillId="0" borderId="0" xfId="1" applyNumberFormat="1" applyFont="1" applyBorder="1"/>
    <xf numFmtId="165" fontId="88" fillId="0" borderId="15" xfId="8" applyNumberFormat="1" applyFont="1" applyFill="1" applyBorder="1"/>
    <xf numFmtId="164" fontId="88" fillId="0" borderId="15" xfId="0" applyNumberFormat="1" applyFont="1" applyBorder="1"/>
    <xf numFmtId="164" fontId="88" fillId="0" borderId="15" xfId="8" applyNumberFormat="1" applyFont="1" applyBorder="1"/>
    <xf numFmtId="165" fontId="88" fillId="0" borderId="15" xfId="8" applyNumberFormat="1" applyFont="1" applyBorder="1"/>
    <xf numFmtId="165" fontId="8" fillId="10" borderId="15" xfId="0" applyNumberFormat="1" applyFont="1" applyFill="1" applyBorder="1"/>
    <xf numFmtId="0" fontId="31" fillId="0" borderId="0" xfId="0" applyFont="1" applyAlignment="1">
      <alignment horizontal="center"/>
    </xf>
    <xf numFmtId="9" fontId="38" fillId="0" borderId="0" xfId="0" applyNumberFormat="1" applyFont="1" applyBorder="1"/>
    <xf numFmtId="43" fontId="8" fillId="13" borderId="15" xfId="1" applyFont="1" applyFill="1" applyBorder="1"/>
    <xf numFmtId="43" fontId="8" fillId="13" borderId="15" xfId="1" applyNumberFormat="1" applyFont="1" applyFill="1" applyBorder="1"/>
    <xf numFmtId="43" fontId="8" fillId="0" borderId="15" xfId="1" applyFont="1" applyBorder="1"/>
    <xf numFmtId="0" fontId="8" fillId="16" borderId="15" xfId="0" applyFont="1" applyFill="1" applyBorder="1"/>
    <xf numFmtId="43" fontId="8" fillId="17" borderId="15" xfId="1" applyFont="1" applyFill="1" applyBorder="1"/>
    <xf numFmtId="43" fontId="8" fillId="0" borderId="0" xfId="1" applyFont="1" applyFill="1" applyBorder="1"/>
    <xf numFmtId="9" fontId="38" fillId="0" borderId="0" xfId="0" applyNumberFormat="1" applyFont="1" applyFill="1" applyBorder="1"/>
    <xf numFmtId="43" fontId="38" fillId="0" borderId="15" xfId="1" applyFont="1" applyFill="1" applyBorder="1"/>
    <xf numFmtId="43" fontId="8" fillId="0" borderId="15" xfId="1" applyFont="1" applyFill="1" applyBorder="1"/>
    <xf numFmtId="9" fontId="8" fillId="17" borderId="15" xfId="8" applyFont="1" applyFill="1" applyBorder="1"/>
    <xf numFmtId="0" fontId="8" fillId="13" borderId="15" xfId="0" applyFont="1" applyFill="1" applyBorder="1"/>
    <xf numFmtId="43" fontId="8" fillId="13" borderId="15" xfId="0" applyNumberFormat="1" applyFont="1" applyFill="1" applyBorder="1"/>
    <xf numFmtId="43" fontId="38" fillId="0" borderId="15" xfId="0" applyNumberFormat="1" applyFont="1" applyBorder="1"/>
    <xf numFmtId="168" fontId="8" fillId="0" borderId="0" xfId="0" applyNumberFormat="1" applyFont="1"/>
    <xf numFmtId="43" fontId="8" fillId="13" borderId="0" xfId="0" applyNumberFormat="1" applyFont="1" applyFill="1"/>
    <xf numFmtId="43" fontId="8" fillId="0" borderId="0" xfId="0" applyNumberFormat="1" applyFont="1"/>
    <xf numFmtId="168" fontId="8" fillId="0" borderId="0" xfId="1" applyNumberFormat="1" applyFont="1"/>
    <xf numFmtId="168" fontId="8" fillId="0" borderId="0" xfId="1" applyNumberFormat="1" applyFont="1" applyFill="1"/>
    <xf numFmtId="2" fontId="38" fillId="0" borderId="0" xfId="0" applyNumberFormat="1" applyFont="1"/>
    <xf numFmtId="177" fontId="38" fillId="0" borderId="0" xfId="0" applyNumberFormat="1" applyFont="1" applyFill="1"/>
    <xf numFmtId="9" fontId="8" fillId="0" borderId="0" xfId="8" applyFont="1" applyFill="1" applyBorder="1"/>
    <xf numFmtId="178" fontId="38" fillId="0" borderId="0" xfId="5" applyNumberFormat="1" applyFont="1"/>
    <xf numFmtId="0" fontId="4" fillId="2" borderId="15" xfId="0" applyFont="1" applyFill="1" applyBorder="1"/>
    <xf numFmtId="0" fontId="4" fillId="2" borderId="7" xfId="0" applyFont="1" applyFill="1" applyBorder="1"/>
    <xf numFmtId="0" fontId="52" fillId="0" borderId="15" xfId="0" applyFont="1" applyBorder="1"/>
    <xf numFmtId="165" fontId="5" fillId="0" borderId="15" xfId="0" applyNumberFormat="1" applyFont="1" applyBorder="1"/>
    <xf numFmtId="167" fontId="4" fillId="0" borderId="15" xfId="8" applyNumberFormat="1" applyFont="1" applyBorder="1"/>
    <xf numFmtId="0" fontId="39" fillId="18" borderId="0" xfId="0" applyFont="1" applyFill="1" applyBorder="1"/>
    <xf numFmtId="164" fontId="34" fillId="18" borderId="0" xfId="1" applyNumberFormat="1" applyFont="1" applyFill="1"/>
    <xf numFmtId="0" fontId="4" fillId="2" borderId="1" xfId="0" applyFont="1" applyFill="1" applyBorder="1"/>
    <xf numFmtId="0" fontId="4" fillId="0" borderId="1" xfId="0" applyFont="1" applyBorder="1" applyAlignment="1">
      <alignment horizontal="right"/>
    </xf>
    <xf numFmtId="165" fontId="4" fillId="0" borderId="1" xfId="0" applyNumberFormat="1" applyFont="1" applyBorder="1"/>
    <xf numFmtId="0" fontId="4" fillId="0" borderId="3" xfId="0" applyFont="1" applyBorder="1" applyAlignment="1">
      <alignment horizontal="right"/>
    </xf>
    <xf numFmtId="165" fontId="4" fillId="0" borderId="3" xfId="0" applyNumberFormat="1" applyFont="1" applyBorder="1"/>
    <xf numFmtId="0" fontId="8" fillId="12" borderId="0" xfId="0" applyFont="1" applyFill="1"/>
    <xf numFmtId="164" fontId="8" fillId="0" borderId="1" xfId="8" applyNumberFormat="1" applyFont="1" applyBorder="1"/>
    <xf numFmtId="0" fontId="4" fillId="0" borderId="4" xfId="0" applyFont="1" applyBorder="1" applyAlignment="1">
      <alignment horizontal="right"/>
    </xf>
    <xf numFmtId="165" fontId="4" fillId="0" borderId="4" xfId="0" applyNumberFormat="1" applyFont="1" applyBorder="1"/>
    <xf numFmtId="0" fontId="4" fillId="0" borderId="0" xfId="0" applyFont="1" applyBorder="1" applyAlignment="1">
      <alignment horizontal="right"/>
    </xf>
    <xf numFmtId="165" fontId="4" fillId="0" borderId="0" xfId="0" applyNumberFormat="1" applyFont="1" applyBorder="1"/>
    <xf numFmtId="0" fontId="34" fillId="0" borderId="0" xfId="0" applyFont="1" applyFill="1" applyBorder="1"/>
    <xf numFmtId="164" fontId="38" fillId="0" borderId="0" xfId="8" applyNumberFormat="1" applyFont="1" applyBorder="1"/>
    <xf numFmtId="166" fontId="8" fillId="11" borderId="0" xfId="5" applyNumberFormat="1" applyFont="1" applyFill="1" applyBorder="1"/>
    <xf numFmtId="165" fontId="35" fillId="0" borderId="2" xfId="0" applyNumberFormat="1" applyFont="1" applyFill="1" applyBorder="1"/>
    <xf numFmtId="165" fontId="35" fillId="0" borderId="7" xfId="0" applyNumberFormat="1" applyFont="1" applyFill="1" applyBorder="1"/>
    <xf numFmtId="165" fontId="35" fillId="0" borderId="11" xfId="0" applyNumberFormat="1" applyFont="1" applyFill="1" applyBorder="1"/>
    <xf numFmtId="0" fontId="96" fillId="0" borderId="0" xfId="0" applyFont="1" applyAlignment="1">
      <alignment horizontal="center" vertical="center" readingOrder="1"/>
    </xf>
    <xf numFmtId="164" fontId="8" fillId="0" borderId="9" xfId="1" applyNumberFormat="1" applyFont="1" applyFill="1" applyBorder="1"/>
    <xf numFmtId="164" fontId="8" fillId="0" borderId="6" xfId="1" applyNumberFormat="1" applyFont="1" applyFill="1" applyBorder="1"/>
    <xf numFmtId="0" fontId="31" fillId="0" borderId="0" xfId="0" applyFont="1" applyAlignment="1">
      <alignment horizontal="right"/>
    </xf>
    <xf numFmtId="0" fontId="31" fillId="0" borderId="2" xfId="0" applyFont="1" applyBorder="1" applyAlignment="1">
      <alignment horizontal="left"/>
    </xf>
    <xf numFmtId="0" fontId="52" fillId="0" borderId="0" xfId="0" applyFont="1" applyBorder="1"/>
    <xf numFmtId="164" fontId="8" fillId="0" borderId="1" xfId="0" applyNumberFormat="1" applyFont="1" applyFill="1" applyBorder="1"/>
    <xf numFmtId="164" fontId="8" fillId="0" borderId="4" xfId="0" applyNumberFormat="1" applyFont="1" applyFill="1" applyBorder="1"/>
    <xf numFmtId="164" fontId="38" fillId="0" borderId="3" xfId="0" applyNumberFormat="1" applyFont="1" applyFill="1" applyBorder="1"/>
    <xf numFmtId="9" fontId="8" fillId="0" borderId="3" xfId="0" applyNumberFormat="1" applyFont="1" applyFill="1" applyBorder="1"/>
    <xf numFmtId="9" fontId="8" fillId="0" borderId="4" xfId="0" applyNumberFormat="1" applyFont="1" applyFill="1" applyBorder="1"/>
    <xf numFmtId="165" fontId="8" fillId="0" borderId="1" xfId="0" applyNumberFormat="1" applyFont="1" applyFill="1" applyBorder="1"/>
    <xf numFmtId="9" fontId="8" fillId="0" borderId="4" xfId="8" applyFont="1" applyFill="1" applyBorder="1"/>
    <xf numFmtId="0" fontId="52" fillId="0" borderId="0" xfId="0" applyFont="1" applyBorder="1" applyAlignment="1">
      <alignment horizontal="right"/>
    </xf>
    <xf numFmtId="0" fontId="42" fillId="15" borderId="0" xfId="0" applyFont="1" applyFill="1" applyAlignment="1">
      <alignment horizontal="right" indent="1"/>
    </xf>
    <xf numFmtId="0" fontId="8" fillId="9" borderId="2" xfId="0" applyFont="1" applyFill="1" applyBorder="1"/>
    <xf numFmtId="0" fontId="8" fillId="9" borderId="7" xfId="0" applyFont="1" applyFill="1" applyBorder="1"/>
    <xf numFmtId="0" fontId="8" fillId="9" borderId="11" xfId="0" applyFont="1" applyFill="1" applyBorder="1"/>
    <xf numFmtId="0" fontId="8" fillId="5" borderId="2" xfId="0" applyFont="1" applyFill="1" applyBorder="1"/>
    <xf numFmtId="0" fontId="8" fillId="5" borderId="7" xfId="0" applyFont="1" applyFill="1" applyBorder="1"/>
    <xf numFmtId="165" fontId="87" fillId="0" borderId="15" xfId="5" applyNumberFormat="1" applyFont="1" applyBorder="1"/>
    <xf numFmtId="165" fontId="87" fillId="0" borderId="15" xfId="0" applyNumberFormat="1" applyFont="1" applyBorder="1"/>
    <xf numFmtId="0" fontId="31" fillId="9" borderId="7" xfId="0" applyFont="1" applyFill="1" applyBorder="1"/>
    <xf numFmtId="0" fontId="31" fillId="5" borderId="7" xfId="0" applyFont="1" applyFill="1" applyBorder="1"/>
    <xf numFmtId="0" fontId="42" fillId="0" borderId="0" xfId="0" quotePrefix="1" applyFont="1" applyAlignment="1">
      <alignment horizontal="center"/>
    </xf>
    <xf numFmtId="9" fontId="42" fillId="0" borderId="0" xfId="8" applyFont="1" applyAlignment="1">
      <alignment horizontal="center"/>
    </xf>
    <xf numFmtId="9" fontId="42" fillId="0" borderId="0" xfId="0" applyNumberFormat="1" applyFont="1" applyAlignment="1">
      <alignment horizontal="center"/>
    </xf>
    <xf numFmtId="0" fontId="8" fillId="19" borderId="0" xfId="0" applyFont="1" applyFill="1"/>
    <xf numFmtId="164" fontId="8" fillId="19" borderId="0" xfId="0" applyNumberFormat="1" applyFont="1" applyFill="1"/>
    <xf numFmtId="0" fontId="40" fillId="19" borderId="0" xfId="0" applyFont="1" applyFill="1"/>
    <xf numFmtId="0" fontId="40" fillId="19" borderId="0" xfId="0" applyFont="1" applyFill="1" applyAlignment="1">
      <alignment horizontal="right"/>
    </xf>
    <xf numFmtId="0" fontId="41" fillId="19" borderId="0" xfId="0" applyFont="1" applyFill="1"/>
    <xf numFmtId="0" fontId="41" fillId="19" borderId="0" xfId="0" applyFont="1" applyFill="1" applyAlignment="1">
      <alignment vertical="center"/>
    </xf>
    <xf numFmtId="0" fontId="16" fillId="0" borderId="15" xfId="0" applyFont="1" applyFill="1" applyBorder="1"/>
    <xf numFmtId="165" fontId="16" fillId="0" borderId="15" xfId="5" applyNumberFormat="1" applyFont="1" applyFill="1" applyBorder="1"/>
    <xf numFmtId="164" fontId="16" fillId="0" borderId="15" xfId="0" applyNumberFormat="1" applyFont="1" applyFill="1" applyBorder="1"/>
    <xf numFmtId="0" fontId="22" fillId="3" borderId="0" xfId="0" applyFont="1" applyFill="1" applyAlignment="1">
      <alignment horizontal="left" vertical="center" wrapText="1"/>
    </xf>
    <xf numFmtId="0" fontId="22" fillId="3" borderId="0" xfId="0" applyFont="1" applyFill="1" applyAlignment="1" applyProtection="1">
      <alignment wrapText="1"/>
      <protection locked="0"/>
    </xf>
    <xf numFmtId="0" fontId="40" fillId="4" borderId="2" xfId="117" applyFont="1" applyFill="1" applyBorder="1" applyAlignment="1">
      <alignment horizontal="center" vertical="center"/>
    </xf>
    <xf numFmtId="0" fontId="40" fillId="4" borderId="7" xfId="117" applyFont="1" applyFill="1" applyBorder="1" applyAlignment="1">
      <alignment horizontal="center" vertical="center"/>
    </xf>
    <xf numFmtId="0" fontId="40" fillId="4" borderId="11" xfId="117" applyFont="1" applyFill="1" applyBorder="1" applyAlignment="1">
      <alignment horizontal="center" vertical="center"/>
    </xf>
    <xf numFmtId="0" fontId="54" fillId="0" borderId="6" xfId="117" applyFont="1" applyBorder="1" applyAlignment="1">
      <alignment horizontal="left" wrapText="1"/>
    </xf>
    <xf numFmtId="0" fontId="54" fillId="0" borderId="10" xfId="117" applyFont="1" applyBorder="1" applyAlignment="1">
      <alignment horizontal="left" wrapText="1"/>
    </xf>
    <xf numFmtId="0" fontId="54" fillId="0" borderId="12" xfId="117" applyFont="1" applyBorder="1" applyAlignment="1">
      <alignment horizontal="left" wrapText="1"/>
    </xf>
    <xf numFmtId="0" fontId="54" fillId="0" borderId="9" xfId="117" applyFont="1" applyBorder="1" applyAlignment="1">
      <alignment horizontal="left" wrapText="1"/>
    </xf>
    <xf numFmtId="0" fontId="54" fillId="0" borderId="0" xfId="117" applyFont="1" applyBorder="1" applyAlignment="1">
      <alignment horizontal="left" wrapText="1"/>
    </xf>
    <xf numFmtId="0" fontId="54" fillId="0" borderId="13" xfId="117" applyFont="1" applyBorder="1" applyAlignment="1">
      <alignment horizontal="left" wrapText="1"/>
    </xf>
    <xf numFmtId="0" fontId="68" fillId="6" borderId="0" xfId="0" quotePrefix="1" applyFont="1" applyFill="1" applyBorder="1" applyAlignment="1">
      <alignment horizontal="center" vertical="center"/>
    </xf>
    <xf numFmtId="0" fontId="68" fillId="6" borderId="13" xfId="0" quotePrefix="1" applyFont="1" applyFill="1" applyBorder="1" applyAlignment="1">
      <alignment horizontal="center" vertical="center"/>
    </xf>
    <xf numFmtId="0" fontId="29" fillId="2" borderId="2" xfId="0" applyFont="1" applyFill="1" applyBorder="1" applyAlignment="1">
      <alignment horizontal="center" wrapText="1"/>
    </xf>
    <xf numFmtId="0" fontId="29" fillId="2" borderId="7" xfId="0" applyFont="1" applyFill="1" applyBorder="1" applyAlignment="1">
      <alignment horizontal="center" wrapText="1"/>
    </xf>
    <xf numFmtId="0" fontId="29" fillId="2" borderId="11" xfId="0" applyFont="1" applyFill="1" applyBorder="1" applyAlignment="1">
      <alignment horizontal="center" wrapText="1"/>
    </xf>
    <xf numFmtId="0" fontId="97" fillId="0" borderId="0" xfId="0" applyFont="1" applyFill="1"/>
  </cellXfs>
  <cellStyles count="442">
    <cellStyle name="%" xfId="172" xr:uid="{00000000-0005-0000-0000-000000000000}"/>
    <cellStyle name="Comma" xfId="1" builtinId="3"/>
    <cellStyle name="Comma 2" xfId="2" xr:uid="{00000000-0005-0000-0000-000002000000}"/>
    <cellStyle name="Comma 2 2" xfId="128" xr:uid="{00000000-0005-0000-0000-000003000000}"/>
    <cellStyle name="Comma 2 2 2" xfId="163" xr:uid="{00000000-0005-0000-0000-000004000000}"/>
    <cellStyle name="Comma 3" xfId="3" xr:uid="{00000000-0005-0000-0000-000005000000}"/>
    <cellStyle name="Comma 3 2" xfId="127" xr:uid="{00000000-0005-0000-0000-000006000000}"/>
    <cellStyle name="Comma 3 2 2" xfId="164" xr:uid="{00000000-0005-0000-0000-000007000000}"/>
    <cellStyle name="Comma 3 2 3" xfId="166" xr:uid="{00000000-0005-0000-0000-000008000000}"/>
    <cellStyle name="Comma 4" xfId="4" xr:uid="{00000000-0005-0000-0000-000009000000}"/>
    <cellStyle name="Comma 5" xfId="118" xr:uid="{00000000-0005-0000-0000-00000A000000}"/>
    <cellStyle name="Comma 5 2" xfId="123" xr:uid="{00000000-0005-0000-0000-00000B000000}"/>
    <cellStyle name="Comma 5 2 2" xfId="173" xr:uid="{00000000-0005-0000-0000-00000C000000}"/>
    <cellStyle name="Comma 5 3" xfId="167" xr:uid="{00000000-0005-0000-0000-00000D000000}"/>
    <cellStyle name="Comma 6" xfId="121" xr:uid="{00000000-0005-0000-0000-00000E000000}"/>
    <cellStyle name="Comma 7" xfId="130" xr:uid="{00000000-0005-0000-0000-00000F000000}"/>
    <cellStyle name="Comma 8" xfId="174" xr:uid="{00000000-0005-0000-0000-000010000000}"/>
    <cellStyle name="Comma 9" xfId="175" xr:uid="{00000000-0005-0000-0000-000011000000}"/>
    <cellStyle name="Currency" xfId="5" builtinId="4"/>
    <cellStyle name="Currency 2" xfId="6" xr:uid="{00000000-0005-0000-0000-000013000000}"/>
    <cellStyle name="Currency 2 10" xfId="176" xr:uid="{00000000-0005-0000-0000-000014000000}"/>
    <cellStyle name="Currency 2 100" xfId="177" xr:uid="{00000000-0005-0000-0000-000015000000}"/>
    <cellStyle name="Currency 2 101" xfId="178" xr:uid="{00000000-0005-0000-0000-000016000000}"/>
    <cellStyle name="Currency 2 102" xfId="179" xr:uid="{00000000-0005-0000-0000-000017000000}"/>
    <cellStyle name="Currency 2 103" xfId="180" xr:uid="{00000000-0005-0000-0000-000018000000}"/>
    <cellStyle name="Currency 2 104" xfId="181" xr:uid="{00000000-0005-0000-0000-000019000000}"/>
    <cellStyle name="Currency 2 105" xfId="182" xr:uid="{00000000-0005-0000-0000-00001A000000}"/>
    <cellStyle name="Currency 2 106" xfId="183" xr:uid="{00000000-0005-0000-0000-00001B000000}"/>
    <cellStyle name="Currency 2 107" xfId="184" xr:uid="{00000000-0005-0000-0000-00001C000000}"/>
    <cellStyle name="Currency 2 108" xfId="185" xr:uid="{00000000-0005-0000-0000-00001D000000}"/>
    <cellStyle name="Currency 2 109" xfId="186" xr:uid="{00000000-0005-0000-0000-00001E000000}"/>
    <cellStyle name="Currency 2 11" xfId="187" xr:uid="{00000000-0005-0000-0000-00001F000000}"/>
    <cellStyle name="Currency 2 110" xfId="188" xr:uid="{00000000-0005-0000-0000-000020000000}"/>
    <cellStyle name="Currency 2 111" xfId="189" xr:uid="{00000000-0005-0000-0000-000021000000}"/>
    <cellStyle name="Currency 2 112" xfId="190" xr:uid="{00000000-0005-0000-0000-000022000000}"/>
    <cellStyle name="Currency 2 113" xfId="191" xr:uid="{00000000-0005-0000-0000-000023000000}"/>
    <cellStyle name="Currency 2 114" xfId="192" xr:uid="{00000000-0005-0000-0000-000024000000}"/>
    <cellStyle name="Currency 2 115" xfId="193" xr:uid="{00000000-0005-0000-0000-000025000000}"/>
    <cellStyle name="Currency 2 116" xfId="194" xr:uid="{00000000-0005-0000-0000-000026000000}"/>
    <cellStyle name="Currency 2 117" xfId="195" xr:uid="{00000000-0005-0000-0000-000027000000}"/>
    <cellStyle name="Currency 2 118" xfId="196" xr:uid="{00000000-0005-0000-0000-000028000000}"/>
    <cellStyle name="Currency 2 119" xfId="197" xr:uid="{00000000-0005-0000-0000-000029000000}"/>
    <cellStyle name="Currency 2 12" xfId="198" xr:uid="{00000000-0005-0000-0000-00002A000000}"/>
    <cellStyle name="Currency 2 120" xfId="199" xr:uid="{00000000-0005-0000-0000-00002B000000}"/>
    <cellStyle name="Currency 2 121" xfId="200" xr:uid="{00000000-0005-0000-0000-00002C000000}"/>
    <cellStyle name="Currency 2 122" xfId="201" xr:uid="{00000000-0005-0000-0000-00002D000000}"/>
    <cellStyle name="Currency 2 123" xfId="202" xr:uid="{00000000-0005-0000-0000-00002E000000}"/>
    <cellStyle name="Currency 2 124" xfId="203" xr:uid="{00000000-0005-0000-0000-00002F000000}"/>
    <cellStyle name="Currency 2 125" xfId="204" xr:uid="{00000000-0005-0000-0000-000030000000}"/>
    <cellStyle name="Currency 2 126" xfId="205" xr:uid="{00000000-0005-0000-0000-000031000000}"/>
    <cellStyle name="Currency 2 127" xfId="206" xr:uid="{00000000-0005-0000-0000-000032000000}"/>
    <cellStyle name="Currency 2 128" xfId="207" xr:uid="{00000000-0005-0000-0000-000033000000}"/>
    <cellStyle name="Currency 2 129" xfId="208" xr:uid="{00000000-0005-0000-0000-000034000000}"/>
    <cellStyle name="Currency 2 13" xfId="209" xr:uid="{00000000-0005-0000-0000-000035000000}"/>
    <cellStyle name="Currency 2 130" xfId="210" xr:uid="{00000000-0005-0000-0000-000036000000}"/>
    <cellStyle name="Currency 2 131" xfId="211" xr:uid="{00000000-0005-0000-0000-000037000000}"/>
    <cellStyle name="Currency 2 132" xfId="212" xr:uid="{00000000-0005-0000-0000-000038000000}"/>
    <cellStyle name="Currency 2 133" xfId="213" xr:uid="{00000000-0005-0000-0000-000039000000}"/>
    <cellStyle name="Currency 2 134" xfId="214" xr:uid="{00000000-0005-0000-0000-00003A000000}"/>
    <cellStyle name="Currency 2 135" xfId="215" xr:uid="{00000000-0005-0000-0000-00003B000000}"/>
    <cellStyle name="Currency 2 136" xfId="216" xr:uid="{00000000-0005-0000-0000-00003C000000}"/>
    <cellStyle name="Currency 2 137" xfId="217" xr:uid="{00000000-0005-0000-0000-00003D000000}"/>
    <cellStyle name="Currency 2 138" xfId="218" xr:uid="{00000000-0005-0000-0000-00003E000000}"/>
    <cellStyle name="Currency 2 139" xfId="219" xr:uid="{00000000-0005-0000-0000-00003F000000}"/>
    <cellStyle name="Currency 2 14" xfId="220" xr:uid="{00000000-0005-0000-0000-000040000000}"/>
    <cellStyle name="Currency 2 140" xfId="221" xr:uid="{00000000-0005-0000-0000-000041000000}"/>
    <cellStyle name="Currency 2 141" xfId="222" xr:uid="{00000000-0005-0000-0000-000042000000}"/>
    <cellStyle name="Currency 2 142" xfId="223" xr:uid="{00000000-0005-0000-0000-000043000000}"/>
    <cellStyle name="Currency 2 143" xfId="224" xr:uid="{00000000-0005-0000-0000-000044000000}"/>
    <cellStyle name="Currency 2 144" xfId="225" xr:uid="{00000000-0005-0000-0000-000045000000}"/>
    <cellStyle name="Currency 2 145" xfId="226" xr:uid="{00000000-0005-0000-0000-000046000000}"/>
    <cellStyle name="Currency 2 146" xfId="227" xr:uid="{00000000-0005-0000-0000-000047000000}"/>
    <cellStyle name="Currency 2 147" xfId="228" xr:uid="{00000000-0005-0000-0000-000048000000}"/>
    <cellStyle name="Currency 2 148" xfId="229" xr:uid="{00000000-0005-0000-0000-000049000000}"/>
    <cellStyle name="Currency 2 149" xfId="230" xr:uid="{00000000-0005-0000-0000-00004A000000}"/>
    <cellStyle name="Currency 2 15" xfId="231" xr:uid="{00000000-0005-0000-0000-00004B000000}"/>
    <cellStyle name="Currency 2 150" xfId="232" xr:uid="{00000000-0005-0000-0000-00004C000000}"/>
    <cellStyle name="Currency 2 151" xfId="233" xr:uid="{00000000-0005-0000-0000-00004D000000}"/>
    <cellStyle name="Currency 2 152" xfId="234" xr:uid="{00000000-0005-0000-0000-00004E000000}"/>
    <cellStyle name="Currency 2 153" xfId="235" xr:uid="{00000000-0005-0000-0000-00004F000000}"/>
    <cellStyle name="Currency 2 154" xfId="236" xr:uid="{00000000-0005-0000-0000-000050000000}"/>
    <cellStyle name="Currency 2 155" xfId="237" xr:uid="{00000000-0005-0000-0000-000051000000}"/>
    <cellStyle name="Currency 2 156" xfId="238" xr:uid="{00000000-0005-0000-0000-000052000000}"/>
    <cellStyle name="Currency 2 157" xfId="239" xr:uid="{00000000-0005-0000-0000-000053000000}"/>
    <cellStyle name="Currency 2 158" xfId="240" xr:uid="{00000000-0005-0000-0000-000054000000}"/>
    <cellStyle name="Currency 2 159" xfId="241" xr:uid="{00000000-0005-0000-0000-000055000000}"/>
    <cellStyle name="Currency 2 16" xfId="242" xr:uid="{00000000-0005-0000-0000-000056000000}"/>
    <cellStyle name="Currency 2 160" xfId="243" xr:uid="{00000000-0005-0000-0000-000057000000}"/>
    <cellStyle name="Currency 2 161" xfId="244" xr:uid="{00000000-0005-0000-0000-000058000000}"/>
    <cellStyle name="Currency 2 162" xfId="245" xr:uid="{00000000-0005-0000-0000-000059000000}"/>
    <cellStyle name="Currency 2 163" xfId="246" xr:uid="{00000000-0005-0000-0000-00005A000000}"/>
    <cellStyle name="Currency 2 164" xfId="247" xr:uid="{00000000-0005-0000-0000-00005B000000}"/>
    <cellStyle name="Currency 2 165" xfId="248" xr:uid="{00000000-0005-0000-0000-00005C000000}"/>
    <cellStyle name="Currency 2 166" xfId="249" xr:uid="{00000000-0005-0000-0000-00005D000000}"/>
    <cellStyle name="Currency 2 167" xfId="250" xr:uid="{00000000-0005-0000-0000-00005E000000}"/>
    <cellStyle name="Currency 2 168" xfId="251" xr:uid="{00000000-0005-0000-0000-00005F000000}"/>
    <cellStyle name="Currency 2 169" xfId="252" xr:uid="{00000000-0005-0000-0000-000060000000}"/>
    <cellStyle name="Currency 2 17" xfId="253" xr:uid="{00000000-0005-0000-0000-000061000000}"/>
    <cellStyle name="Currency 2 170" xfId="254" xr:uid="{00000000-0005-0000-0000-000062000000}"/>
    <cellStyle name="Currency 2 171" xfId="255" xr:uid="{00000000-0005-0000-0000-000063000000}"/>
    <cellStyle name="Currency 2 172" xfId="256" xr:uid="{00000000-0005-0000-0000-000064000000}"/>
    <cellStyle name="Currency 2 173" xfId="257" xr:uid="{00000000-0005-0000-0000-000065000000}"/>
    <cellStyle name="Currency 2 174" xfId="258" xr:uid="{00000000-0005-0000-0000-000066000000}"/>
    <cellStyle name="Currency 2 175" xfId="259" xr:uid="{00000000-0005-0000-0000-000067000000}"/>
    <cellStyle name="Currency 2 176" xfId="260" xr:uid="{00000000-0005-0000-0000-000068000000}"/>
    <cellStyle name="Currency 2 177" xfId="261" xr:uid="{00000000-0005-0000-0000-000069000000}"/>
    <cellStyle name="Currency 2 178" xfId="262" xr:uid="{00000000-0005-0000-0000-00006A000000}"/>
    <cellStyle name="Currency 2 179" xfId="263" xr:uid="{00000000-0005-0000-0000-00006B000000}"/>
    <cellStyle name="Currency 2 18" xfId="264" xr:uid="{00000000-0005-0000-0000-00006C000000}"/>
    <cellStyle name="Currency 2 180" xfId="265" xr:uid="{00000000-0005-0000-0000-00006D000000}"/>
    <cellStyle name="Currency 2 181" xfId="266" xr:uid="{00000000-0005-0000-0000-00006E000000}"/>
    <cellStyle name="Currency 2 182" xfId="267" xr:uid="{00000000-0005-0000-0000-00006F000000}"/>
    <cellStyle name="Currency 2 183" xfId="268" xr:uid="{00000000-0005-0000-0000-000070000000}"/>
    <cellStyle name="Currency 2 184" xfId="269" xr:uid="{00000000-0005-0000-0000-000071000000}"/>
    <cellStyle name="Currency 2 185" xfId="270" xr:uid="{00000000-0005-0000-0000-000072000000}"/>
    <cellStyle name="Currency 2 186" xfId="271" xr:uid="{00000000-0005-0000-0000-000073000000}"/>
    <cellStyle name="Currency 2 187" xfId="272" xr:uid="{00000000-0005-0000-0000-000074000000}"/>
    <cellStyle name="Currency 2 188" xfId="273" xr:uid="{00000000-0005-0000-0000-000075000000}"/>
    <cellStyle name="Currency 2 189" xfId="274" xr:uid="{00000000-0005-0000-0000-000076000000}"/>
    <cellStyle name="Currency 2 19" xfId="275" xr:uid="{00000000-0005-0000-0000-000077000000}"/>
    <cellStyle name="Currency 2 190" xfId="276" xr:uid="{00000000-0005-0000-0000-000078000000}"/>
    <cellStyle name="Currency 2 191" xfId="277" xr:uid="{00000000-0005-0000-0000-000079000000}"/>
    <cellStyle name="Currency 2 192" xfId="278" xr:uid="{00000000-0005-0000-0000-00007A000000}"/>
    <cellStyle name="Currency 2 193" xfId="279" xr:uid="{00000000-0005-0000-0000-00007B000000}"/>
    <cellStyle name="Currency 2 194" xfId="280" xr:uid="{00000000-0005-0000-0000-00007C000000}"/>
    <cellStyle name="Currency 2 195" xfId="281" xr:uid="{00000000-0005-0000-0000-00007D000000}"/>
    <cellStyle name="Currency 2 196" xfId="282" xr:uid="{00000000-0005-0000-0000-00007E000000}"/>
    <cellStyle name="Currency 2 197" xfId="283" xr:uid="{00000000-0005-0000-0000-00007F000000}"/>
    <cellStyle name="Currency 2 198" xfId="284" xr:uid="{00000000-0005-0000-0000-000080000000}"/>
    <cellStyle name="Currency 2 199" xfId="285" xr:uid="{00000000-0005-0000-0000-000081000000}"/>
    <cellStyle name="Currency 2 2" xfId="286" xr:uid="{00000000-0005-0000-0000-000082000000}"/>
    <cellStyle name="Currency 2 20" xfId="287" xr:uid="{00000000-0005-0000-0000-000083000000}"/>
    <cellStyle name="Currency 2 200" xfId="288" xr:uid="{00000000-0005-0000-0000-000084000000}"/>
    <cellStyle name="Currency 2 201" xfId="289" xr:uid="{00000000-0005-0000-0000-000085000000}"/>
    <cellStyle name="Currency 2 202" xfId="290" xr:uid="{00000000-0005-0000-0000-000086000000}"/>
    <cellStyle name="Currency 2 203" xfId="291" xr:uid="{00000000-0005-0000-0000-000087000000}"/>
    <cellStyle name="Currency 2 204" xfId="292" xr:uid="{00000000-0005-0000-0000-000088000000}"/>
    <cellStyle name="Currency 2 205" xfId="293" xr:uid="{00000000-0005-0000-0000-000089000000}"/>
    <cellStyle name="Currency 2 206" xfId="294" xr:uid="{00000000-0005-0000-0000-00008A000000}"/>
    <cellStyle name="Currency 2 207" xfId="295" xr:uid="{00000000-0005-0000-0000-00008B000000}"/>
    <cellStyle name="Currency 2 208" xfId="296" xr:uid="{00000000-0005-0000-0000-00008C000000}"/>
    <cellStyle name="Currency 2 209" xfId="297" xr:uid="{00000000-0005-0000-0000-00008D000000}"/>
    <cellStyle name="Currency 2 21" xfId="298" xr:uid="{00000000-0005-0000-0000-00008E000000}"/>
    <cellStyle name="Currency 2 210" xfId="299" xr:uid="{00000000-0005-0000-0000-00008F000000}"/>
    <cellStyle name="Currency 2 211" xfId="300" xr:uid="{00000000-0005-0000-0000-000090000000}"/>
    <cellStyle name="Currency 2 212" xfId="301" xr:uid="{00000000-0005-0000-0000-000091000000}"/>
    <cellStyle name="Currency 2 213" xfId="302" xr:uid="{00000000-0005-0000-0000-000092000000}"/>
    <cellStyle name="Currency 2 214" xfId="303" xr:uid="{00000000-0005-0000-0000-000093000000}"/>
    <cellStyle name="Currency 2 215" xfId="304" xr:uid="{00000000-0005-0000-0000-000094000000}"/>
    <cellStyle name="Currency 2 216" xfId="305" xr:uid="{00000000-0005-0000-0000-000095000000}"/>
    <cellStyle name="Currency 2 217" xfId="306" xr:uid="{00000000-0005-0000-0000-000096000000}"/>
    <cellStyle name="Currency 2 218" xfId="307" xr:uid="{00000000-0005-0000-0000-000097000000}"/>
    <cellStyle name="Currency 2 219" xfId="308" xr:uid="{00000000-0005-0000-0000-000098000000}"/>
    <cellStyle name="Currency 2 22" xfId="309" xr:uid="{00000000-0005-0000-0000-000099000000}"/>
    <cellStyle name="Currency 2 220" xfId="310" xr:uid="{00000000-0005-0000-0000-00009A000000}"/>
    <cellStyle name="Currency 2 221" xfId="311" xr:uid="{00000000-0005-0000-0000-00009B000000}"/>
    <cellStyle name="Currency 2 222" xfId="312" xr:uid="{00000000-0005-0000-0000-00009C000000}"/>
    <cellStyle name="Currency 2 223" xfId="313" xr:uid="{00000000-0005-0000-0000-00009D000000}"/>
    <cellStyle name="Currency 2 224" xfId="314" xr:uid="{00000000-0005-0000-0000-00009E000000}"/>
    <cellStyle name="Currency 2 225" xfId="315" xr:uid="{00000000-0005-0000-0000-00009F000000}"/>
    <cellStyle name="Currency 2 226" xfId="316" xr:uid="{00000000-0005-0000-0000-0000A0000000}"/>
    <cellStyle name="Currency 2 227" xfId="317" xr:uid="{00000000-0005-0000-0000-0000A1000000}"/>
    <cellStyle name="Currency 2 228" xfId="318" xr:uid="{00000000-0005-0000-0000-0000A2000000}"/>
    <cellStyle name="Currency 2 229" xfId="319" xr:uid="{00000000-0005-0000-0000-0000A3000000}"/>
    <cellStyle name="Currency 2 23" xfId="320" xr:uid="{00000000-0005-0000-0000-0000A4000000}"/>
    <cellStyle name="Currency 2 230" xfId="321" xr:uid="{00000000-0005-0000-0000-0000A5000000}"/>
    <cellStyle name="Currency 2 231" xfId="322" xr:uid="{00000000-0005-0000-0000-0000A6000000}"/>
    <cellStyle name="Currency 2 232" xfId="323" xr:uid="{00000000-0005-0000-0000-0000A7000000}"/>
    <cellStyle name="Currency 2 233" xfId="324" xr:uid="{00000000-0005-0000-0000-0000A8000000}"/>
    <cellStyle name="Currency 2 234" xfId="325" xr:uid="{00000000-0005-0000-0000-0000A9000000}"/>
    <cellStyle name="Currency 2 235" xfId="326" xr:uid="{00000000-0005-0000-0000-0000AA000000}"/>
    <cellStyle name="Currency 2 236" xfId="327" xr:uid="{00000000-0005-0000-0000-0000AB000000}"/>
    <cellStyle name="Currency 2 237" xfId="328" xr:uid="{00000000-0005-0000-0000-0000AC000000}"/>
    <cellStyle name="Currency 2 238" xfId="329" xr:uid="{00000000-0005-0000-0000-0000AD000000}"/>
    <cellStyle name="Currency 2 239" xfId="330" xr:uid="{00000000-0005-0000-0000-0000AE000000}"/>
    <cellStyle name="Currency 2 24" xfId="331" xr:uid="{00000000-0005-0000-0000-0000AF000000}"/>
    <cellStyle name="Currency 2 240" xfId="332" xr:uid="{00000000-0005-0000-0000-0000B0000000}"/>
    <cellStyle name="Currency 2 241" xfId="333" xr:uid="{00000000-0005-0000-0000-0000B1000000}"/>
    <cellStyle name="Currency 2 242" xfId="334" xr:uid="{00000000-0005-0000-0000-0000B2000000}"/>
    <cellStyle name="Currency 2 243" xfId="335" xr:uid="{00000000-0005-0000-0000-0000B3000000}"/>
    <cellStyle name="Currency 2 244" xfId="336" xr:uid="{00000000-0005-0000-0000-0000B4000000}"/>
    <cellStyle name="Currency 2 245" xfId="337" xr:uid="{00000000-0005-0000-0000-0000B5000000}"/>
    <cellStyle name="Currency 2 246" xfId="338" xr:uid="{00000000-0005-0000-0000-0000B6000000}"/>
    <cellStyle name="Currency 2 247" xfId="339" xr:uid="{00000000-0005-0000-0000-0000B7000000}"/>
    <cellStyle name="Currency 2 248" xfId="340" xr:uid="{00000000-0005-0000-0000-0000B8000000}"/>
    <cellStyle name="Currency 2 249" xfId="341" xr:uid="{00000000-0005-0000-0000-0000B9000000}"/>
    <cellStyle name="Currency 2 25" xfId="342" xr:uid="{00000000-0005-0000-0000-0000BA000000}"/>
    <cellStyle name="Currency 2 250" xfId="343" xr:uid="{00000000-0005-0000-0000-0000BB000000}"/>
    <cellStyle name="Currency 2 251" xfId="344" xr:uid="{00000000-0005-0000-0000-0000BC000000}"/>
    <cellStyle name="Currency 2 252" xfId="345" xr:uid="{00000000-0005-0000-0000-0000BD000000}"/>
    <cellStyle name="Currency 2 253" xfId="346" xr:uid="{00000000-0005-0000-0000-0000BE000000}"/>
    <cellStyle name="Currency 2 254" xfId="347" xr:uid="{00000000-0005-0000-0000-0000BF000000}"/>
    <cellStyle name="Currency 2 26" xfId="348" xr:uid="{00000000-0005-0000-0000-0000C0000000}"/>
    <cellStyle name="Currency 2 27" xfId="349" xr:uid="{00000000-0005-0000-0000-0000C1000000}"/>
    <cellStyle name="Currency 2 28" xfId="350" xr:uid="{00000000-0005-0000-0000-0000C2000000}"/>
    <cellStyle name="Currency 2 29" xfId="351" xr:uid="{00000000-0005-0000-0000-0000C3000000}"/>
    <cellStyle name="Currency 2 3" xfId="352" xr:uid="{00000000-0005-0000-0000-0000C4000000}"/>
    <cellStyle name="Currency 2 30" xfId="353" xr:uid="{00000000-0005-0000-0000-0000C5000000}"/>
    <cellStyle name="Currency 2 31" xfId="354" xr:uid="{00000000-0005-0000-0000-0000C6000000}"/>
    <cellStyle name="Currency 2 32" xfId="355" xr:uid="{00000000-0005-0000-0000-0000C7000000}"/>
    <cellStyle name="Currency 2 33" xfId="356" xr:uid="{00000000-0005-0000-0000-0000C8000000}"/>
    <cellStyle name="Currency 2 34" xfId="357" xr:uid="{00000000-0005-0000-0000-0000C9000000}"/>
    <cellStyle name="Currency 2 35" xfId="358" xr:uid="{00000000-0005-0000-0000-0000CA000000}"/>
    <cellStyle name="Currency 2 36" xfId="359" xr:uid="{00000000-0005-0000-0000-0000CB000000}"/>
    <cellStyle name="Currency 2 37" xfId="360" xr:uid="{00000000-0005-0000-0000-0000CC000000}"/>
    <cellStyle name="Currency 2 38" xfId="361" xr:uid="{00000000-0005-0000-0000-0000CD000000}"/>
    <cellStyle name="Currency 2 39" xfId="362" xr:uid="{00000000-0005-0000-0000-0000CE000000}"/>
    <cellStyle name="Currency 2 4" xfId="363" xr:uid="{00000000-0005-0000-0000-0000CF000000}"/>
    <cellStyle name="Currency 2 40" xfId="364" xr:uid="{00000000-0005-0000-0000-0000D0000000}"/>
    <cellStyle name="Currency 2 41" xfId="365" xr:uid="{00000000-0005-0000-0000-0000D1000000}"/>
    <cellStyle name="Currency 2 42" xfId="366" xr:uid="{00000000-0005-0000-0000-0000D2000000}"/>
    <cellStyle name="Currency 2 43" xfId="367" xr:uid="{00000000-0005-0000-0000-0000D3000000}"/>
    <cellStyle name="Currency 2 44" xfId="368" xr:uid="{00000000-0005-0000-0000-0000D4000000}"/>
    <cellStyle name="Currency 2 45" xfId="369" xr:uid="{00000000-0005-0000-0000-0000D5000000}"/>
    <cellStyle name="Currency 2 46" xfId="370" xr:uid="{00000000-0005-0000-0000-0000D6000000}"/>
    <cellStyle name="Currency 2 47" xfId="371" xr:uid="{00000000-0005-0000-0000-0000D7000000}"/>
    <cellStyle name="Currency 2 48" xfId="372" xr:uid="{00000000-0005-0000-0000-0000D8000000}"/>
    <cellStyle name="Currency 2 49" xfId="373" xr:uid="{00000000-0005-0000-0000-0000D9000000}"/>
    <cellStyle name="Currency 2 5" xfId="374" xr:uid="{00000000-0005-0000-0000-0000DA000000}"/>
    <cellStyle name="Currency 2 50" xfId="375" xr:uid="{00000000-0005-0000-0000-0000DB000000}"/>
    <cellStyle name="Currency 2 51" xfId="376" xr:uid="{00000000-0005-0000-0000-0000DC000000}"/>
    <cellStyle name="Currency 2 52" xfId="377" xr:uid="{00000000-0005-0000-0000-0000DD000000}"/>
    <cellStyle name="Currency 2 53" xfId="378" xr:uid="{00000000-0005-0000-0000-0000DE000000}"/>
    <cellStyle name="Currency 2 54" xfId="379" xr:uid="{00000000-0005-0000-0000-0000DF000000}"/>
    <cellStyle name="Currency 2 55" xfId="380" xr:uid="{00000000-0005-0000-0000-0000E0000000}"/>
    <cellStyle name="Currency 2 56" xfId="381" xr:uid="{00000000-0005-0000-0000-0000E1000000}"/>
    <cellStyle name="Currency 2 57" xfId="382" xr:uid="{00000000-0005-0000-0000-0000E2000000}"/>
    <cellStyle name="Currency 2 58" xfId="383" xr:uid="{00000000-0005-0000-0000-0000E3000000}"/>
    <cellStyle name="Currency 2 59" xfId="384" xr:uid="{00000000-0005-0000-0000-0000E4000000}"/>
    <cellStyle name="Currency 2 6" xfId="385" xr:uid="{00000000-0005-0000-0000-0000E5000000}"/>
    <cellStyle name="Currency 2 60" xfId="386" xr:uid="{00000000-0005-0000-0000-0000E6000000}"/>
    <cellStyle name="Currency 2 61" xfId="387" xr:uid="{00000000-0005-0000-0000-0000E7000000}"/>
    <cellStyle name="Currency 2 62" xfId="388" xr:uid="{00000000-0005-0000-0000-0000E8000000}"/>
    <cellStyle name="Currency 2 63" xfId="389" xr:uid="{00000000-0005-0000-0000-0000E9000000}"/>
    <cellStyle name="Currency 2 64" xfId="390" xr:uid="{00000000-0005-0000-0000-0000EA000000}"/>
    <cellStyle name="Currency 2 65" xfId="391" xr:uid="{00000000-0005-0000-0000-0000EB000000}"/>
    <cellStyle name="Currency 2 66" xfId="392" xr:uid="{00000000-0005-0000-0000-0000EC000000}"/>
    <cellStyle name="Currency 2 67" xfId="393" xr:uid="{00000000-0005-0000-0000-0000ED000000}"/>
    <cellStyle name="Currency 2 68" xfId="394" xr:uid="{00000000-0005-0000-0000-0000EE000000}"/>
    <cellStyle name="Currency 2 69" xfId="395" xr:uid="{00000000-0005-0000-0000-0000EF000000}"/>
    <cellStyle name="Currency 2 7" xfId="396" xr:uid="{00000000-0005-0000-0000-0000F0000000}"/>
    <cellStyle name="Currency 2 70" xfId="397" xr:uid="{00000000-0005-0000-0000-0000F1000000}"/>
    <cellStyle name="Currency 2 71" xfId="398" xr:uid="{00000000-0005-0000-0000-0000F2000000}"/>
    <cellStyle name="Currency 2 72" xfId="399" xr:uid="{00000000-0005-0000-0000-0000F3000000}"/>
    <cellStyle name="Currency 2 73" xfId="400" xr:uid="{00000000-0005-0000-0000-0000F4000000}"/>
    <cellStyle name="Currency 2 74" xfId="401" xr:uid="{00000000-0005-0000-0000-0000F5000000}"/>
    <cellStyle name="Currency 2 75" xfId="402" xr:uid="{00000000-0005-0000-0000-0000F6000000}"/>
    <cellStyle name="Currency 2 76" xfId="403" xr:uid="{00000000-0005-0000-0000-0000F7000000}"/>
    <cellStyle name="Currency 2 77" xfId="404" xr:uid="{00000000-0005-0000-0000-0000F8000000}"/>
    <cellStyle name="Currency 2 78" xfId="405" xr:uid="{00000000-0005-0000-0000-0000F9000000}"/>
    <cellStyle name="Currency 2 79" xfId="406" xr:uid="{00000000-0005-0000-0000-0000FA000000}"/>
    <cellStyle name="Currency 2 8" xfId="407" xr:uid="{00000000-0005-0000-0000-0000FB000000}"/>
    <cellStyle name="Currency 2 80" xfId="408" xr:uid="{00000000-0005-0000-0000-0000FC000000}"/>
    <cellStyle name="Currency 2 81" xfId="409" xr:uid="{00000000-0005-0000-0000-0000FD000000}"/>
    <cellStyle name="Currency 2 82" xfId="410" xr:uid="{00000000-0005-0000-0000-0000FE000000}"/>
    <cellStyle name="Currency 2 83" xfId="411" xr:uid="{00000000-0005-0000-0000-0000FF000000}"/>
    <cellStyle name="Currency 2 84" xfId="412" xr:uid="{00000000-0005-0000-0000-000000010000}"/>
    <cellStyle name="Currency 2 85" xfId="413" xr:uid="{00000000-0005-0000-0000-000001010000}"/>
    <cellStyle name="Currency 2 86" xfId="414" xr:uid="{00000000-0005-0000-0000-000002010000}"/>
    <cellStyle name="Currency 2 87" xfId="415" xr:uid="{00000000-0005-0000-0000-000003010000}"/>
    <cellStyle name="Currency 2 88" xfId="416" xr:uid="{00000000-0005-0000-0000-000004010000}"/>
    <cellStyle name="Currency 2 89" xfId="417" xr:uid="{00000000-0005-0000-0000-000005010000}"/>
    <cellStyle name="Currency 2 9" xfId="418" xr:uid="{00000000-0005-0000-0000-000006010000}"/>
    <cellStyle name="Currency 2 90" xfId="419" xr:uid="{00000000-0005-0000-0000-000007010000}"/>
    <cellStyle name="Currency 2 91" xfId="420" xr:uid="{00000000-0005-0000-0000-000008010000}"/>
    <cellStyle name="Currency 2 92" xfId="421" xr:uid="{00000000-0005-0000-0000-000009010000}"/>
    <cellStyle name="Currency 2 93" xfId="422" xr:uid="{00000000-0005-0000-0000-00000A010000}"/>
    <cellStyle name="Currency 2 94" xfId="423" xr:uid="{00000000-0005-0000-0000-00000B010000}"/>
    <cellStyle name="Currency 2 95" xfId="424" xr:uid="{00000000-0005-0000-0000-00000C010000}"/>
    <cellStyle name="Currency 2 96" xfId="425" xr:uid="{00000000-0005-0000-0000-00000D010000}"/>
    <cellStyle name="Currency 2 97" xfId="426" xr:uid="{00000000-0005-0000-0000-00000E010000}"/>
    <cellStyle name="Currency 2 98" xfId="427" xr:uid="{00000000-0005-0000-0000-00000F010000}"/>
    <cellStyle name="Currency 2 99" xfId="428" xr:uid="{00000000-0005-0000-0000-000010010000}"/>
    <cellStyle name="Currency 3" xfId="119" xr:uid="{00000000-0005-0000-0000-000011010000}"/>
    <cellStyle name="Currency 3 2" xfId="124" xr:uid="{00000000-0005-0000-0000-000012010000}"/>
    <cellStyle name="Currency 3 2 2" xfId="429" xr:uid="{00000000-0005-0000-0000-000013010000}"/>
    <cellStyle name="Currency 3 3" xfId="430" xr:uid="{00000000-0005-0000-0000-000014010000}"/>
    <cellStyle name="Currency 4" xfId="131" xr:uid="{00000000-0005-0000-0000-000015010000}"/>
    <cellStyle name="Currency 5" xfId="441" xr:uid="{00000000-0005-0000-0000-000016010000}"/>
    <cellStyle name="Date" xfId="431" xr:uid="{00000000-0005-0000-0000-000017010000}"/>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2" builtinId="9" hidden="1"/>
    <cellStyle name="Followed Hyperlink" xfId="168" builtinId="9" hidden="1"/>
    <cellStyle name="Followed Hyperlink" xfId="169" builtinId="9" hidden="1"/>
    <cellStyle name="Heading 2 2" xfId="432" xr:uid="{00000000-0005-0000-0000-00009D010000}"/>
    <cellStyle name="Heading 3 2" xfId="433" xr:uid="{00000000-0005-0000-0000-00009E010000}"/>
    <cellStyle name="Hyperlink" xfId="136" builtinId="8"/>
    <cellStyle name="Hyperlink 2" xfId="152" xr:uid="{00000000-0005-0000-0000-0000A0010000}"/>
    <cellStyle name="Normal" xfId="0" builtinId="0"/>
    <cellStyle name="Normal - Style1" xfId="434" xr:uid="{00000000-0005-0000-0000-0000A2010000}"/>
    <cellStyle name="Normal 2" xfId="7" xr:uid="{00000000-0005-0000-0000-0000A3010000}"/>
    <cellStyle name="Normal 3" xfId="117" xr:uid="{00000000-0005-0000-0000-0000A4010000}"/>
    <cellStyle name="Normal 3 2" xfId="122" xr:uid="{00000000-0005-0000-0000-0000A5010000}"/>
    <cellStyle name="Normal 3 2 2" xfId="125" xr:uid="{00000000-0005-0000-0000-0000A6010000}"/>
    <cellStyle name="Normal 3 2 2 2" xfId="165" xr:uid="{00000000-0005-0000-0000-0000A7010000}"/>
    <cellStyle name="Normal 3 2 3" xfId="435" xr:uid="{00000000-0005-0000-0000-0000A8010000}"/>
    <cellStyle name="Normal 3 3" xfId="126" xr:uid="{00000000-0005-0000-0000-0000A9010000}"/>
    <cellStyle name="Normal 3 3 2" xfId="436" xr:uid="{00000000-0005-0000-0000-0000AA010000}"/>
    <cellStyle name="Normal 3 4" xfId="133" xr:uid="{00000000-0005-0000-0000-0000AB010000}"/>
    <cellStyle name="Normal 3 5" xfId="161" xr:uid="{00000000-0005-0000-0000-0000AC010000}"/>
    <cellStyle name="Normal 4" xfId="120" xr:uid="{00000000-0005-0000-0000-0000AD010000}"/>
    <cellStyle name="Normal 5" xfId="129" xr:uid="{00000000-0005-0000-0000-0000AE010000}"/>
    <cellStyle name="Normal 6" xfId="134" xr:uid="{00000000-0005-0000-0000-0000AF010000}"/>
    <cellStyle name="Normal 6 2" xfId="170" xr:uid="{00000000-0005-0000-0000-0000B0010000}"/>
    <cellStyle name="Normal 7" xfId="437" xr:uid="{00000000-0005-0000-0000-0000B1010000}"/>
    <cellStyle name="Percent" xfId="8" builtinId="5"/>
    <cellStyle name="Percent 2" xfId="9" xr:uid="{00000000-0005-0000-0000-0000B3010000}"/>
    <cellStyle name="Percent 3" xfId="132" xr:uid="{00000000-0005-0000-0000-0000B4010000}"/>
    <cellStyle name="Percent 4" xfId="135" xr:uid="{00000000-0005-0000-0000-0000B5010000}"/>
    <cellStyle name="Percent 4 2" xfId="171" xr:uid="{00000000-0005-0000-0000-0000B6010000}"/>
    <cellStyle name="Percent 5" xfId="438" xr:uid="{00000000-0005-0000-0000-0000B7010000}"/>
    <cellStyle name="Style 1" xfId="439" xr:uid="{00000000-0005-0000-0000-0000B8010000}"/>
    <cellStyle name="Volume" xfId="440" xr:uid="{00000000-0005-0000-0000-0000B9010000}"/>
  </cellStyles>
  <dxfs count="33">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9" defaultPivotStyle="PivotStyleLight16"/>
  <colors>
    <mruColors>
      <color rgb="FFCCFFCC"/>
      <color rgb="FF00FF00"/>
      <color rgb="FFFFFFCC"/>
      <color rgb="FFFFCCCC"/>
      <color rgb="FF3244F2"/>
      <color rgb="FFC0FCE8"/>
      <color rgb="FFCCFFFF"/>
      <color rgb="FFE6FE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78.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The Ethernet transceiver market has three major customer segments</a:t>
            </a:r>
          </a:p>
        </c:rich>
      </c:tx>
      <c:overlay val="1"/>
    </c:title>
    <c:autoTitleDeleted val="0"/>
    <c:plotArea>
      <c:layout>
        <c:manualLayout>
          <c:layoutTarget val="inner"/>
          <c:xMode val="edge"/>
          <c:yMode val="edge"/>
          <c:x val="0.30308983410756801"/>
          <c:y val="0.297743172515953"/>
          <c:w val="0.31540559392624201"/>
          <c:h val="0.67565366266512505"/>
        </c:manualLayout>
      </c:layout>
      <c:pieChart>
        <c:varyColors val="1"/>
        <c:ser>
          <c:idx val="0"/>
          <c:order val="0"/>
          <c:dLbls>
            <c:dLbl>
              <c:idx val="0"/>
              <c:layout>
                <c:manualLayout>
                  <c:x val="4.04532143995412E-2"/>
                  <c:y val="5.6695201425014698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6C8-5C4F-BE7F-D2F09DB84BB8}"/>
                </c:ext>
              </c:extLst>
            </c:dLbl>
            <c:dLbl>
              <c:idx val="1"/>
              <c:layout>
                <c:manualLayout>
                  <c:x val="2.2222222222222199E-2"/>
                  <c:y val="-9.2592592592592601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6C8-5C4F-BE7F-D2F09DB84BB8}"/>
                </c:ext>
              </c:extLst>
            </c:dLbl>
            <c:spPr>
              <a:noFill/>
              <a:ln>
                <a:noFill/>
              </a:ln>
              <a:effectLst/>
            </c:spPr>
            <c:txPr>
              <a:bodyPr/>
              <a:lstStyle/>
              <a:p>
                <a:pPr>
                  <a:defRPr sz="1400" b="1"/>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extLst>
          </c:dLbls>
          <c:cat>
            <c:strRef>
              <c:f>Segmentation!$C$20:$C$22</c:f>
              <c:strCache>
                <c:ptCount val="3"/>
                <c:pt idx="0">
                  <c:v>Cloud</c:v>
                </c:pt>
                <c:pt idx="1">
                  <c:v>Telecom</c:v>
                </c:pt>
                <c:pt idx="2">
                  <c:v>Enterprise</c:v>
                </c:pt>
              </c:strCache>
            </c:strRef>
          </c:cat>
          <c:val>
            <c:numRef>
              <c:f>'Ethernet Segments'!$K$32:$K$34</c:f>
              <c:numCache>
                <c:formatCode>_(* #,##0_);_(* \(#,##0\);_(* "-"??_);_(@_)</c:formatCode>
                <c:ptCount val="3"/>
              </c:numCache>
            </c:numRef>
          </c:val>
          <c:extLst>
            <c:ext xmlns:c16="http://schemas.microsoft.com/office/drawing/2014/chart" uri="{C3380CC4-5D6E-409C-BE32-E72D297353CC}">
              <c16:uniqueId val="{00000002-E6C8-5C4F-BE7F-D2F09DB84BB8}"/>
            </c:ext>
          </c:extLst>
        </c:ser>
        <c:dLbls>
          <c:dLblPos val="outEnd"/>
          <c:showLegendKey val="0"/>
          <c:showVal val="1"/>
          <c:showCatName val="0"/>
          <c:showSerName val="0"/>
          <c:showPercent val="0"/>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Shipments  -  </a:t>
            </a:r>
            <a:r>
              <a:rPr lang="en-US" sz="1600" baseline="0"/>
              <a:t> </a:t>
            </a:r>
            <a:r>
              <a:rPr lang="en-US" sz="1600" baseline="0">
                <a:latin typeface="Calibri"/>
              </a:rPr>
              <a:t>≥</a:t>
            </a:r>
            <a:r>
              <a:rPr lang="en-US" sz="1600" baseline="0"/>
              <a:t>25GbE total</a:t>
            </a:r>
            <a:endParaRPr lang="en-US" sz="1600"/>
          </a:p>
        </c:rich>
      </c:tx>
      <c:layout>
        <c:manualLayout>
          <c:xMode val="edge"/>
          <c:yMode val="edge"/>
          <c:x val="0.38169870077083301"/>
          <c:y val="4.37876224458801E-3"/>
        </c:manualLayout>
      </c:layout>
      <c:overlay val="0"/>
    </c:title>
    <c:autoTitleDeleted val="0"/>
    <c:plotArea>
      <c:layout>
        <c:manualLayout>
          <c:layoutTarget val="inner"/>
          <c:xMode val="edge"/>
          <c:yMode val="edge"/>
          <c:x val="0.139824991594871"/>
          <c:y val="0.168254941201535"/>
          <c:w val="0.84061312653904696"/>
          <c:h val="0.74215030892332601"/>
        </c:manualLayout>
      </c:layout>
      <c:lineChart>
        <c:grouping val="standard"/>
        <c:varyColors val="0"/>
        <c:ser>
          <c:idx val="4"/>
          <c:order val="0"/>
          <c:tx>
            <c:strRef>
              <c:f>'Ethernet Summary'!$B$61</c:f>
              <c:strCache>
                <c:ptCount val="1"/>
                <c:pt idx="0">
                  <c:v>25 G</c:v>
                </c:pt>
              </c:strCache>
            </c:strRef>
          </c:tx>
          <c:cat>
            <c:numRef>
              <c:f>'Ethernet Summary'!$C$58:$N$58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Summary'!$C$61:$N$61</c:f>
              <c:numCache>
                <c:formatCode>_(* #,##0_);_(* \(#,##0\);_(* "-"??_);_(@_)</c:formatCode>
                <c:ptCount val="12"/>
                <c:pt idx="0">
                  <c:v>11694</c:v>
                </c:pt>
                <c:pt idx="1">
                  <c:v>113327</c:v>
                </c:pt>
              </c:numCache>
            </c:numRef>
          </c:val>
          <c:smooth val="0"/>
          <c:extLst>
            <c:ext xmlns:c16="http://schemas.microsoft.com/office/drawing/2014/chart" uri="{C3380CC4-5D6E-409C-BE32-E72D297353CC}">
              <c16:uniqueId val="{00000000-13EB-5644-9CC2-1875039B35CA}"/>
            </c:ext>
          </c:extLst>
        </c:ser>
        <c:ser>
          <c:idx val="2"/>
          <c:order val="1"/>
          <c:tx>
            <c:strRef>
              <c:f>'Ethernet Summary'!$B$62</c:f>
              <c:strCache>
                <c:ptCount val="1"/>
                <c:pt idx="0">
                  <c:v>40 G</c:v>
                </c:pt>
              </c:strCache>
            </c:strRef>
          </c:tx>
          <c:cat>
            <c:numRef>
              <c:f>'Ethernet Summary'!$C$58:$N$58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Summary'!$C$62:$N$62</c:f>
              <c:numCache>
                <c:formatCode>_(* #,##0_);_(* \(#,##0\);_(* "-"??_);_(@_)</c:formatCode>
                <c:ptCount val="12"/>
                <c:pt idx="0">
                  <c:v>3153068</c:v>
                </c:pt>
                <c:pt idx="1">
                  <c:v>3864160</c:v>
                </c:pt>
              </c:numCache>
            </c:numRef>
          </c:val>
          <c:smooth val="0"/>
          <c:extLst>
            <c:ext xmlns:c16="http://schemas.microsoft.com/office/drawing/2014/chart" uri="{C3380CC4-5D6E-409C-BE32-E72D297353CC}">
              <c16:uniqueId val="{00000001-13EB-5644-9CC2-1875039B35CA}"/>
            </c:ext>
          </c:extLst>
        </c:ser>
        <c:ser>
          <c:idx val="6"/>
          <c:order val="2"/>
          <c:tx>
            <c:strRef>
              <c:f>'Ethernet Summary'!$B$63</c:f>
              <c:strCache>
                <c:ptCount val="1"/>
                <c:pt idx="0">
                  <c:v>50G</c:v>
                </c:pt>
              </c:strCache>
            </c:strRef>
          </c:tx>
          <c:cat>
            <c:numRef>
              <c:f>'Ethernet Summary'!$C$58:$N$58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Summary'!$C$63:$N$63</c:f>
              <c:numCache>
                <c:formatCode>_(* #,##0_);_(* \(#,##0\);_(* "-"??_);_(@_)</c:formatCode>
                <c:ptCount val="12"/>
              </c:numCache>
            </c:numRef>
          </c:val>
          <c:smooth val="0"/>
          <c:extLst>
            <c:ext xmlns:c16="http://schemas.microsoft.com/office/drawing/2014/chart" uri="{C3380CC4-5D6E-409C-BE32-E72D297353CC}">
              <c16:uniqueId val="{00000002-13EB-5644-9CC2-1875039B35CA}"/>
            </c:ext>
          </c:extLst>
        </c:ser>
        <c:ser>
          <c:idx val="3"/>
          <c:order val="3"/>
          <c:tx>
            <c:strRef>
              <c:f>'Ethernet Summary'!$B$64</c:f>
              <c:strCache>
                <c:ptCount val="1"/>
                <c:pt idx="0">
                  <c:v>100G</c:v>
                </c:pt>
              </c:strCache>
            </c:strRef>
          </c:tx>
          <c:marker>
            <c:symbol val="circle"/>
            <c:size val="5"/>
          </c:marker>
          <c:cat>
            <c:numRef>
              <c:f>'Ethernet Summary'!$C$58:$N$58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Summary'!$C$64:$N$64</c:f>
              <c:numCache>
                <c:formatCode>_(* #,##0_);_(* \(#,##0\);_(* "-"??_);_(@_)</c:formatCode>
                <c:ptCount val="12"/>
                <c:pt idx="0">
                  <c:v>919370</c:v>
                </c:pt>
                <c:pt idx="1">
                  <c:v>2881490</c:v>
                </c:pt>
              </c:numCache>
            </c:numRef>
          </c:val>
          <c:smooth val="0"/>
          <c:extLst>
            <c:ext xmlns:c16="http://schemas.microsoft.com/office/drawing/2014/chart" uri="{C3380CC4-5D6E-409C-BE32-E72D297353CC}">
              <c16:uniqueId val="{00000003-13EB-5644-9CC2-1875039B35CA}"/>
            </c:ext>
          </c:extLst>
        </c:ser>
        <c:ser>
          <c:idx val="7"/>
          <c:order val="4"/>
          <c:tx>
            <c:strRef>
              <c:f>'Ethernet Summary'!$B$65</c:f>
              <c:strCache>
                <c:ptCount val="1"/>
                <c:pt idx="0">
                  <c:v>200G</c:v>
                </c:pt>
              </c:strCache>
            </c:strRef>
          </c:tx>
          <c:cat>
            <c:numRef>
              <c:f>'Ethernet Summary'!$C$58:$N$58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Summary'!$C$65:$N$65</c:f>
              <c:numCache>
                <c:formatCode>_(* #,##0_);_(* \(#,##0\);_(* "-"??_);_(@_)</c:formatCode>
                <c:ptCount val="12"/>
                <c:pt idx="0">
                  <c:v>0</c:v>
                </c:pt>
                <c:pt idx="1">
                  <c:v>0</c:v>
                </c:pt>
              </c:numCache>
            </c:numRef>
          </c:val>
          <c:smooth val="0"/>
          <c:extLst>
            <c:ext xmlns:c16="http://schemas.microsoft.com/office/drawing/2014/chart" uri="{C3380CC4-5D6E-409C-BE32-E72D297353CC}">
              <c16:uniqueId val="{00000004-13EB-5644-9CC2-1875039B35CA}"/>
            </c:ext>
          </c:extLst>
        </c:ser>
        <c:ser>
          <c:idx val="5"/>
          <c:order val="5"/>
          <c:tx>
            <c:strRef>
              <c:f>'Ethernet Summary'!$B$66</c:f>
              <c:strCache>
                <c:ptCount val="1"/>
                <c:pt idx="0">
                  <c:v>400G</c:v>
                </c:pt>
              </c:strCache>
            </c:strRef>
          </c:tx>
          <c:cat>
            <c:numRef>
              <c:f>'Ethernet Summary'!$C$58:$N$58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Summary'!$C$66:$N$66</c:f>
              <c:numCache>
                <c:formatCode>_(* #,##0_);_(* \(#,##0\);_(* "-"??_);_(@_)</c:formatCode>
                <c:ptCount val="12"/>
                <c:pt idx="0">
                  <c:v>0</c:v>
                </c:pt>
                <c:pt idx="1">
                  <c:v>82</c:v>
                </c:pt>
              </c:numCache>
            </c:numRef>
          </c:val>
          <c:smooth val="0"/>
          <c:extLst>
            <c:ext xmlns:c16="http://schemas.microsoft.com/office/drawing/2014/chart" uri="{C3380CC4-5D6E-409C-BE32-E72D297353CC}">
              <c16:uniqueId val="{00000005-13EB-5644-9CC2-1875039B35CA}"/>
            </c:ext>
          </c:extLst>
        </c:ser>
        <c:ser>
          <c:idx val="0"/>
          <c:order val="6"/>
          <c:tx>
            <c:strRef>
              <c:f>'Ethernet Summary'!$B$67</c:f>
              <c:strCache>
                <c:ptCount val="1"/>
                <c:pt idx="0">
                  <c:v>800G</c:v>
                </c:pt>
              </c:strCache>
            </c:strRef>
          </c:tx>
          <c:cat>
            <c:numRef>
              <c:f>'Ethernet Summary'!$C$58:$N$58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Summary'!$C$67:$N$67</c:f>
              <c:numCache>
                <c:formatCode>_(* #,##0_);_(* \(#,##0\);_(* "-"??_);_(@_)</c:formatCode>
                <c:ptCount val="12"/>
              </c:numCache>
            </c:numRef>
          </c:val>
          <c:smooth val="0"/>
          <c:extLst>
            <c:ext xmlns:c16="http://schemas.microsoft.com/office/drawing/2014/chart" uri="{C3380CC4-5D6E-409C-BE32-E72D297353CC}">
              <c16:uniqueId val="{00000000-2E4D-AA44-AA39-F992E7E58B3D}"/>
            </c:ext>
          </c:extLst>
        </c:ser>
        <c:dLbls>
          <c:showLegendKey val="0"/>
          <c:showVal val="0"/>
          <c:showCatName val="0"/>
          <c:showSerName val="0"/>
          <c:showPercent val="0"/>
          <c:showBubbleSize val="0"/>
        </c:dLbls>
        <c:marker val="1"/>
        <c:smooth val="0"/>
        <c:axId val="69020672"/>
        <c:axId val="69022464"/>
      </c:lineChart>
      <c:catAx>
        <c:axId val="69020672"/>
        <c:scaling>
          <c:orientation val="minMax"/>
        </c:scaling>
        <c:delete val="0"/>
        <c:axPos val="b"/>
        <c:numFmt formatCode="General" sourceLinked="1"/>
        <c:majorTickMark val="out"/>
        <c:minorTickMark val="none"/>
        <c:tickLblPos val="nextTo"/>
        <c:txPr>
          <a:bodyPr/>
          <a:lstStyle/>
          <a:p>
            <a:pPr>
              <a:defRPr sz="1200"/>
            </a:pPr>
            <a:endParaRPr lang="en-US"/>
          </a:p>
        </c:txPr>
        <c:crossAx val="69022464"/>
        <c:crosses val="autoZero"/>
        <c:auto val="1"/>
        <c:lblAlgn val="ctr"/>
        <c:lblOffset val="100"/>
        <c:noMultiLvlLbl val="0"/>
      </c:catAx>
      <c:valAx>
        <c:axId val="69022464"/>
        <c:scaling>
          <c:orientation val="minMax"/>
          <c:min val="0"/>
        </c:scaling>
        <c:delete val="0"/>
        <c:axPos val="l"/>
        <c:majorGridlines/>
        <c:numFmt formatCode="_(* #,##0_);_(* \(#,##0\);_(* &quot;-&quot;_);_(@_)" sourceLinked="0"/>
        <c:majorTickMark val="out"/>
        <c:minorTickMark val="none"/>
        <c:tickLblPos val="nextTo"/>
        <c:txPr>
          <a:bodyPr/>
          <a:lstStyle/>
          <a:p>
            <a:pPr>
              <a:defRPr sz="1200"/>
            </a:pPr>
            <a:endParaRPr lang="en-US"/>
          </a:p>
        </c:txPr>
        <c:crossAx val="69020672"/>
        <c:crosses val="autoZero"/>
        <c:crossBetween val="between"/>
        <c:minorUnit val="100000"/>
      </c:valAx>
    </c:plotArea>
    <c:legend>
      <c:legendPos val="t"/>
      <c:layout>
        <c:manualLayout>
          <c:xMode val="edge"/>
          <c:yMode val="edge"/>
          <c:x val="0.11610347253412399"/>
          <c:y val="7.3232335598585205E-2"/>
          <c:w val="0.75711432525547684"/>
          <c:h val="6.3845557475099998E-2"/>
        </c:manualLayout>
      </c:layout>
      <c:overlay val="0"/>
      <c:txPr>
        <a:bodyPr/>
        <a:lstStyle/>
        <a:p>
          <a:pPr>
            <a:defRPr sz="12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Revenues -</a:t>
            </a:r>
            <a:r>
              <a:rPr lang="en-US" sz="1600" baseline="0"/>
              <a:t> total</a:t>
            </a:r>
            <a:endParaRPr lang="en-US" sz="1600"/>
          </a:p>
        </c:rich>
      </c:tx>
      <c:layout>
        <c:manualLayout>
          <c:xMode val="edge"/>
          <c:yMode val="edge"/>
          <c:x val="0.381698628704983"/>
          <c:y val="6.2282337131392698E-4"/>
        </c:manualLayout>
      </c:layout>
      <c:overlay val="0"/>
    </c:title>
    <c:autoTitleDeleted val="0"/>
    <c:plotArea>
      <c:layout>
        <c:manualLayout>
          <c:layoutTarget val="inner"/>
          <c:xMode val="edge"/>
          <c:yMode val="edge"/>
          <c:x val="0.12302801325858501"/>
          <c:y val="0.153280645474871"/>
          <c:w val="0.86677200967107004"/>
          <c:h val="0.77221444541654505"/>
        </c:manualLayout>
      </c:layout>
      <c:barChart>
        <c:barDir val="col"/>
        <c:grouping val="stacked"/>
        <c:varyColors val="0"/>
        <c:ser>
          <c:idx val="0"/>
          <c:order val="0"/>
          <c:tx>
            <c:strRef>
              <c:f>'Ethernet Summary'!$B$78</c:f>
              <c:strCache>
                <c:ptCount val="1"/>
                <c:pt idx="0">
                  <c:v>G</c:v>
                </c:pt>
              </c:strCache>
            </c:strRef>
          </c:tx>
          <c:invertIfNegative val="0"/>
          <c:cat>
            <c:numRef>
              <c:f>'Ethernet Summary'!$C$77:$N$77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Summary'!$C$78:$N$78</c:f>
              <c:numCache>
                <c:formatCode>_("$"* #,##0_);_("$"* \(#,##0\);_("$"* "-"??_);_(@_)</c:formatCode>
                <c:ptCount val="12"/>
                <c:pt idx="0">
                  <c:v>154.16513112975395</c:v>
                </c:pt>
                <c:pt idx="1">
                  <c:v>110.62740763127242</c:v>
                </c:pt>
              </c:numCache>
            </c:numRef>
          </c:val>
          <c:extLst>
            <c:ext xmlns:c16="http://schemas.microsoft.com/office/drawing/2014/chart" uri="{C3380CC4-5D6E-409C-BE32-E72D297353CC}">
              <c16:uniqueId val="{00000000-8B26-3942-8E47-52AAF3C4E892}"/>
            </c:ext>
          </c:extLst>
        </c:ser>
        <c:ser>
          <c:idx val="1"/>
          <c:order val="1"/>
          <c:tx>
            <c:strRef>
              <c:f>'Ethernet Summary'!$B$79</c:f>
              <c:strCache>
                <c:ptCount val="1"/>
                <c:pt idx="0">
                  <c:v>10 G</c:v>
                </c:pt>
              </c:strCache>
            </c:strRef>
          </c:tx>
          <c:invertIfNegative val="0"/>
          <c:cat>
            <c:numRef>
              <c:f>'Ethernet Summary'!$C$77:$N$77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Summary'!$C$79:$N$79</c:f>
              <c:numCache>
                <c:formatCode>_("$"* #,##0_);_("$"* \(#,##0\);_("$"* "-"??_);_(@_)</c:formatCode>
                <c:ptCount val="12"/>
                <c:pt idx="0">
                  <c:v>588.89972784362988</c:v>
                </c:pt>
                <c:pt idx="1">
                  <c:v>486.60483553423245</c:v>
                </c:pt>
              </c:numCache>
            </c:numRef>
          </c:val>
          <c:extLst>
            <c:ext xmlns:c16="http://schemas.microsoft.com/office/drawing/2014/chart" uri="{C3380CC4-5D6E-409C-BE32-E72D297353CC}">
              <c16:uniqueId val="{00000001-8B26-3942-8E47-52AAF3C4E892}"/>
            </c:ext>
          </c:extLst>
        </c:ser>
        <c:ser>
          <c:idx val="4"/>
          <c:order val="2"/>
          <c:tx>
            <c:strRef>
              <c:f>'Ethernet Summary'!$B$80</c:f>
              <c:strCache>
                <c:ptCount val="1"/>
                <c:pt idx="0">
                  <c:v>25 G</c:v>
                </c:pt>
              </c:strCache>
            </c:strRef>
          </c:tx>
          <c:invertIfNegative val="0"/>
          <c:cat>
            <c:numRef>
              <c:f>'Ethernet Summary'!$C$77:$N$77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Summary'!$C$80:$N$80</c:f>
              <c:numCache>
                <c:formatCode>_("$"* #,##0_);_("$"* \(#,##0\);_("$"* "-"??_);_(@_)</c:formatCode>
                <c:ptCount val="12"/>
                <c:pt idx="0" formatCode="_(&quot;$&quot;* #,##0.0_);_(&quot;$&quot;* \(#,##0.0\);_(&quot;$&quot;* &quot;-&quot;??_);_(@_)">
                  <c:v>3.4123060000000001</c:v>
                </c:pt>
                <c:pt idx="1">
                  <c:v>19.187075306914231</c:v>
                </c:pt>
              </c:numCache>
            </c:numRef>
          </c:val>
          <c:extLst>
            <c:ext xmlns:c16="http://schemas.microsoft.com/office/drawing/2014/chart" uri="{C3380CC4-5D6E-409C-BE32-E72D297353CC}">
              <c16:uniqueId val="{00000002-8B26-3942-8E47-52AAF3C4E892}"/>
            </c:ext>
          </c:extLst>
        </c:ser>
        <c:ser>
          <c:idx val="2"/>
          <c:order val="3"/>
          <c:tx>
            <c:strRef>
              <c:f>'Ethernet Summary'!$B$81</c:f>
              <c:strCache>
                <c:ptCount val="1"/>
                <c:pt idx="0">
                  <c:v>40 G</c:v>
                </c:pt>
              </c:strCache>
            </c:strRef>
          </c:tx>
          <c:invertIfNegative val="0"/>
          <c:cat>
            <c:numRef>
              <c:f>'Ethernet Summary'!$C$77:$N$77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Summary'!$C$81:$N$81</c:f>
              <c:numCache>
                <c:formatCode>_("$"* #,##0_);_("$"* \(#,##0\);_("$"* "-"??_);_(@_)</c:formatCode>
                <c:ptCount val="12"/>
                <c:pt idx="0">
                  <c:v>787.93297017215446</c:v>
                </c:pt>
                <c:pt idx="1">
                  <c:v>904.27751564220159</c:v>
                </c:pt>
              </c:numCache>
            </c:numRef>
          </c:val>
          <c:extLst>
            <c:ext xmlns:c16="http://schemas.microsoft.com/office/drawing/2014/chart" uri="{C3380CC4-5D6E-409C-BE32-E72D297353CC}">
              <c16:uniqueId val="{00000003-8B26-3942-8E47-52AAF3C4E892}"/>
            </c:ext>
          </c:extLst>
        </c:ser>
        <c:ser>
          <c:idx val="7"/>
          <c:order val="4"/>
          <c:tx>
            <c:strRef>
              <c:f>'Ethernet Summary'!$B$82</c:f>
              <c:strCache>
                <c:ptCount val="1"/>
                <c:pt idx="0">
                  <c:v>50G</c:v>
                </c:pt>
              </c:strCache>
            </c:strRef>
          </c:tx>
          <c:invertIfNegative val="0"/>
          <c:cat>
            <c:numRef>
              <c:f>'Ethernet Summary'!$C$77:$N$77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Summary'!$C$82:$N$82</c:f>
              <c:numCache>
                <c:formatCode>_("$"* #,##0_);_("$"* \(#,##0\);_("$"* "-"??_);_(@_)</c:formatCode>
                <c:ptCount val="12"/>
              </c:numCache>
            </c:numRef>
          </c:val>
          <c:extLst>
            <c:ext xmlns:c16="http://schemas.microsoft.com/office/drawing/2014/chart" uri="{C3380CC4-5D6E-409C-BE32-E72D297353CC}">
              <c16:uniqueId val="{00000004-8B26-3942-8E47-52AAF3C4E892}"/>
            </c:ext>
          </c:extLst>
        </c:ser>
        <c:ser>
          <c:idx val="3"/>
          <c:order val="5"/>
          <c:tx>
            <c:strRef>
              <c:f>'Ethernet Summary'!$B$83</c:f>
              <c:strCache>
                <c:ptCount val="1"/>
                <c:pt idx="0">
                  <c:v>100G</c:v>
                </c:pt>
              </c:strCache>
            </c:strRef>
          </c:tx>
          <c:invertIfNegative val="0"/>
          <c:cat>
            <c:numRef>
              <c:f>'Ethernet Summary'!$C$77:$N$77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Summary'!$C$83:$N$83</c:f>
              <c:numCache>
                <c:formatCode>_("$"* #,##0_);_("$"* \(#,##0\);_("$"* "-"??_);_(@_)</c:formatCode>
                <c:ptCount val="12"/>
                <c:pt idx="0">
                  <c:v>1143.1589634696481</c:v>
                </c:pt>
                <c:pt idx="1">
                  <c:v>1653.9743919741536</c:v>
                </c:pt>
              </c:numCache>
            </c:numRef>
          </c:val>
          <c:extLst>
            <c:ext xmlns:c16="http://schemas.microsoft.com/office/drawing/2014/chart" uri="{C3380CC4-5D6E-409C-BE32-E72D297353CC}">
              <c16:uniqueId val="{00000005-8B26-3942-8E47-52AAF3C4E892}"/>
            </c:ext>
          </c:extLst>
        </c:ser>
        <c:ser>
          <c:idx val="6"/>
          <c:order val="6"/>
          <c:tx>
            <c:strRef>
              <c:f>'Ethernet Summary'!$B$84</c:f>
              <c:strCache>
                <c:ptCount val="1"/>
                <c:pt idx="0">
                  <c:v>200G</c:v>
                </c:pt>
              </c:strCache>
            </c:strRef>
          </c:tx>
          <c:invertIfNegative val="0"/>
          <c:cat>
            <c:numRef>
              <c:f>'Ethernet Summary'!$C$77:$N$77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Summary'!$C$84:$N$84</c:f>
              <c:numCache>
                <c:formatCode>_("$"* #,##0_);_("$"* \(#,##0\);_("$"* "-"??_);_(@_)</c:formatCode>
                <c:ptCount val="12"/>
                <c:pt idx="1">
                  <c:v>0</c:v>
                </c:pt>
              </c:numCache>
            </c:numRef>
          </c:val>
          <c:extLst>
            <c:ext xmlns:c16="http://schemas.microsoft.com/office/drawing/2014/chart" uri="{C3380CC4-5D6E-409C-BE32-E72D297353CC}">
              <c16:uniqueId val="{00000006-8B26-3942-8E47-52AAF3C4E892}"/>
            </c:ext>
          </c:extLst>
        </c:ser>
        <c:ser>
          <c:idx val="5"/>
          <c:order val="7"/>
          <c:tx>
            <c:strRef>
              <c:f>'Ethernet Summary'!$B$85</c:f>
              <c:strCache>
                <c:ptCount val="1"/>
                <c:pt idx="0">
                  <c:v>400G</c:v>
                </c:pt>
              </c:strCache>
            </c:strRef>
          </c:tx>
          <c:invertIfNegative val="0"/>
          <c:cat>
            <c:numRef>
              <c:f>'Ethernet Summary'!$C$77:$N$77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Summary'!$C$85:$N$85</c:f>
              <c:numCache>
                <c:formatCode>_("$"* #,##0_);_("$"* \(#,##0\);_("$"* "-"??_);_(@_)</c:formatCode>
                <c:ptCount val="12"/>
                <c:pt idx="1">
                  <c:v>0</c:v>
                </c:pt>
              </c:numCache>
            </c:numRef>
          </c:val>
          <c:extLst>
            <c:ext xmlns:c16="http://schemas.microsoft.com/office/drawing/2014/chart" uri="{C3380CC4-5D6E-409C-BE32-E72D297353CC}">
              <c16:uniqueId val="{00000007-8B26-3942-8E47-52AAF3C4E892}"/>
            </c:ext>
          </c:extLst>
        </c:ser>
        <c:ser>
          <c:idx val="8"/>
          <c:order val="8"/>
          <c:tx>
            <c:strRef>
              <c:f>'Ethernet Summary'!$B$86</c:f>
              <c:strCache>
                <c:ptCount val="1"/>
                <c:pt idx="0">
                  <c:v>800G</c:v>
                </c:pt>
              </c:strCache>
            </c:strRef>
          </c:tx>
          <c:invertIfNegative val="0"/>
          <c:cat>
            <c:numRef>
              <c:f>'Ethernet Summary'!$C$77:$N$77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Summary'!$C$86:$N$86</c:f>
              <c:numCache>
                <c:formatCode>_("$"* #,##0_);_("$"* \(#,##0\);_("$"* "-"??_);_(@_)</c:formatCode>
                <c:ptCount val="12"/>
              </c:numCache>
            </c:numRef>
          </c:val>
          <c:extLst>
            <c:ext xmlns:c16="http://schemas.microsoft.com/office/drawing/2014/chart" uri="{C3380CC4-5D6E-409C-BE32-E72D297353CC}">
              <c16:uniqueId val="{00000000-E7B5-934E-A8FF-76841E620E5F}"/>
            </c:ext>
          </c:extLst>
        </c:ser>
        <c:ser>
          <c:idx val="9"/>
          <c:order val="9"/>
          <c:tx>
            <c:strRef>
              <c:f>'Ethernet Summary'!$B$87</c:f>
              <c:strCache>
                <c:ptCount val="1"/>
                <c:pt idx="0">
                  <c:v>1.6T</c:v>
                </c:pt>
              </c:strCache>
            </c:strRef>
          </c:tx>
          <c:invertIfNegative val="0"/>
          <c:cat>
            <c:numRef>
              <c:f>'Ethernet Summary'!$C$77:$N$77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Summary'!$C$87:$N$87</c:f>
              <c:numCache>
                <c:formatCode>_("$"* #,##0_);_("$"* \(#,##0\);_("$"* "-"??_);_(@_)</c:formatCode>
                <c:ptCount val="12"/>
              </c:numCache>
            </c:numRef>
          </c:val>
          <c:extLst>
            <c:ext xmlns:c16="http://schemas.microsoft.com/office/drawing/2014/chart" uri="{C3380CC4-5D6E-409C-BE32-E72D297353CC}">
              <c16:uniqueId val="{00000000-83E6-9C4A-A62D-14CBB0E544EB}"/>
            </c:ext>
          </c:extLst>
        </c:ser>
        <c:dLbls>
          <c:showLegendKey val="0"/>
          <c:showVal val="0"/>
          <c:showCatName val="0"/>
          <c:showSerName val="0"/>
          <c:showPercent val="0"/>
          <c:showBubbleSize val="0"/>
        </c:dLbls>
        <c:gapWidth val="150"/>
        <c:overlap val="100"/>
        <c:axId val="69140864"/>
        <c:axId val="69142400"/>
      </c:barChart>
      <c:catAx>
        <c:axId val="69140864"/>
        <c:scaling>
          <c:orientation val="minMax"/>
        </c:scaling>
        <c:delete val="0"/>
        <c:axPos val="b"/>
        <c:numFmt formatCode="General" sourceLinked="1"/>
        <c:majorTickMark val="out"/>
        <c:minorTickMark val="none"/>
        <c:tickLblPos val="nextTo"/>
        <c:txPr>
          <a:bodyPr/>
          <a:lstStyle/>
          <a:p>
            <a:pPr>
              <a:defRPr sz="1200"/>
            </a:pPr>
            <a:endParaRPr lang="en-US"/>
          </a:p>
        </c:txPr>
        <c:crossAx val="69142400"/>
        <c:crosses val="autoZero"/>
        <c:auto val="1"/>
        <c:lblAlgn val="ctr"/>
        <c:lblOffset val="100"/>
        <c:noMultiLvlLbl val="0"/>
      </c:catAx>
      <c:valAx>
        <c:axId val="69142400"/>
        <c:scaling>
          <c:orientation val="minMax"/>
          <c:min val="0"/>
        </c:scaling>
        <c:delete val="0"/>
        <c:axPos val="l"/>
        <c:majorGridlines/>
        <c:numFmt formatCode="&quot;$&quot;#,##0" sourceLinked="0"/>
        <c:majorTickMark val="out"/>
        <c:minorTickMark val="none"/>
        <c:tickLblPos val="nextTo"/>
        <c:txPr>
          <a:bodyPr/>
          <a:lstStyle/>
          <a:p>
            <a:pPr>
              <a:defRPr sz="1200"/>
            </a:pPr>
            <a:endParaRPr lang="en-US"/>
          </a:p>
        </c:txPr>
        <c:crossAx val="69140864"/>
        <c:crosses val="autoZero"/>
        <c:crossBetween val="between"/>
      </c:valAx>
    </c:plotArea>
    <c:legend>
      <c:legendPos val="t"/>
      <c:layout>
        <c:manualLayout>
          <c:xMode val="edge"/>
          <c:yMode val="edge"/>
          <c:x val="0.212452796040387"/>
          <c:y val="4.9869349664625202E-2"/>
          <c:w val="0.47388038763461909"/>
          <c:h val="6.6626597828094949E-2"/>
        </c:manualLayout>
      </c:layout>
      <c:overlay val="0"/>
      <c:txPr>
        <a:bodyPr/>
        <a:lstStyle/>
        <a:p>
          <a:pPr>
            <a:defRPr sz="12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Shipments -</a:t>
            </a:r>
            <a:r>
              <a:rPr lang="en-US" sz="1600" baseline="0"/>
              <a:t> total</a:t>
            </a:r>
            <a:endParaRPr lang="en-US" sz="1600"/>
          </a:p>
        </c:rich>
      </c:tx>
      <c:layout>
        <c:manualLayout>
          <c:xMode val="edge"/>
          <c:yMode val="edge"/>
          <c:x val="0.38169870077083301"/>
          <c:y val="4.37876224458801E-3"/>
        </c:manualLayout>
      </c:layout>
      <c:overlay val="0"/>
    </c:title>
    <c:autoTitleDeleted val="0"/>
    <c:plotArea>
      <c:layout>
        <c:manualLayout>
          <c:layoutTarget val="inner"/>
          <c:xMode val="edge"/>
          <c:yMode val="edge"/>
          <c:x val="0.15769722241206299"/>
          <c:y val="0.165663424073374"/>
          <c:w val="0.81089664617587098"/>
          <c:h val="0.72596261750272495"/>
        </c:manualLayout>
      </c:layout>
      <c:barChart>
        <c:barDir val="col"/>
        <c:grouping val="stacked"/>
        <c:varyColors val="0"/>
        <c:ser>
          <c:idx val="0"/>
          <c:order val="0"/>
          <c:tx>
            <c:strRef>
              <c:f>'Ethernet Summary'!$B$59</c:f>
              <c:strCache>
                <c:ptCount val="1"/>
                <c:pt idx="0">
                  <c:v>G</c:v>
                </c:pt>
              </c:strCache>
            </c:strRef>
          </c:tx>
          <c:invertIfNegative val="0"/>
          <c:cat>
            <c:numRef>
              <c:f>'Ethernet Summary'!$C$58:$N$58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Summary'!$C$59:$N$59</c:f>
              <c:numCache>
                <c:formatCode>_(* #,##0_);_(* \(#,##0\);_(* "-"??_);_(@_)</c:formatCode>
                <c:ptCount val="12"/>
                <c:pt idx="0">
                  <c:v>13567410.105</c:v>
                </c:pt>
                <c:pt idx="1">
                  <c:v>11273695.050000001</c:v>
                </c:pt>
              </c:numCache>
            </c:numRef>
          </c:val>
          <c:extLst>
            <c:ext xmlns:c16="http://schemas.microsoft.com/office/drawing/2014/chart" uri="{C3380CC4-5D6E-409C-BE32-E72D297353CC}">
              <c16:uniqueId val="{00000000-299C-464F-98A3-D41CA66B069F}"/>
            </c:ext>
          </c:extLst>
        </c:ser>
        <c:ser>
          <c:idx val="1"/>
          <c:order val="1"/>
          <c:tx>
            <c:strRef>
              <c:f>'Ethernet Summary'!$B$60</c:f>
              <c:strCache>
                <c:ptCount val="1"/>
                <c:pt idx="0">
                  <c:v>10 G</c:v>
                </c:pt>
              </c:strCache>
            </c:strRef>
          </c:tx>
          <c:invertIfNegative val="0"/>
          <c:cat>
            <c:numRef>
              <c:f>'Ethernet Summary'!$C$58:$N$58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Summary'!$C$60:$N$60</c:f>
              <c:numCache>
                <c:formatCode>_(* #,##0_);_(* \(#,##0\);_(* "-"??_);_(@_)</c:formatCode>
                <c:ptCount val="12"/>
                <c:pt idx="0">
                  <c:v>18516818.93</c:v>
                </c:pt>
                <c:pt idx="1">
                  <c:v>19945022.100000001</c:v>
                </c:pt>
              </c:numCache>
            </c:numRef>
          </c:val>
          <c:extLst>
            <c:ext xmlns:c16="http://schemas.microsoft.com/office/drawing/2014/chart" uri="{C3380CC4-5D6E-409C-BE32-E72D297353CC}">
              <c16:uniqueId val="{00000001-299C-464F-98A3-D41CA66B069F}"/>
            </c:ext>
          </c:extLst>
        </c:ser>
        <c:ser>
          <c:idx val="4"/>
          <c:order val="2"/>
          <c:tx>
            <c:strRef>
              <c:f>'Ethernet Summary'!$B$61</c:f>
              <c:strCache>
                <c:ptCount val="1"/>
                <c:pt idx="0">
                  <c:v>25 G</c:v>
                </c:pt>
              </c:strCache>
            </c:strRef>
          </c:tx>
          <c:invertIfNegative val="0"/>
          <c:cat>
            <c:numRef>
              <c:f>'Ethernet Summary'!$C$58:$N$58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Summary'!$C$61:$N$61</c:f>
              <c:numCache>
                <c:formatCode>_(* #,##0_);_(* \(#,##0\);_(* "-"??_);_(@_)</c:formatCode>
                <c:ptCount val="12"/>
                <c:pt idx="0">
                  <c:v>11694</c:v>
                </c:pt>
                <c:pt idx="1">
                  <c:v>113327</c:v>
                </c:pt>
              </c:numCache>
            </c:numRef>
          </c:val>
          <c:extLst>
            <c:ext xmlns:c16="http://schemas.microsoft.com/office/drawing/2014/chart" uri="{C3380CC4-5D6E-409C-BE32-E72D297353CC}">
              <c16:uniqueId val="{00000002-299C-464F-98A3-D41CA66B069F}"/>
            </c:ext>
          </c:extLst>
        </c:ser>
        <c:ser>
          <c:idx val="2"/>
          <c:order val="3"/>
          <c:tx>
            <c:strRef>
              <c:f>'Ethernet Summary'!$B$62</c:f>
              <c:strCache>
                <c:ptCount val="1"/>
                <c:pt idx="0">
                  <c:v>40 G</c:v>
                </c:pt>
              </c:strCache>
            </c:strRef>
          </c:tx>
          <c:invertIfNegative val="0"/>
          <c:cat>
            <c:numRef>
              <c:f>'Ethernet Summary'!$C$58:$N$58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Summary'!$C$62:$N$62</c:f>
              <c:numCache>
                <c:formatCode>_(* #,##0_);_(* \(#,##0\);_(* "-"??_);_(@_)</c:formatCode>
                <c:ptCount val="12"/>
                <c:pt idx="0">
                  <c:v>3153068</c:v>
                </c:pt>
                <c:pt idx="1">
                  <c:v>3864160</c:v>
                </c:pt>
              </c:numCache>
            </c:numRef>
          </c:val>
          <c:extLst>
            <c:ext xmlns:c16="http://schemas.microsoft.com/office/drawing/2014/chart" uri="{C3380CC4-5D6E-409C-BE32-E72D297353CC}">
              <c16:uniqueId val="{00000003-299C-464F-98A3-D41CA66B069F}"/>
            </c:ext>
          </c:extLst>
        </c:ser>
        <c:ser>
          <c:idx val="6"/>
          <c:order val="4"/>
          <c:tx>
            <c:strRef>
              <c:f>'Ethernet Summary'!$B$63</c:f>
              <c:strCache>
                <c:ptCount val="1"/>
                <c:pt idx="0">
                  <c:v>50G</c:v>
                </c:pt>
              </c:strCache>
            </c:strRef>
          </c:tx>
          <c:invertIfNegative val="0"/>
          <c:cat>
            <c:numRef>
              <c:f>'Ethernet Summary'!$C$58:$N$58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Summary'!$C$63:$N$63</c:f>
              <c:numCache>
                <c:formatCode>_(* #,##0_);_(* \(#,##0\);_(* "-"??_);_(@_)</c:formatCode>
                <c:ptCount val="12"/>
              </c:numCache>
            </c:numRef>
          </c:val>
          <c:extLst>
            <c:ext xmlns:c16="http://schemas.microsoft.com/office/drawing/2014/chart" uri="{C3380CC4-5D6E-409C-BE32-E72D297353CC}">
              <c16:uniqueId val="{00000004-299C-464F-98A3-D41CA66B069F}"/>
            </c:ext>
          </c:extLst>
        </c:ser>
        <c:ser>
          <c:idx val="3"/>
          <c:order val="5"/>
          <c:tx>
            <c:strRef>
              <c:f>'Ethernet Summary'!$B$64</c:f>
              <c:strCache>
                <c:ptCount val="1"/>
                <c:pt idx="0">
                  <c:v>100G</c:v>
                </c:pt>
              </c:strCache>
            </c:strRef>
          </c:tx>
          <c:invertIfNegative val="0"/>
          <c:cat>
            <c:numRef>
              <c:f>'Ethernet Summary'!$C$58:$N$58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Summary'!$C$64:$N$64</c:f>
              <c:numCache>
                <c:formatCode>_(* #,##0_);_(* \(#,##0\);_(* "-"??_);_(@_)</c:formatCode>
                <c:ptCount val="12"/>
                <c:pt idx="0">
                  <c:v>919370</c:v>
                </c:pt>
                <c:pt idx="1">
                  <c:v>2881490</c:v>
                </c:pt>
              </c:numCache>
            </c:numRef>
          </c:val>
          <c:extLst>
            <c:ext xmlns:c16="http://schemas.microsoft.com/office/drawing/2014/chart" uri="{C3380CC4-5D6E-409C-BE32-E72D297353CC}">
              <c16:uniqueId val="{00000005-299C-464F-98A3-D41CA66B069F}"/>
            </c:ext>
          </c:extLst>
        </c:ser>
        <c:ser>
          <c:idx val="7"/>
          <c:order val="6"/>
          <c:tx>
            <c:strRef>
              <c:f>'Ethernet Summary'!$B$65</c:f>
              <c:strCache>
                <c:ptCount val="1"/>
                <c:pt idx="0">
                  <c:v>200G</c:v>
                </c:pt>
              </c:strCache>
            </c:strRef>
          </c:tx>
          <c:invertIfNegative val="0"/>
          <c:cat>
            <c:numRef>
              <c:f>'Ethernet Summary'!$C$58:$N$58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Summary'!$C$65:$N$65</c:f>
              <c:numCache>
                <c:formatCode>_(* #,##0_);_(* \(#,##0\);_(* "-"??_);_(@_)</c:formatCode>
                <c:ptCount val="12"/>
                <c:pt idx="0">
                  <c:v>0</c:v>
                </c:pt>
                <c:pt idx="1">
                  <c:v>0</c:v>
                </c:pt>
              </c:numCache>
            </c:numRef>
          </c:val>
          <c:extLst>
            <c:ext xmlns:c16="http://schemas.microsoft.com/office/drawing/2014/chart" uri="{C3380CC4-5D6E-409C-BE32-E72D297353CC}">
              <c16:uniqueId val="{00000006-299C-464F-98A3-D41CA66B069F}"/>
            </c:ext>
          </c:extLst>
        </c:ser>
        <c:ser>
          <c:idx val="5"/>
          <c:order val="7"/>
          <c:tx>
            <c:strRef>
              <c:f>'Ethernet Summary'!$B$66</c:f>
              <c:strCache>
                <c:ptCount val="1"/>
                <c:pt idx="0">
                  <c:v>400G</c:v>
                </c:pt>
              </c:strCache>
            </c:strRef>
          </c:tx>
          <c:invertIfNegative val="0"/>
          <c:cat>
            <c:numRef>
              <c:f>'Ethernet Summary'!$C$58:$N$58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Summary'!$C$66:$N$66</c:f>
              <c:numCache>
                <c:formatCode>_(* #,##0_);_(* \(#,##0\);_(* "-"??_);_(@_)</c:formatCode>
                <c:ptCount val="12"/>
                <c:pt idx="0">
                  <c:v>0</c:v>
                </c:pt>
                <c:pt idx="1">
                  <c:v>82</c:v>
                </c:pt>
              </c:numCache>
            </c:numRef>
          </c:val>
          <c:extLst>
            <c:ext xmlns:c16="http://schemas.microsoft.com/office/drawing/2014/chart" uri="{C3380CC4-5D6E-409C-BE32-E72D297353CC}">
              <c16:uniqueId val="{00000007-299C-464F-98A3-D41CA66B069F}"/>
            </c:ext>
          </c:extLst>
        </c:ser>
        <c:ser>
          <c:idx val="8"/>
          <c:order val="8"/>
          <c:tx>
            <c:strRef>
              <c:f>'Ethernet Summary'!$B$67</c:f>
              <c:strCache>
                <c:ptCount val="1"/>
                <c:pt idx="0">
                  <c:v>800G</c:v>
                </c:pt>
              </c:strCache>
            </c:strRef>
          </c:tx>
          <c:invertIfNegative val="0"/>
          <c:cat>
            <c:numRef>
              <c:f>'Ethernet Summary'!$C$58:$N$58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Summary'!$C$67:$N$67</c:f>
              <c:numCache>
                <c:formatCode>_(* #,##0_);_(* \(#,##0\);_(* "-"??_);_(@_)</c:formatCode>
                <c:ptCount val="12"/>
              </c:numCache>
            </c:numRef>
          </c:val>
          <c:extLst>
            <c:ext xmlns:c16="http://schemas.microsoft.com/office/drawing/2014/chart" uri="{C3380CC4-5D6E-409C-BE32-E72D297353CC}">
              <c16:uniqueId val="{00000000-CF97-C841-97A2-3D756A98848A}"/>
            </c:ext>
          </c:extLst>
        </c:ser>
        <c:ser>
          <c:idx val="9"/>
          <c:order val="9"/>
          <c:tx>
            <c:strRef>
              <c:f>'Ethernet Summary'!$B$68</c:f>
              <c:strCache>
                <c:ptCount val="1"/>
                <c:pt idx="0">
                  <c:v>1.6T</c:v>
                </c:pt>
              </c:strCache>
            </c:strRef>
          </c:tx>
          <c:invertIfNegative val="0"/>
          <c:cat>
            <c:numRef>
              <c:f>'Ethernet Summary'!$C$58:$N$58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Summary'!$C$68:$N$68</c:f>
              <c:numCache>
                <c:formatCode>_(* #,##0_);_(* \(#,##0\);_(* "-"??_);_(@_)</c:formatCode>
                <c:ptCount val="12"/>
              </c:numCache>
            </c:numRef>
          </c:val>
          <c:extLst>
            <c:ext xmlns:c16="http://schemas.microsoft.com/office/drawing/2014/chart" uri="{C3380CC4-5D6E-409C-BE32-E72D297353CC}">
              <c16:uniqueId val="{00000001-CF97-C841-97A2-3D756A98848A}"/>
            </c:ext>
          </c:extLst>
        </c:ser>
        <c:dLbls>
          <c:showLegendKey val="0"/>
          <c:showVal val="0"/>
          <c:showCatName val="0"/>
          <c:showSerName val="0"/>
          <c:showPercent val="0"/>
          <c:showBubbleSize val="0"/>
        </c:dLbls>
        <c:gapWidth val="150"/>
        <c:overlap val="100"/>
        <c:axId val="69338624"/>
        <c:axId val="69340160"/>
      </c:barChart>
      <c:catAx>
        <c:axId val="69338624"/>
        <c:scaling>
          <c:orientation val="minMax"/>
        </c:scaling>
        <c:delete val="0"/>
        <c:axPos val="b"/>
        <c:numFmt formatCode="General" sourceLinked="1"/>
        <c:majorTickMark val="out"/>
        <c:minorTickMark val="none"/>
        <c:tickLblPos val="nextTo"/>
        <c:txPr>
          <a:bodyPr/>
          <a:lstStyle/>
          <a:p>
            <a:pPr>
              <a:defRPr sz="1200"/>
            </a:pPr>
            <a:endParaRPr lang="en-US"/>
          </a:p>
        </c:txPr>
        <c:crossAx val="69340160"/>
        <c:crosses val="autoZero"/>
        <c:auto val="1"/>
        <c:lblAlgn val="ctr"/>
        <c:lblOffset val="100"/>
        <c:noMultiLvlLbl val="0"/>
      </c:catAx>
      <c:valAx>
        <c:axId val="69340160"/>
        <c:scaling>
          <c:orientation val="minMax"/>
          <c:min val="0"/>
        </c:scaling>
        <c:delete val="0"/>
        <c:axPos val="l"/>
        <c:majorGridlines/>
        <c:numFmt formatCode="_(* #,##0_);_(* \(#,##0\);_(* &quot;-&quot;_);_(@_)" sourceLinked="0"/>
        <c:majorTickMark val="out"/>
        <c:minorTickMark val="none"/>
        <c:tickLblPos val="nextTo"/>
        <c:txPr>
          <a:bodyPr/>
          <a:lstStyle/>
          <a:p>
            <a:pPr>
              <a:defRPr sz="1200"/>
            </a:pPr>
            <a:endParaRPr lang="en-US"/>
          </a:p>
        </c:txPr>
        <c:crossAx val="69338624"/>
        <c:crosses val="autoZero"/>
        <c:crossBetween val="between"/>
        <c:minorUnit val="1000000"/>
      </c:valAx>
    </c:plotArea>
    <c:legend>
      <c:legendPos val="t"/>
      <c:layout>
        <c:manualLayout>
          <c:xMode val="edge"/>
          <c:yMode val="edge"/>
          <c:x val="0.146566917919387"/>
          <c:y val="6.2988503570455198E-2"/>
          <c:w val="0.7704728182373346"/>
          <c:h val="6.5771693077724735E-2"/>
        </c:manualLayout>
      </c:layout>
      <c:overlay val="0"/>
      <c:txPr>
        <a:bodyPr/>
        <a:lstStyle/>
        <a:p>
          <a:pPr>
            <a:defRPr sz="12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2x400G, 800G Shipments</a:t>
            </a:r>
          </a:p>
        </c:rich>
      </c:tx>
      <c:layout>
        <c:manualLayout>
          <c:xMode val="edge"/>
          <c:yMode val="edge"/>
          <c:x val="0.34452532986484402"/>
          <c:y val="1.07355919187456E-2"/>
        </c:manualLayout>
      </c:layout>
      <c:overlay val="0"/>
    </c:title>
    <c:autoTitleDeleted val="0"/>
    <c:plotArea>
      <c:layout>
        <c:manualLayout>
          <c:layoutTarget val="inner"/>
          <c:xMode val="edge"/>
          <c:yMode val="edge"/>
          <c:x val="0.11778837016807278"/>
          <c:y val="9.6668311342570631E-2"/>
          <c:w val="0.86755786851239303"/>
          <c:h val="0.83507402397069952"/>
        </c:manualLayout>
      </c:layout>
      <c:lineChart>
        <c:grouping val="standard"/>
        <c:varyColors val="0"/>
        <c:ser>
          <c:idx val="2"/>
          <c:order val="0"/>
          <c:tx>
            <c:strRef>
              <c:f>'Ethernet Summary'!$B$274</c:f>
              <c:strCache>
                <c:ptCount val="1"/>
                <c:pt idx="0">
                  <c:v>800G SR8_50 m_OSFP, QSFP-DD800</c:v>
                </c:pt>
              </c:strCache>
            </c:strRef>
          </c:tx>
          <c:spPr>
            <a:ln>
              <a:solidFill>
                <a:schemeClr val="accent2"/>
              </a:solidFill>
            </a:ln>
          </c:spPr>
          <c:marker>
            <c:spPr>
              <a:solidFill>
                <a:schemeClr val="accent2"/>
              </a:solidFill>
              <a:ln>
                <a:solidFill>
                  <a:schemeClr val="accent2"/>
                </a:solidFill>
              </a:ln>
            </c:spPr>
          </c:marker>
          <c:cat>
            <c:numRef>
              <c:f>'Ethernet Summary'!$C$273:$N$273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Summary'!$C$274:$N$274</c:f>
              <c:numCache>
                <c:formatCode>_(* #,##0_);_(* \(#,##0\);_(* "-"??_);_(@_)</c:formatCode>
                <c:ptCount val="12"/>
                <c:pt idx="0">
                  <c:v>0</c:v>
                </c:pt>
                <c:pt idx="1">
                  <c:v>0</c:v>
                </c:pt>
              </c:numCache>
            </c:numRef>
          </c:val>
          <c:smooth val="0"/>
          <c:extLst>
            <c:ext xmlns:c16="http://schemas.microsoft.com/office/drawing/2014/chart" uri="{C3380CC4-5D6E-409C-BE32-E72D297353CC}">
              <c16:uniqueId val="{00000000-7A53-5949-8D09-6804500D4D7C}"/>
            </c:ext>
          </c:extLst>
        </c:ser>
        <c:ser>
          <c:idx val="0"/>
          <c:order val="1"/>
          <c:tx>
            <c:strRef>
              <c:f>'Ethernet Summary'!$B$275</c:f>
              <c:strCache>
                <c:ptCount val="1"/>
                <c:pt idx="0">
                  <c:v>800G DR8, DR4_500 m_OSFP, QSFP-DD800</c:v>
                </c:pt>
              </c:strCache>
            </c:strRef>
          </c:tx>
          <c:cat>
            <c:numRef>
              <c:f>'Ethernet Summary'!$C$273:$N$273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Summary'!$C$275:$N$275</c:f>
              <c:numCache>
                <c:formatCode>_(* #,##0_);_(* \(#,##0\);_(* "-"??_);_(@_)</c:formatCode>
                <c:ptCount val="12"/>
                <c:pt idx="0">
                  <c:v>0</c:v>
                </c:pt>
                <c:pt idx="1">
                  <c:v>0</c:v>
                </c:pt>
              </c:numCache>
            </c:numRef>
          </c:val>
          <c:smooth val="0"/>
          <c:extLst>
            <c:ext xmlns:c16="http://schemas.microsoft.com/office/drawing/2014/chart" uri="{C3380CC4-5D6E-409C-BE32-E72D297353CC}">
              <c16:uniqueId val="{00000001-7A53-5949-8D09-6804500D4D7C}"/>
            </c:ext>
          </c:extLst>
        </c:ser>
        <c:ser>
          <c:idx val="3"/>
          <c:order val="2"/>
          <c:tx>
            <c:strRef>
              <c:f>'Ethernet Summary'!$B$276</c:f>
              <c:strCache>
                <c:ptCount val="1"/>
                <c:pt idx="0">
                  <c:v>2x(400G FR4), 800G FR4_2 km_OSFP, QSFP-DD800</c:v>
                </c:pt>
              </c:strCache>
            </c:strRef>
          </c:tx>
          <c:spPr>
            <a:ln>
              <a:solidFill>
                <a:schemeClr val="accent3"/>
              </a:solidFill>
            </a:ln>
          </c:spPr>
          <c:marker>
            <c:symbol val="x"/>
            <c:size val="5"/>
            <c:spPr>
              <a:solidFill>
                <a:schemeClr val="accent3"/>
              </a:solidFill>
              <a:ln>
                <a:solidFill>
                  <a:schemeClr val="accent3"/>
                </a:solidFill>
              </a:ln>
            </c:spPr>
          </c:marker>
          <c:cat>
            <c:numRef>
              <c:f>'Ethernet Summary'!$C$273:$N$273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Summary'!$C$276:$N$276</c:f>
              <c:numCache>
                <c:formatCode>_(* #,##0_);_(* \(#,##0\);_(* "-"??_);_(@_)</c:formatCode>
                <c:ptCount val="12"/>
                <c:pt idx="0">
                  <c:v>0</c:v>
                </c:pt>
                <c:pt idx="1">
                  <c:v>0</c:v>
                </c:pt>
              </c:numCache>
            </c:numRef>
          </c:val>
          <c:smooth val="0"/>
          <c:extLst>
            <c:ext xmlns:c16="http://schemas.microsoft.com/office/drawing/2014/chart" uri="{C3380CC4-5D6E-409C-BE32-E72D297353CC}">
              <c16:uniqueId val="{00000003-7A53-5949-8D09-6804500D4D7C}"/>
            </c:ext>
          </c:extLst>
        </c:ser>
        <c:ser>
          <c:idx val="1"/>
          <c:order val="3"/>
          <c:tx>
            <c:strRef>
              <c:f>'Ethernet Summary'!$B$277</c:f>
              <c:strCache>
                <c:ptCount val="1"/>
                <c:pt idx="0">
                  <c:v>800G LR8, LR4_6, 10 km_TBD</c:v>
                </c:pt>
              </c:strCache>
            </c:strRef>
          </c:tx>
          <c:cat>
            <c:numRef>
              <c:f>'Ethernet Summary'!$C$273:$N$273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Summary'!$C$277:$N$277</c:f>
              <c:numCache>
                <c:formatCode>_(* #,##0_);_(* \(#,##0\);_(* "-"??_);_(@_)</c:formatCode>
                <c:ptCount val="12"/>
                <c:pt idx="0">
                  <c:v>0</c:v>
                </c:pt>
                <c:pt idx="1">
                  <c:v>0</c:v>
                </c:pt>
              </c:numCache>
            </c:numRef>
          </c:val>
          <c:smooth val="0"/>
          <c:extLst>
            <c:ext xmlns:c16="http://schemas.microsoft.com/office/drawing/2014/chart" uri="{C3380CC4-5D6E-409C-BE32-E72D297353CC}">
              <c16:uniqueId val="{00000000-BEB6-C749-8F9C-1350C8CCBE44}"/>
            </c:ext>
          </c:extLst>
        </c:ser>
        <c:ser>
          <c:idx val="4"/>
          <c:order val="4"/>
          <c:tx>
            <c:strRef>
              <c:f>'Ethernet Summary'!$B$278</c:f>
              <c:strCache>
                <c:ptCount val="1"/>
                <c:pt idx="0">
                  <c:v>800G ZRlite_10 km, 20 km_TBD</c:v>
                </c:pt>
              </c:strCache>
            </c:strRef>
          </c:tx>
          <c:cat>
            <c:numRef>
              <c:f>'Ethernet Summary'!$C$273:$N$273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Summary'!$C$278:$N$278</c:f>
              <c:numCache>
                <c:formatCode>_(* #,##0_);_(* \(#,##0\);_(* "-"??_);_(@_)</c:formatCode>
                <c:ptCount val="12"/>
                <c:pt idx="0">
                  <c:v>0</c:v>
                </c:pt>
                <c:pt idx="1">
                  <c:v>0</c:v>
                </c:pt>
              </c:numCache>
            </c:numRef>
          </c:val>
          <c:smooth val="0"/>
          <c:extLst>
            <c:ext xmlns:c16="http://schemas.microsoft.com/office/drawing/2014/chart" uri="{C3380CC4-5D6E-409C-BE32-E72D297353CC}">
              <c16:uniqueId val="{00000001-BEB6-C749-8F9C-1350C8CCBE44}"/>
            </c:ext>
          </c:extLst>
        </c:ser>
        <c:dLbls>
          <c:showLegendKey val="0"/>
          <c:showVal val="0"/>
          <c:showCatName val="0"/>
          <c:showSerName val="0"/>
          <c:showPercent val="0"/>
          <c:showBubbleSize val="0"/>
        </c:dLbls>
        <c:marker val="1"/>
        <c:smooth val="0"/>
        <c:axId val="69402624"/>
        <c:axId val="69404160"/>
      </c:lineChart>
      <c:catAx>
        <c:axId val="69402624"/>
        <c:scaling>
          <c:orientation val="minMax"/>
        </c:scaling>
        <c:delete val="0"/>
        <c:axPos val="b"/>
        <c:numFmt formatCode="General" sourceLinked="1"/>
        <c:majorTickMark val="out"/>
        <c:minorTickMark val="none"/>
        <c:tickLblPos val="nextTo"/>
        <c:txPr>
          <a:bodyPr/>
          <a:lstStyle/>
          <a:p>
            <a:pPr>
              <a:defRPr sz="1200"/>
            </a:pPr>
            <a:endParaRPr lang="en-US"/>
          </a:p>
        </c:txPr>
        <c:crossAx val="69404160"/>
        <c:crosses val="autoZero"/>
        <c:auto val="1"/>
        <c:lblAlgn val="ctr"/>
        <c:lblOffset val="100"/>
        <c:noMultiLvlLbl val="0"/>
      </c:catAx>
      <c:valAx>
        <c:axId val="69404160"/>
        <c:scaling>
          <c:orientation val="minMax"/>
        </c:scaling>
        <c:delete val="0"/>
        <c:axPos val="l"/>
        <c:majorGridlines/>
        <c:numFmt formatCode="_(* #,##0_);_(* \(#,##0\);_(* &quot;-&quot;??_);_(@_)" sourceLinked="1"/>
        <c:majorTickMark val="out"/>
        <c:minorTickMark val="none"/>
        <c:tickLblPos val="nextTo"/>
        <c:txPr>
          <a:bodyPr/>
          <a:lstStyle/>
          <a:p>
            <a:pPr>
              <a:defRPr sz="1200"/>
            </a:pPr>
            <a:endParaRPr lang="en-US"/>
          </a:p>
        </c:txPr>
        <c:crossAx val="69402624"/>
        <c:crosses val="autoZero"/>
        <c:crossBetween val="between"/>
      </c:valAx>
    </c:plotArea>
    <c:legend>
      <c:legendPos val="t"/>
      <c:layout>
        <c:manualLayout>
          <c:xMode val="edge"/>
          <c:yMode val="edge"/>
          <c:x val="0.13896660215576456"/>
          <c:y val="0.11707254188820033"/>
          <c:w val="0.47801140488858956"/>
          <c:h val="0.34247443838116243"/>
        </c:manualLayout>
      </c:layout>
      <c:overlay val="0"/>
      <c:spPr>
        <a:solidFill>
          <a:sysClr val="window" lastClr="FFFFFF"/>
        </a:solidFill>
        <a:ln>
          <a:solidFill>
            <a:sysClr val="windowText" lastClr="000000"/>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1.6T Shipments</a:t>
            </a:r>
          </a:p>
        </c:rich>
      </c:tx>
      <c:layout>
        <c:manualLayout>
          <c:xMode val="edge"/>
          <c:yMode val="edge"/>
          <c:x val="0.344525369302083"/>
          <c:y val="3.9551025387561866E-3"/>
        </c:manualLayout>
      </c:layout>
      <c:overlay val="0"/>
    </c:title>
    <c:autoTitleDeleted val="0"/>
    <c:plotArea>
      <c:layout>
        <c:manualLayout>
          <c:layoutTarget val="inner"/>
          <c:xMode val="edge"/>
          <c:yMode val="edge"/>
          <c:x val="0.11778837016807278"/>
          <c:y val="9.6668311342570631E-2"/>
          <c:w val="0.86755786851239303"/>
          <c:h val="0.83507402397069952"/>
        </c:manualLayout>
      </c:layout>
      <c:lineChart>
        <c:grouping val="standard"/>
        <c:varyColors val="0"/>
        <c:ser>
          <c:idx val="2"/>
          <c:order val="0"/>
          <c:tx>
            <c:strRef>
              <c:f>'Ethernet Summary'!$B$311</c:f>
              <c:strCache>
                <c:ptCount val="1"/>
                <c:pt idx="0">
                  <c:v>1.6T SR16_100 m_OSFP-XD and TBD</c:v>
                </c:pt>
              </c:strCache>
            </c:strRef>
          </c:tx>
          <c:spPr>
            <a:ln>
              <a:solidFill>
                <a:schemeClr val="accent2"/>
              </a:solidFill>
            </a:ln>
          </c:spPr>
          <c:marker>
            <c:spPr>
              <a:solidFill>
                <a:schemeClr val="accent2"/>
              </a:solidFill>
              <a:ln>
                <a:solidFill>
                  <a:schemeClr val="accent2"/>
                </a:solidFill>
              </a:ln>
            </c:spPr>
          </c:marker>
          <c:cat>
            <c:numRef>
              <c:f>'Ethernet Summary'!$C$273:$N$273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Summary'!$C$311:$N$311</c:f>
              <c:numCache>
                <c:formatCode>_(* #,##0_);_(* \(#,##0\);_(* "-"??_);_(@_)</c:formatCode>
                <c:ptCount val="12"/>
                <c:pt idx="0">
                  <c:v>0</c:v>
                </c:pt>
                <c:pt idx="1">
                  <c:v>0</c:v>
                </c:pt>
              </c:numCache>
            </c:numRef>
          </c:val>
          <c:smooth val="0"/>
          <c:extLst>
            <c:ext xmlns:c16="http://schemas.microsoft.com/office/drawing/2014/chart" uri="{C3380CC4-5D6E-409C-BE32-E72D297353CC}">
              <c16:uniqueId val="{00000000-7A53-5949-8D09-6804500D4D7C}"/>
            </c:ext>
          </c:extLst>
        </c:ser>
        <c:ser>
          <c:idx val="0"/>
          <c:order val="1"/>
          <c:tx>
            <c:strRef>
              <c:f>'Ethernet Summary'!$B$312</c:f>
              <c:strCache>
                <c:ptCount val="1"/>
                <c:pt idx="0">
                  <c:v>1.6T DR8_500 m_OSFP-XD and TBD</c:v>
                </c:pt>
              </c:strCache>
            </c:strRef>
          </c:tx>
          <c:cat>
            <c:numRef>
              <c:f>'Ethernet Summary'!$C$273:$N$273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Summary'!$C$312:$N$312</c:f>
              <c:numCache>
                <c:formatCode>_(* #,##0_);_(* \(#,##0\);_(* "-"??_);_(@_)</c:formatCode>
                <c:ptCount val="12"/>
                <c:pt idx="0">
                  <c:v>0</c:v>
                </c:pt>
                <c:pt idx="1">
                  <c:v>0</c:v>
                </c:pt>
              </c:numCache>
            </c:numRef>
          </c:val>
          <c:smooth val="0"/>
          <c:extLst>
            <c:ext xmlns:c16="http://schemas.microsoft.com/office/drawing/2014/chart" uri="{C3380CC4-5D6E-409C-BE32-E72D297353CC}">
              <c16:uniqueId val="{00000001-7A53-5949-8D09-6804500D4D7C}"/>
            </c:ext>
          </c:extLst>
        </c:ser>
        <c:ser>
          <c:idx val="3"/>
          <c:order val="2"/>
          <c:tx>
            <c:strRef>
              <c:f>'Ethernet Summary'!$B$313</c:f>
              <c:strCache>
                <c:ptCount val="1"/>
                <c:pt idx="0">
                  <c:v>1.6T FR8_2 km_OSFP-XD and TBD</c:v>
                </c:pt>
              </c:strCache>
            </c:strRef>
          </c:tx>
          <c:spPr>
            <a:ln>
              <a:solidFill>
                <a:schemeClr val="accent3"/>
              </a:solidFill>
            </a:ln>
          </c:spPr>
          <c:marker>
            <c:symbol val="x"/>
            <c:size val="5"/>
            <c:spPr>
              <a:solidFill>
                <a:schemeClr val="accent3"/>
              </a:solidFill>
              <a:ln>
                <a:solidFill>
                  <a:schemeClr val="accent3"/>
                </a:solidFill>
              </a:ln>
            </c:spPr>
          </c:marker>
          <c:cat>
            <c:numRef>
              <c:f>'Ethernet Summary'!$C$273:$N$273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Summary'!$C$313:$N$313</c:f>
              <c:numCache>
                <c:formatCode>_(* #,##0_);_(* \(#,##0\);_(* "-"??_);_(@_)</c:formatCode>
                <c:ptCount val="12"/>
                <c:pt idx="0">
                  <c:v>0</c:v>
                </c:pt>
                <c:pt idx="1">
                  <c:v>0</c:v>
                </c:pt>
              </c:numCache>
            </c:numRef>
          </c:val>
          <c:smooth val="0"/>
          <c:extLst>
            <c:ext xmlns:c16="http://schemas.microsoft.com/office/drawing/2014/chart" uri="{C3380CC4-5D6E-409C-BE32-E72D297353CC}">
              <c16:uniqueId val="{00000003-7A53-5949-8D09-6804500D4D7C}"/>
            </c:ext>
          </c:extLst>
        </c:ser>
        <c:dLbls>
          <c:showLegendKey val="0"/>
          <c:showVal val="0"/>
          <c:showCatName val="0"/>
          <c:showSerName val="0"/>
          <c:showPercent val="0"/>
          <c:showBubbleSize val="0"/>
        </c:dLbls>
        <c:marker val="1"/>
        <c:smooth val="0"/>
        <c:axId val="69443968"/>
        <c:axId val="69445888"/>
      </c:lineChart>
      <c:catAx>
        <c:axId val="69443968"/>
        <c:scaling>
          <c:orientation val="minMax"/>
        </c:scaling>
        <c:delete val="0"/>
        <c:axPos val="b"/>
        <c:numFmt formatCode="General" sourceLinked="1"/>
        <c:majorTickMark val="out"/>
        <c:minorTickMark val="none"/>
        <c:tickLblPos val="nextTo"/>
        <c:txPr>
          <a:bodyPr/>
          <a:lstStyle/>
          <a:p>
            <a:pPr>
              <a:defRPr sz="1200"/>
            </a:pPr>
            <a:endParaRPr lang="en-US"/>
          </a:p>
        </c:txPr>
        <c:crossAx val="69445888"/>
        <c:crosses val="autoZero"/>
        <c:auto val="1"/>
        <c:lblAlgn val="ctr"/>
        <c:lblOffset val="100"/>
        <c:noMultiLvlLbl val="0"/>
      </c:catAx>
      <c:valAx>
        <c:axId val="69445888"/>
        <c:scaling>
          <c:orientation val="minMax"/>
        </c:scaling>
        <c:delete val="0"/>
        <c:axPos val="l"/>
        <c:majorGridlines/>
        <c:numFmt formatCode="_(* #,##0_);_(* \(#,##0\);_(* &quot;-&quot;??_);_(@_)" sourceLinked="1"/>
        <c:majorTickMark val="out"/>
        <c:minorTickMark val="none"/>
        <c:tickLblPos val="nextTo"/>
        <c:txPr>
          <a:bodyPr/>
          <a:lstStyle/>
          <a:p>
            <a:pPr>
              <a:defRPr sz="1200"/>
            </a:pPr>
            <a:endParaRPr lang="en-US"/>
          </a:p>
        </c:txPr>
        <c:crossAx val="69443968"/>
        <c:crosses val="autoZero"/>
        <c:crossBetween val="between"/>
      </c:valAx>
    </c:plotArea>
    <c:legend>
      <c:legendPos val="t"/>
      <c:layout>
        <c:manualLayout>
          <c:xMode val="edge"/>
          <c:yMode val="edge"/>
          <c:x val="0.13896660215576456"/>
          <c:y val="0.11707254188820033"/>
          <c:w val="0.47801140488858956"/>
          <c:h val="0.34247443838116243"/>
        </c:manualLayout>
      </c:layout>
      <c:overlay val="0"/>
      <c:spPr>
        <a:solidFill>
          <a:sysClr val="window" lastClr="FFFFFF"/>
        </a:solidFill>
        <a:ln>
          <a:solidFill>
            <a:sysClr val="windowText" lastClr="000000"/>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pPr>
            <a:r>
              <a:rPr lang="en-US" sz="1400"/>
              <a:t>Top 5 Cloud players transceiver consumption</a:t>
            </a:r>
          </a:p>
        </c:rich>
      </c:tx>
      <c:layout>
        <c:manualLayout>
          <c:xMode val="edge"/>
          <c:yMode val="edge"/>
          <c:x val="0.20655289411408262"/>
          <c:y val="9.2094252303444035E-3"/>
        </c:manualLayout>
      </c:layout>
      <c:overlay val="1"/>
    </c:title>
    <c:autoTitleDeleted val="0"/>
    <c:plotArea>
      <c:layout>
        <c:manualLayout>
          <c:layoutTarget val="inner"/>
          <c:xMode val="edge"/>
          <c:yMode val="edge"/>
          <c:x val="0.18679169076739158"/>
          <c:y val="0.10249075069143204"/>
          <c:w val="0.65678117597213792"/>
          <c:h val="0.77857749912619234"/>
        </c:manualLayout>
      </c:layout>
      <c:lineChart>
        <c:grouping val="standard"/>
        <c:varyColors val="0"/>
        <c:ser>
          <c:idx val="0"/>
          <c:order val="0"/>
          <c:tx>
            <c:strRef>
              <c:f>'Top 5 Cloud'!$B$25</c:f>
              <c:strCache>
                <c:ptCount val="1"/>
                <c:pt idx="0">
                  <c:v>10G</c:v>
                </c:pt>
              </c:strCache>
            </c:strRef>
          </c:tx>
          <c:marker>
            <c:symbol val="none"/>
          </c:marker>
          <c:cat>
            <c:numRef>
              <c:f>'Top 5 Cloud'!$C$24:$N$24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Cloud'!$C$25:$N$25</c:f>
              <c:numCache>
                <c:formatCode>_(* #,##0_);_(* \(#,##0\);_(* "-"??_);_(@_)</c:formatCode>
                <c:ptCount val="12"/>
                <c:pt idx="0">
                  <c:v>845921.66261119721</c:v>
                </c:pt>
                <c:pt idx="1">
                  <c:v>595125.27728591417</c:v>
                </c:pt>
              </c:numCache>
            </c:numRef>
          </c:val>
          <c:smooth val="0"/>
          <c:extLst>
            <c:ext xmlns:c16="http://schemas.microsoft.com/office/drawing/2014/chart" uri="{C3380CC4-5D6E-409C-BE32-E72D297353CC}">
              <c16:uniqueId val="{00000000-44AE-3641-8B10-E474AC2828BC}"/>
            </c:ext>
          </c:extLst>
        </c:ser>
        <c:ser>
          <c:idx val="1"/>
          <c:order val="1"/>
          <c:tx>
            <c:strRef>
              <c:f>'Top 5 Cloud'!$B$26</c:f>
              <c:strCache>
                <c:ptCount val="1"/>
                <c:pt idx="0">
                  <c:v>40G</c:v>
                </c:pt>
              </c:strCache>
            </c:strRef>
          </c:tx>
          <c:marker>
            <c:symbol val="none"/>
          </c:marker>
          <c:cat>
            <c:numRef>
              <c:f>'Top 5 Cloud'!$C$24:$N$24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Cloud'!$C$26:$N$26</c:f>
              <c:numCache>
                <c:formatCode>_(* #,##0_);_(* \(#,##0\);_(* "-"??_);_(@_)</c:formatCode>
                <c:ptCount val="12"/>
                <c:pt idx="0">
                  <c:v>1069043.6009999998</c:v>
                </c:pt>
                <c:pt idx="1">
                  <c:v>914934.53949999984</c:v>
                </c:pt>
              </c:numCache>
            </c:numRef>
          </c:val>
          <c:smooth val="0"/>
          <c:extLst>
            <c:ext xmlns:c16="http://schemas.microsoft.com/office/drawing/2014/chart" uri="{C3380CC4-5D6E-409C-BE32-E72D297353CC}">
              <c16:uniqueId val="{00000001-44AE-3641-8B10-E474AC2828BC}"/>
            </c:ext>
          </c:extLst>
        </c:ser>
        <c:ser>
          <c:idx val="7"/>
          <c:order val="2"/>
          <c:tx>
            <c:strRef>
              <c:f>'Top 5 Cloud'!$B$27</c:f>
              <c:strCache>
                <c:ptCount val="1"/>
                <c:pt idx="0">
                  <c:v>50G</c:v>
                </c:pt>
              </c:strCache>
            </c:strRef>
          </c:tx>
          <c:marker>
            <c:symbol val="none"/>
          </c:marker>
          <c:cat>
            <c:numRef>
              <c:f>'Top 5 Cloud'!$C$24:$N$24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Cloud'!$C$27:$N$27</c:f>
              <c:numCache>
                <c:formatCode>_(* #,##0_);_(* \(#,##0\);_(* "-"??_);_(@_)</c:formatCode>
                <c:ptCount val="12"/>
                <c:pt idx="0">
                  <c:v>0</c:v>
                </c:pt>
                <c:pt idx="1">
                  <c:v>0</c:v>
                </c:pt>
              </c:numCache>
            </c:numRef>
          </c:val>
          <c:smooth val="0"/>
          <c:extLst>
            <c:ext xmlns:c16="http://schemas.microsoft.com/office/drawing/2014/chart" uri="{C3380CC4-5D6E-409C-BE32-E72D297353CC}">
              <c16:uniqueId val="{00000000-FCFD-544F-98E1-566CC551EE2E}"/>
            </c:ext>
          </c:extLst>
        </c:ser>
        <c:ser>
          <c:idx val="2"/>
          <c:order val="3"/>
          <c:tx>
            <c:strRef>
              <c:f>'Top 5 Cloud'!$B$28</c:f>
              <c:strCache>
                <c:ptCount val="1"/>
                <c:pt idx="0">
                  <c:v>100G</c:v>
                </c:pt>
              </c:strCache>
            </c:strRef>
          </c:tx>
          <c:marker>
            <c:symbol val="none"/>
          </c:marker>
          <c:cat>
            <c:numRef>
              <c:f>'Top 5 Cloud'!$C$24:$N$24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Cloud'!$C$28:$N$28</c:f>
              <c:numCache>
                <c:formatCode>_(* #,##0_);_(* \(#,##0\);_(* "-"??_);_(@_)</c:formatCode>
                <c:ptCount val="12"/>
                <c:pt idx="0">
                  <c:v>532117.29799999995</c:v>
                </c:pt>
                <c:pt idx="1">
                  <c:v>2054083.4139999999</c:v>
                </c:pt>
              </c:numCache>
            </c:numRef>
          </c:val>
          <c:smooth val="0"/>
          <c:extLst>
            <c:ext xmlns:c16="http://schemas.microsoft.com/office/drawing/2014/chart" uri="{C3380CC4-5D6E-409C-BE32-E72D297353CC}">
              <c16:uniqueId val="{00000002-44AE-3641-8B10-E474AC2828BC}"/>
            </c:ext>
          </c:extLst>
        </c:ser>
        <c:ser>
          <c:idx val="4"/>
          <c:order val="4"/>
          <c:tx>
            <c:strRef>
              <c:f>'Top 5 Cloud'!$B$29</c:f>
              <c:strCache>
                <c:ptCount val="1"/>
                <c:pt idx="0">
                  <c:v>200G</c:v>
                </c:pt>
              </c:strCache>
            </c:strRef>
          </c:tx>
          <c:marker>
            <c:symbol val="none"/>
          </c:marker>
          <c:cat>
            <c:numRef>
              <c:f>'Top 5 Cloud'!$C$24:$N$24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Cloud'!$C$29:$N$29</c:f>
              <c:numCache>
                <c:formatCode>_(* #,##0_);_(* \(#,##0\);_(* "-"??_);_(@_)</c:formatCode>
                <c:ptCount val="12"/>
                <c:pt idx="0">
                  <c:v>0</c:v>
                </c:pt>
                <c:pt idx="1">
                  <c:v>0</c:v>
                </c:pt>
              </c:numCache>
            </c:numRef>
          </c:val>
          <c:smooth val="0"/>
          <c:extLst>
            <c:ext xmlns:c16="http://schemas.microsoft.com/office/drawing/2014/chart" uri="{C3380CC4-5D6E-409C-BE32-E72D297353CC}">
              <c16:uniqueId val="{00000003-44AE-3641-8B10-E474AC2828BC}"/>
            </c:ext>
          </c:extLst>
        </c:ser>
        <c:ser>
          <c:idx val="3"/>
          <c:order val="5"/>
          <c:tx>
            <c:strRef>
              <c:f>'Top 5 Cloud'!$B$30</c:f>
              <c:strCache>
                <c:ptCount val="1"/>
                <c:pt idx="0">
                  <c:v>400G</c:v>
                </c:pt>
              </c:strCache>
            </c:strRef>
          </c:tx>
          <c:marker>
            <c:symbol val="none"/>
          </c:marker>
          <c:cat>
            <c:numRef>
              <c:f>'Top 5 Cloud'!$C$24:$N$24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Cloud'!$C$30:$N$30</c:f>
              <c:numCache>
                <c:formatCode>_(* #,##0_);_(* \(#,##0\);_(* "-"??_);_(@_)</c:formatCode>
                <c:ptCount val="12"/>
                <c:pt idx="0">
                  <c:v>0</c:v>
                </c:pt>
                <c:pt idx="1">
                  <c:v>0</c:v>
                </c:pt>
              </c:numCache>
            </c:numRef>
          </c:val>
          <c:smooth val="0"/>
          <c:extLst>
            <c:ext xmlns:c16="http://schemas.microsoft.com/office/drawing/2014/chart" uri="{C3380CC4-5D6E-409C-BE32-E72D297353CC}">
              <c16:uniqueId val="{00000004-44AE-3641-8B10-E474AC2828BC}"/>
            </c:ext>
          </c:extLst>
        </c:ser>
        <c:ser>
          <c:idx val="5"/>
          <c:order val="6"/>
          <c:tx>
            <c:strRef>
              <c:f>'Top 5 Cloud'!$B$31</c:f>
              <c:strCache>
                <c:ptCount val="1"/>
                <c:pt idx="0">
                  <c:v>800G</c:v>
                </c:pt>
              </c:strCache>
            </c:strRef>
          </c:tx>
          <c:marker>
            <c:symbol val="none"/>
          </c:marker>
          <c:cat>
            <c:numRef>
              <c:f>'Top 5 Cloud'!$C$24:$N$24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Cloud'!$C$31:$N$31</c:f>
              <c:numCache>
                <c:formatCode>_(* #,##0_);_(* \(#,##0\);_(* "-"??_);_(@_)</c:formatCode>
                <c:ptCount val="12"/>
              </c:numCache>
            </c:numRef>
          </c:val>
          <c:smooth val="0"/>
          <c:extLst>
            <c:ext xmlns:c16="http://schemas.microsoft.com/office/drawing/2014/chart" uri="{C3380CC4-5D6E-409C-BE32-E72D297353CC}">
              <c16:uniqueId val="{00000000-9039-A442-8CF2-0ED845240A90}"/>
            </c:ext>
          </c:extLst>
        </c:ser>
        <c:ser>
          <c:idx val="6"/>
          <c:order val="7"/>
          <c:tx>
            <c:strRef>
              <c:f>'Top 5 Cloud'!$B$32</c:f>
              <c:strCache>
                <c:ptCount val="1"/>
                <c:pt idx="0">
                  <c:v>1600G</c:v>
                </c:pt>
              </c:strCache>
            </c:strRef>
          </c:tx>
          <c:marker>
            <c:symbol val="none"/>
          </c:marker>
          <c:cat>
            <c:numRef>
              <c:f>'Top 5 Cloud'!$C$24:$N$24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Cloud'!$C$32:$N$32</c:f>
              <c:numCache>
                <c:formatCode>_(* #,##0_);_(* \(#,##0\);_(* "-"??_);_(@_)</c:formatCode>
                <c:ptCount val="12"/>
              </c:numCache>
            </c:numRef>
          </c:val>
          <c:smooth val="0"/>
          <c:extLst>
            <c:ext xmlns:c16="http://schemas.microsoft.com/office/drawing/2014/chart" uri="{C3380CC4-5D6E-409C-BE32-E72D297353CC}">
              <c16:uniqueId val="{00000001-FCFD-544F-98E1-566CC551EE2E}"/>
            </c:ext>
          </c:extLst>
        </c:ser>
        <c:dLbls>
          <c:showLegendKey val="0"/>
          <c:showVal val="0"/>
          <c:showCatName val="0"/>
          <c:showSerName val="0"/>
          <c:showPercent val="0"/>
          <c:showBubbleSize val="0"/>
        </c:dLbls>
        <c:smooth val="0"/>
        <c:axId val="69804416"/>
        <c:axId val="69805952"/>
      </c:lineChart>
      <c:catAx>
        <c:axId val="69804416"/>
        <c:scaling>
          <c:orientation val="minMax"/>
        </c:scaling>
        <c:delete val="0"/>
        <c:axPos val="b"/>
        <c:numFmt formatCode="General" sourceLinked="1"/>
        <c:majorTickMark val="out"/>
        <c:minorTickMark val="none"/>
        <c:tickLblPos val="nextTo"/>
        <c:crossAx val="69805952"/>
        <c:crosses val="autoZero"/>
        <c:auto val="1"/>
        <c:lblAlgn val="ctr"/>
        <c:lblOffset val="100"/>
        <c:noMultiLvlLbl val="0"/>
      </c:catAx>
      <c:valAx>
        <c:axId val="69805952"/>
        <c:scaling>
          <c:orientation val="minMax"/>
        </c:scaling>
        <c:delete val="0"/>
        <c:axPos val="l"/>
        <c:majorGridlines/>
        <c:title>
          <c:tx>
            <c:rich>
              <a:bodyPr rot="-5400000" vert="horz"/>
              <a:lstStyle/>
              <a:p>
                <a:pPr>
                  <a:defRPr sz="1200"/>
                </a:pPr>
                <a:r>
                  <a:rPr lang="en-US" sz="1200"/>
                  <a:t>Units</a:t>
                </a:r>
              </a:p>
            </c:rich>
          </c:tx>
          <c:overlay val="0"/>
        </c:title>
        <c:numFmt formatCode="_(* #,##0_);_(* \(#,##0\);_(* &quot;-&quot;??_);_(@_)" sourceLinked="1"/>
        <c:majorTickMark val="out"/>
        <c:minorTickMark val="none"/>
        <c:tickLblPos val="nextTo"/>
        <c:txPr>
          <a:bodyPr/>
          <a:lstStyle/>
          <a:p>
            <a:pPr>
              <a:defRPr sz="1100"/>
            </a:pPr>
            <a:endParaRPr lang="en-US"/>
          </a:p>
        </c:txPr>
        <c:crossAx val="69804416"/>
        <c:crosses val="autoZero"/>
        <c:crossBetween val="between"/>
      </c:valAx>
    </c:plotArea>
    <c:legend>
      <c:legendPos val="r"/>
      <c:layout>
        <c:manualLayout>
          <c:xMode val="edge"/>
          <c:yMode val="edge"/>
          <c:x val="0.86831545549724876"/>
          <c:y val="0.16693352245286877"/>
          <c:w val="0.1181991840826026"/>
          <c:h val="0.6661329550942624"/>
        </c:manualLayout>
      </c:layout>
      <c:overlay val="0"/>
      <c:spPr>
        <a:solidFill>
          <a:schemeClr val="bg1"/>
        </a:solidFill>
        <a:ln>
          <a:solidFill>
            <a:schemeClr val="tx1"/>
          </a:solidFill>
        </a:ln>
      </c:spPr>
    </c:legend>
    <c:plotVisOnly val="1"/>
    <c:dispBlanksAs val="gap"/>
    <c:showDLblsOverMax val="0"/>
  </c:chart>
  <c:printSettings>
    <c:headerFooter/>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pPr>
            <a:r>
              <a:rPr lang="en-US" sz="1400"/>
              <a:t>Top 5 Cloud players transceiver consumption</a:t>
            </a:r>
          </a:p>
        </c:rich>
      </c:tx>
      <c:overlay val="1"/>
    </c:title>
    <c:autoTitleDeleted val="0"/>
    <c:plotArea>
      <c:layout>
        <c:manualLayout>
          <c:layoutTarget val="inner"/>
          <c:xMode val="edge"/>
          <c:yMode val="edge"/>
          <c:x val="0.1664664197535678"/>
          <c:y val="0.1485791352096828"/>
          <c:w val="0.6655745783179462"/>
          <c:h val="0.75519069706366826"/>
        </c:manualLayout>
      </c:layout>
      <c:lineChart>
        <c:grouping val="standard"/>
        <c:varyColors val="0"/>
        <c:ser>
          <c:idx val="0"/>
          <c:order val="0"/>
          <c:tx>
            <c:strRef>
              <c:f>'Top 5 Cloud'!$B$36</c:f>
              <c:strCache>
                <c:ptCount val="1"/>
                <c:pt idx="0">
                  <c:v>10G</c:v>
                </c:pt>
              </c:strCache>
            </c:strRef>
          </c:tx>
          <c:marker>
            <c:symbol val="none"/>
          </c:marker>
          <c:cat>
            <c:numRef>
              <c:f>'Top 5 Cloud'!$C$35:$N$35</c:f>
              <c:numCache>
                <c:formatCode>General</c:formatCode>
                <c:ptCount val="12"/>
                <c:pt idx="0">
                  <c:v>2016</c:v>
                </c:pt>
                <c:pt idx="1">
                  <c:v>2017</c:v>
                </c:pt>
              </c:numCache>
            </c:numRef>
          </c:cat>
          <c:val>
            <c:numRef>
              <c:f>'Top 5 Cloud'!$C$36:$N$36</c:f>
              <c:numCache>
                <c:formatCode>_("$"* #,##0_);_("$"* \(#,##0\);_("$"* "-"??_);_(@_)</c:formatCode>
                <c:ptCount val="12"/>
                <c:pt idx="0">
                  <c:v>15.965275681030047</c:v>
                </c:pt>
                <c:pt idx="1">
                  <c:v>9.2687836593942698</c:v>
                </c:pt>
              </c:numCache>
            </c:numRef>
          </c:val>
          <c:smooth val="0"/>
          <c:extLst>
            <c:ext xmlns:c16="http://schemas.microsoft.com/office/drawing/2014/chart" uri="{C3380CC4-5D6E-409C-BE32-E72D297353CC}">
              <c16:uniqueId val="{00000000-1B64-4C42-B9D4-0E0FAE2A8FA3}"/>
            </c:ext>
          </c:extLst>
        </c:ser>
        <c:ser>
          <c:idx val="1"/>
          <c:order val="1"/>
          <c:tx>
            <c:strRef>
              <c:f>'Top 5 Cloud'!$B$37</c:f>
              <c:strCache>
                <c:ptCount val="1"/>
                <c:pt idx="0">
                  <c:v>40G</c:v>
                </c:pt>
              </c:strCache>
            </c:strRef>
          </c:tx>
          <c:marker>
            <c:symbol val="none"/>
          </c:marker>
          <c:cat>
            <c:numRef>
              <c:f>'Top 5 Cloud'!$C$35:$N$35</c:f>
              <c:numCache>
                <c:formatCode>General</c:formatCode>
                <c:ptCount val="12"/>
                <c:pt idx="0">
                  <c:v>2016</c:v>
                </c:pt>
                <c:pt idx="1">
                  <c:v>2017</c:v>
                </c:pt>
              </c:numCache>
            </c:numRef>
          </c:cat>
          <c:val>
            <c:numRef>
              <c:f>'Top 5 Cloud'!$C$37:$N$37</c:f>
              <c:numCache>
                <c:formatCode>_("$"* #,##0_);_("$"* \(#,##0\);_("$"* "-"??_);_(@_)</c:formatCode>
                <c:ptCount val="12"/>
                <c:pt idx="0">
                  <c:v>280.90236169485331</c:v>
                </c:pt>
                <c:pt idx="1">
                  <c:v>230.38342721839132</c:v>
                </c:pt>
              </c:numCache>
            </c:numRef>
          </c:val>
          <c:smooth val="0"/>
          <c:extLst>
            <c:ext xmlns:c16="http://schemas.microsoft.com/office/drawing/2014/chart" uri="{C3380CC4-5D6E-409C-BE32-E72D297353CC}">
              <c16:uniqueId val="{00000001-1B64-4C42-B9D4-0E0FAE2A8FA3}"/>
            </c:ext>
          </c:extLst>
        </c:ser>
        <c:ser>
          <c:idx val="7"/>
          <c:order val="2"/>
          <c:tx>
            <c:strRef>
              <c:f>'Top 5 Cloud'!$B$38</c:f>
              <c:strCache>
                <c:ptCount val="1"/>
                <c:pt idx="0">
                  <c:v>50G</c:v>
                </c:pt>
              </c:strCache>
            </c:strRef>
          </c:tx>
          <c:marker>
            <c:symbol val="none"/>
          </c:marker>
          <c:cat>
            <c:numRef>
              <c:f>'Top 5 Cloud'!$C$35:$N$35</c:f>
              <c:numCache>
                <c:formatCode>General</c:formatCode>
                <c:ptCount val="12"/>
                <c:pt idx="0">
                  <c:v>2016</c:v>
                </c:pt>
                <c:pt idx="1">
                  <c:v>2017</c:v>
                </c:pt>
              </c:numCache>
            </c:numRef>
          </c:cat>
          <c:val>
            <c:numRef>
              <c:f>'Top 5 Cloud'!$C$38:$N$38</c:f>
              <c:numCache>
                <c:formatCode>_("$"* #,##0_);_("$"* \(#,##0\);_("$"* "-"??_);_(@_)</c:formatCode>
                <c:ptCount val="12"/>
                <c:pt idx="0">
                  <c:v>0</c:v>
                </c:pt>
                <c:pt idx="1">
                  <c:v>0</c:v>
                </c:pt>
              </c:numCache>
            </c:numRef>
          </c:val>
          <c:smooth val="0"/>
          <c:extLst>
            <c:ext xmlns:c16="http://schemas.microsoft.com/office/drawing/2014/chart" uri="{C3380CC4-5D6E-409C-BE32-E72D297353CC}">
              <c16:uniqueId val="{00000000-C2B6-A447-A401-B18A0CDC8694}"/>
            </c:ext>
          </c:extLst>
        </c:ser>
        <c:ser>
          <c:idx val="2"/>
          <c:order val="3"/>
          <c:tx>
            <c:strRef>
              <c:f>'Top 5 Cloud'!$B$39</c:f>
              <c:strCache>
                <c:ptCount val="1"/>
                <c:pt idx="0">
                  <c:v>100G</c:v>
                </c:pt>
              </c:strCache>
            </c:strRef>
          </c:tx>
          <c:marker>
            <c:symbol val="none"/>
          </c:marker>
          <c:cat>
            <c:numRef>
              <c:f>'Top 5 Cloud'!$C$35:$N$35</c:f>
              <c:numCache>
                <c:formatCode>General</c:formatCode>
                <c:ptCount val="12"/>
                <c:pt idx="0">
                  <c:v>2016</c:v>
                </c:pt>
                <c:pt idx="1">
                  <c:v>2017</c:v>
                </c:pt>
              </c:numCache>
            </c:numRef>
          </c:cat>
          <c:val>
            <c:numRef>
              <c:f>'Top 5 Cloud'!$C$39:$N$39</c:f>
              <c:numCache>
                <c:formatCode>_("$"* #,##0_);_("$"* \(#,##0\);_("$"* "-"??_);_(@_)</c:formatCode>
                <c:ptCount val="12"/>
                <c:pt idx="0">
                  <c:v>247.05988826320709</c:v>
                </c:pt>
                <c:pt idx="1">
                  <c:v>809.9076057832325</c:v>
                </c:pt>
              </c:numCache>
            </c:numRef>
          </c:val>
          <c:smooth val="0"/>
          <c:extLst>
            <c:ext xmlns:c16="http://schemas.microsoft.com/office/drawing/2014/chart" uri="{C3380CC4-5D6E-409C-BE32-E72D297353CC}">
              <c16:uniqueId val="{00000002-1B64-4C42-B9D4-0E0FAE2A8FA3}"/>
            </c:ext>
          </c:extLst>
        </c:ser>
        <c:ser>
          <c:idx val="4"/>
          <c:order val="4"/>
          <c:tx>
            <c:strRef>
              <c:f>'Top 5 Cloud'!$B$40</c:f>
              <c:strCache>
                <c:ptCount val="1"/>
                <c:pt idx="0">
                  <c:v>200G</c:v>
                </c:pt>
              </c:strCache>
            </c:strRef>
          </c:tx>
          <c:marker>
            <c:symbol val="none"/>
          </c:marker>
          <c:cat>
            <c:numRef>
              <c:f>'Top 5 Cloud'!$C$35:$N$35</c:f>
              <c:numCache>
                <c:formatCode>General</c:formatCode>
                <c:ptCount val="12"/>
                <c:pt idx="0">
                  <c:v>2016</c:v>
                </c:pt>
                <c:pt idx="1">
                  <c:v>2017</c:v>
                </c:pt>
              </c:numCache>
            </c:numRef>
          </c:cat>
          <c:val>
            <c:numRef>
              <c:f>'Top 5 Cloud'!$C$40:$N$40</c:f>
              <c:numCache>
                <c:formatCode>_("$"* #,##0_);_("$"* \(#,##0\);_("$"* "-"??_);_(@_)</c:formatCode>
                <c:ptCount val="12"/>
                <c:pt idx="0">
                  <c:v>0</c:v>
                </c:pt>
                <c:pt idx="1">
                  <c:v>0</c:v>
                </c:pt>
              </c:numCache>
            </c:numRef>
          </c:val>
          <c:smooth val="0"/>
          <c:extLst>
            <c:ext xmlns:c16="http://schemas.microsoft.com/office/drawing/2014/chart" uri="{C3380CC4-5D6E-409C-BE32-E72D297353CC}">
              <c16:uniqueId val="{00000003-1B64-4C42-B9D4-0E0FAE2A8FA3}"/>
            </c:ext>
          </c:extLst>
        </c:ser>
        <c:ser>
          <c:idx val="3"/>
          <c:order val="5"/>
          <c:tx>
            <c:strRef>
              <c:f>'Top 5 Cloud'!$B$41</c:f>
              <c:strCache>
                <c:ptCount val="1"/>
                <c:pt idx="0">
                  <c:v>400G</c:v>
                </c:pt>
              </c:strCache>
            </c:strRef>
          </c:tx>
          <c:marker>
            <c:symbol val="none"/>
          </c:marker>
          <c:cat>
            <c:numRef>
              <c:f>'Top 5 Cloud'!$C$35:$N$35</c:f>
              <c:numCache>
                <c:formatCode>General</c:formatCode>
                <c:ptCount val="12"/>
                <c:pt idx="0">
                  <c:v>2016</c:v>
                </c:pt>
                <c:pt idx="1">
                  <c:v>2017</c:v>
                </c:pt>
              </c:numCache>
            </c:numRef>
          </c:cat>
          <c:val>
            <c:numRef>
              <c:f>'Top 5 Cloud'!$C$41:$N$41</c:f>
              <c:numCache>
                <c:formatCode>_("$"* #,##0_);_("$"* \(#,##0\);_("$"* "-"??_);_(@_)</c:formatCode>
                <c:ptCount val="12"/>
                <c:pt idx="0">
                  <c:v>0</c:v>
                </c:pt>
                <c:pt idx="1">
                  <c:v>0</c:v>
                </c:pt>
              </c:numCache>
            </c:numRef>
          </c:val>
          <c:smooth val="0"/>
          <c:extLst>
            <c:ext xmlns:c16="http://schemas.microsoft.com/office/drawing/2014/chart" uri="{C3380CC4-5D6E-409C-BE32-E72D297353CC}">
              <c16:uniqueId val="{00000004-1B64-4C42-B9D4-0E0FAE2A8FA3}"/>
            </c:ext>
          </c:extLst>
        </c:ser>
        <c:ser>
          <c:idx val="5"/>
          <c:order val="6"/>
          <c:tx>
            <c:strRef>
              <c:f>'Top 5 Cloud'!$B$42</c:f>
              <c:strCache>
                <c:ptCount val="1"/>
                <c:pt idx="0">
                  <c:v>800G</c:v>
                </c:pt>
              </c:strCache>
            </c:strRef>
          </c:tx>
          <c:marker>
            <c:symbol val="none"/>
          </c:marker>
          <c:cat>
            <c:numRef>
              <c:f>'Top 5 Cloud'!$C$35:$N$35</c:f>
              <c:numCache>
                <c:formatCode>General</c:formatCode>
                <c:ptCount val="12"/>
                <c:pt idx="0">
                  <c:v>2016</c:v>
                </c:pt>
                <c:pt idx="1">
                  <c:v>2017</c:v>
                </c:pt>
              </c:numCache>
            </c:numRef>
          </c:cat>
          <c:val>
            <c:numRef>
              <c:f>'Top 5 Cloud'!$C$42:$N$42</c:f>
              <c:numCache>
                <c:formatCode>_("$"* #,##0_);_("$"* \(#,##0\);_("$"* "-"??_);_(@_)</c:formatCode>
                <c:ptCount val="12"/>
                <c:pt idx="0">
                  <c:v>0</c:v>
                </c:pt>
                <c:pt idx="1">
                  <c:v>0</c:v>
                </c:pt>
              </c:numCache>
            </c:numRef>
          </c:val>
          <c:smooth val="0"/>
          <c:extLst>
            <c:ext xmlns:c16="http://schemas.microsoft.com/office/drawing/2014/chart" uri="{C3380CC4-5D6E-409C-BE32-E72D297353CC}">
              <c16:uniqueId val="{00000000-1B35-D941-8C50-BF60C1CBCA99}"/>
            </c:ext>
          </c:extLst>
        </c:ser>
        <c:ser>
          <c:idx val="6"/>
          <c:order val="7"/>
          <c:tx>
            <c:strRef>
              <c:f>'Top 5 Cloud'!$B$43</c:f>
              <c:strCache>
                <c:ptCount val="1"/>
                <c:pt idx="0">
                  <c:v>1600G</c:v>
                </c:pt>
              </c:strCache>
            </c:strRef>
          </c:tx>
          <c:marker>
            <c:symbol val="none"/>
          </c:marker>
          <c:cat>
            <c:numRef>
              <c:f>'Top 5 Cloud'!$C$35:$N$35</c:f>
              <c:numCache>
                <c:formatCode>General</c:formatCode>
                <c:ptCount val="12"/>
                <c:pt idx="0">
                  <c:v>2016</c:v>
                </c:pt>
                <c:pt idx="1">
                  <c:v>2017</c:v>
                </c:pt>
              </c:numCache>
            </c:numRef>
          </c:cat>
          <c:val>
            <c:numRef>
              <c:f>'Top 5 Cloud'!$C$43:$N$43</c:f>
              <c:numCache>
                <c:formatCode>_("$"* #,##0_);_("$"* \(#,##0\);_("$"* "-"??_);_(@_)</c:formatCode>
                <c:ptCount val="12"/>
                <c:pt idx="0">
                  <c:v>0</c:v>
                </c:pt>
                <c:pt idx="1">
                  <c:v>0</c:v>
                </c:pt>
              </c:numCache>
            </c:numRef>
          </c:val>
          <c:smooth val="0"/>
          <c:extLst>
            <c:ext xmlns:c16="http://schemas.microsoft.com/office/drawing/2014/chart" uri="{C3380CC4-5D6E-409C-BE32-E72D297353CC}">
              <c16:uniqueId val="{00000001-C2B6-A447-A401-B18A0CDC8694}"/>
            </c:ext>
          </c:extLst>
        </c:ser>
        <c:dLbls>
          <c:showLegendKey val="0"/>
          <c:showVal val="0"/>
          <c:showCatName val="0"/>
          <c:showSerName val="0"/>
          <c:showPercent val="0"/>
          <c:showBubbleSize val="0"/>
        </c:dLbls>
        <c:smooth val="0"/>
        <c:axId val="69544960"/>
        <c:axId val="69554944"/>
      </c:lineChart>
      <c:catAx>
        <c:axId val="69544960"/>
        <c:scaling>
          <c:orientation val="minMax"/>
        </c:scaling>
        <c:delete val="0"/>
        <c:axPos val="b"/>
        <c:numFmt formatCode="General" sourceLinked="1"/>
        <c:majorTickMark val="out"/>
        <c:minorTickMark val="none"/>
        <c:tickLblPos val="nextTo"/>
        <c:crossAx val="69554944"/>
        <c:crosses val="autoZero"/>
        <c:auto val="1"/>
        <c:lblAlgn val="ctr"/>
        <c:lblOffset val="100"/>
        <c:noMultiLvlLbl val="0"/>
      </c:catAx>
      <c:valAx>
        <c:axId val="69554944"/>
        <c:scaling>
          <c:orientation val="minMax"/>
        </c:scaling>
        <c:delete val="0"/>
        <c:axPos val="l"/>
        <c:majorGridlines/>
        <c:title>
          <c:tx>
            <c:rich>
              <a:bodyPr rot="-5400000" vert="horz"/>
              <a:lstStyle/>
              <a:p>
                <a:pPr>
                  <a:defRPr sz="1200"/>
                </a:pPr>
                <a:r>
                  <a:rPr lang="en-US" sz="1200"/>
                  <a:t>Sales ($M)</a:t>
                </a:r>
              </a:p>
            </c:rich>
          </c:tx>
          <c:layout>
            <c:manualLayout>
              <c:xMode val="edge"/>
              <c:yMode val="edge"/>
              <c:x val="2.5695735959652757E-3"/>
              <c:y val="0.35312083870942002"/>
            </c:manualLayout>
          </c:layout>
          <c:overlay val="0"/>
        </c:title>
        <c:numFmt formatCode="_(&quot;$&quot;* #,##0_);_(&quot;$&quot;* \(#,##0\);_(&quot;$&quot;* &quot;-&quot;??_);_(@_)" sourceLinked="1"/>
        <c:majorTickMark val="out"/>
        <c:minorTickMark val="none"/>
        <c:tickLblPos val="nextTo"/>
        <c:txPr>
          <a:bodyPr/>
          <a:lstStyle/>
          <a:p>
            <a:pPr>
              <a:defRPr sz="1100"/>
            </a:pPr>
            <a:endParaRPr lang="en-US"/>
          </a:p>
        </c:txPr>
        <c:crossAx val="69544960"/>
        <c:crosses val="autoZero"/>
        <c:crossBetween val="between"/>
      </c:valAx>
    </c:plotArea>
    <c:legend>
      <c:legendPos val="r"/>
      <c:layout>
        <c:manualLayout>
          <c:xMode val="edge"/>
          <c:yMode val="edge"/>
          <c:x val="0.85662864545236872"/>
          <c:y val="0.27342610491049973"/>
          <c:w val="0.12852980601010139"/>
          <c:h val="0.5821372334008148"/>
        </c:manualLayout>
      </c:layout>
      <c:overlay val="0"/>
      <c:spPr>
        <a:solidFill>
          <a:schemeClr val="bg1"/>
        </a:solidFill>
        <a:ln>
          <a:solidFill>
            <a:schemeClr val="tx1"/>
          </a:solidFill>
        </a:ln>
      </c:spPr>
      <c:txPr>
        <a:bodyPr/>
        <a:lstStyle/>
        <a:p>
          <a:pPr>
            <a:defRPr sz="1100"/>
          </a:pPr>
          <a:endParaRPr lang="en-US"/>
        </a:p>
      </c:txPr>
    </c:legend>
    <c:plotVisOnly val="1"/>
    <c:dispBlanksAs val="gap"/>
    <c:showDLblsOverMax val="0"/>
  </c:chart>
  <c:printSettings>
    <c:headerFooter/>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lineChart>
        <c:grouping val="standard"/>
        <c:varyColors val="0"/>
        <c:ser>
          <c:idx val="0"/>
          <c:order val="0"/>
          <c:tx>
            <c:strRef>
              <c:f>'Top 5 Cloud'!$Q$25</c:f>
              <c:strCache>
                <c:ptCount val="1"/>
                <c:pt idx="0">
                  <c:v>10G</c:v>
                </c:pt>
              </c:strCache>
            </c:strRef>
          </c:tx>
          <c:marker>
            <c:symbol val="none"/>
          </c:marker>
          <c:cat>
            <c:numRef>
              <c:f>'Top 5 Cloud'!$R$24:$AC$24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Cloud'!$R$25:$AC$25</c:f>
              <c:numCache>
                <c:formatCode>_(* #,##0_);_(* \(#,##0\);_(* "-"??_);_(@_)</c:formatCode>
                <c:ptCount val="12"/>
                <c:pt idx="0">
                  <c:v>6385985.2311086655</c:v>
                </c:pt>
                <c:pt idx="1">
                  <c:v>7048613.7673735451</c:v>
                </c:pt>
              </c:numCache>
            </c:numRef>
          </c:val>
          <c:smooth val="0"/>
          <c:extLst>
            <c:ext xmlns:c16="http://schemas.microsoft.com/office/drawing/2014/chart" uri="{C3380CC4-5D6E-409C-BE32-E72D297353CC}">
              <c16:uniqueId val="{00000000-5255-1040-9DB7-45F0CE88E927}"/>
            </c:ext>
          </c:extLst>
        </c:ser>
        <c:ser>
          <c:idx val="1"/>
          <c:order val="1"/>
          <c:tx>
            <c:strRef>
              <c:f>'Top 5 Cloud'!$Q$26</c:f>
              <c:strCache>
                <c:ptCount val="1"/>
                <c:pt idx="0">
                  <c:v>40G</c:v>
                </c:pt>
              </c:strCache>
            </c:strRef>
          </c:tx>
          <c:marker>
            <c:symbol val="none"/>
          </c:marker>
          <c:cat>
            <c:numRef>
              <c:f>'Top 5 Cloud'!$R$24:$AC$24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Cloud'!$R$26:$AC$26</c:f>
              <c:numCache>
                <c:formatCode>_(* #,##0_);_(* \(#,##0\);_(* "-"??_);_(@_)</c:formatCode>
                <c:ptCount val="12"/>
                <c:pt idx="0">
                  <c:v>1256219.8489999999</c:v>
                </c:pt>
                <c:pt idx="1">
                  <c:v>1917603.1105000004</c:v>
                </c:pt>
              </c:numCache>
            </c:numRef>
          </c:val>
          <c:smooth val="0"/>
          <c:extLst>
            <c:ext xmlns:c16="http://schemas.microsoft.com/office/drawing/2014/chart" uri="{C3380CC4-5D6E-409C-BE32-E72D297353CC}">
              <c16:uniqueId val="{00000001-5255-1040-9DB7-45F0CE88E927}"/>
            </c:ext>
          </c:extLst>
        </c:ser>
        <c:ser>
          <c:idx val="5"/>
          <c:order val="2"/>
          <c:tx>
            <c:strRef>
              <c:f>'Top 5 Cloud'!$Q$27</c:f>
              <c:strCache>
                <c:ptCount val="1"/>
                <c:pt idx="0">
                  <c:v>50G</c:v>
                </c:pt>
              </c:strCache>
            </c:strRef>
          </c:tx>
          <c:marker>
            <c:symbol val="none"/>
          </c:marker>
          <c:cat>
            <c:numRef>
              <c:f>'Top 5 Cloud'!$R$24:$AC$24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Cloud'!$R$27:$AC$27</c:f>
              <c:numCache>
                <c:formatCode>_(* #,##0_);_(* \(#,##0\);_(* "-"??_);_(@_)</c:formatCode>
                <c:ptCount val="12"/>
                <c:pt idx="0">
                  <c:v>0</c:v>
                </c:pt>
                <c:pt idx="1">
                  <c:v>0</c:v>
                </c:pt>
              </c:numCache>
            </c:numRef>
          </c:val>
          <c:smooth val="0"/>
          <c:extLst>
            <c:ext xmlns:c16="http://schemas.microsoft.com/office/drawing/2014/chart" uri="{C3380CC4-5D6E-409C-BE32-E72D297353CC}">
              <c16:uniqueId val="{00000000-C883-1340-891C-288E98991AF6}"/>
            </c:ext>
          </c:extLst>
        </c:ser>
        <c:ser>
          <c:idx val="2"/>
          <c:order val="3"/>
          <c:tx>
            <c:strRef>
              <c:f>'Top 5 Cloud'!$Q$28</c:f>
              <c:strCache>
                <c:ptCount val="1"/>
                <c:pt idx="0">
                  <c:v>100G</c:v>
                </c:pt>
              </c:strCache>
            </c:strRef>
          </c:tx>
          <c:marker>
            <c:symbol val="none"/>
          </c:marker>
          <c:cat>
            <c:numRef>
              <c:f>'Top 5 Cloud'!$R$24:$AC$24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Cloud'!$R$28:$AC$28</c:f>
              <c:numCache>
                <c:formatCode>_(* #,##0_);_(* \(#,##0\);_(* "-"??_);_(@_)</c:formatCode>
                <c:ptCount val="12"/>
                <c:pt idx="0">
                  <c:v>140346.10200000001</c:v>
                </c:pt>
                <c:pt idx="1">
                  <c:v>549195.98600000003</c:v>
                </c:pt>
              </c:numCache>
            </c:numRef>
          </c:val>
          <c:smooth val="0"/>
          <c:extLst>
            <c:ext xmlns:c16="http://schemas.microsoft.com/office/drawing/2014/chart" uri="{C3380CC4-5D6E-409C-BE32-E72D297353CC}">
              <c16:uniqueId val="{00000002-5255-1040-9DB7-45F0CE88E927}"/>
            </c:ext>
          </c:extLst>
        </c:ser>
        <c:ser>
          <c:idx val="3"/>
          <c:order val="4"/>
          <c:tx>
            <c:strRef>
              <c:f>'Top 5 Cloud'!$Q$29</c:f>
              <c:strCache>
                <c:ptCount val="1"/>
                <c:pt idx="0">
                  <c:v>200G</c:v>
                </c:pt>
              </c:strCache>
            </c:strRef>
          </c:tx>
          <c:marker>
            <c:symbol val="none"/>
          </c:marker>
          <c:cat>
            <c:numRef>
              <c:f>'Top 5 Cloud'!$R$24:$AC$24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Cloud'!$R$29:$AC$29</c:f>
              <c:numCache>
                <c:formatCode>_(* #,##0_);_(* \(#,##0\);_(* "-"??_);_(@_)</c:formatCode>
                <c:ptCount val="12"/>
                <c:pt idx="0">
                  <c:v>0</c:v>
                </c:pt>
                <c:pt idx="1">
                  <c:v>0</c:v>
                </c:pt>
              </c:numCache>
            </c:numRef>
          </c:val>
          <c:smooth val="0"/>
          <c:extLst>
            <c:ext xmlns:c16="http://schemas.microsoft.com/office/drawing/2014/chart" uri="{C3380CC4-5D6E-409C-BE32-E72D297353CC}">
              <c16:uniqueId val="{00000003-5255-1040-9DB7-45F0CE88E927}"/>
            </c:ext>
          </c:extLst>
        </c:ser>
        <c:ser>
          <c:idx val="4"/>
          <c:order val="5"/>
          <c:tx>
            <c:strRef>
              <c:f>'Top 5 Cloud'!$Q$30</c:f>
              <c:strCache>
                <c:ptCount val="1"/>
                <c:pt idx="0">
                  <c:v>400G</c:v>
                </c:pt>
              </c:strCache>
            </c:strRef>
          </c:tx>
          <c:marker>
            <c:symbol val="none"/>
          </c:marker>
          <c:cat>
            <c:numRef>
              <c:f>'Top 5 Cloud'!$R$24:$AC$24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Cloud'!$R$30:$AC$30</c:f>
              <c:numCache>
                <c:formatCode>_(* #,##0_);_(* \(#,##0\);_(* "-"??_);_(@_)</c:formatCode>
                <c:ptCount val="12"/>
                <c:pt idx="0">
                  <c:v>0</c:v>
                </c:pt>
                <c:pt idx="1">
                  <c:v>0</c:v>
                </c:pt>
              </c:numCache>
            </c:numRef>
          </c:val>
          <c:smooth val="0"/>
          <c:extLst>
            <c:ext xmlns:c16="http://schemas.microsoft.com/office/drawing/2014/chart" uri="{C3380CC4-5D6E-409C-BE32-E72D297353CC}">
              <c16:uniqueId val="{00000000-F50E-444F-A510-8133DA2AB972}"/>
            </c:ext>
          </c:extLst>
        </c:ser>
        <c:ser>
          <c:idx val="6"/>
          <c:order val="6"/>
          <c:tx>
            <c:strRef>
              <c:f>'Top 5 Cloud'!$Q$31</c:f>
              <c:strCache>
                <c:ptCount val="1"/>
                <c:pt idx="0">
                  <c:v>800G</c:v>
                </c:pt>
              </c:strCache>
            </c:strRef>
          </c:tx>
          <c:marker>
            <c:symbol val="none"/>
          </c:marker>
          <c:cat>
            <c:numRef>
              <c:f>'Top 5 Cloud'!$R$24:$AC$24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Cloud'!$R$31:$AC$31</c:f>
              <c:numCache>
                <c:formatCode>_(* #,##0_);_(* \(#,##0\);_(* "-"??_);_(@_)</c:formatCode>
                <c:ptCount val="12"/>
                <c:pt idx="0">
                  <c:v>0</c:v>
                </c:pt>
                <c:pt idx="1">
                  <c:v>0</c:v>
                </c:pt>
              </c:numCache>
            </c:numRef>
          </c:val>
          <c:smooth val="0"/>
          <c:extLst>
            <c:ext xmlns:c16="http://schemas.microsoft.com/office/drawing/2014/chart" uri="{C3380CC4-5D6E-409C-BE32-E72D297353CC}">
              <c16:uniqueId val="{00000000-A4F6-DA4D-841F-071ED5BF9F5D}"/>
            </c:ext>
          </c:extLst>
        </c:ser>
        <c:ser>
          <c:idx val="7"/>
          <c:order val="7"/>
          <c:tx>
            <c:strRef>
              <c:f>'Top 5 Cloud'!$Q$32</c:f>
              <c:strCache>
                <c:ptCount val="1"/>
                <c:pt idx="0">
                  <c:v>1600G</c:v>
                </c:pt>
              </c:strCache>
            </c:strRef>
          </c:tx>
          <c:marker>
            <c:symbol val="none"/>
          </c:marker>
          <c:cat>
            <c:numRef>
              <c:f>'Top 5 Cloud'!$R$24:$AC$24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Cloud'!$R$32:$AC$32</c:f>
              <c:numCache>
                <c:formatCode>_(* #,##0_);_(* \(#,##0\);_(* "-"??_);_(@_)</c:formatCode>
                <c:ptCount val="12"/>
                <c:pt idx="0">
                  <c:v>0</c:v>
                </c:pt>
                <c:pt idx="1">
                  <c:v>0</c:v>
                </c:pt>
              </c:numCache>
            </c:numRef>
          </c:val>
          <c:smooth val="0"/>
          <c:extLst>
            <c:ext xmlns:c16="http://schemas.microsoft.com/office/drawing/2014/chart" uri="{C3380CC4-5D6E-409C-BE32-E72D297353CC}">
              <c16:uniqueId val="{00000001-A4F6-DA4D-841F-071ED5BF9F5D}"/>
            </c:ext>
          </c:extLst>
        </c:ser>
        <c:dLbls>
          <c:showLegendKey val="0"/>
          <c:showVal val="0"/>
          <c:showCatName val="0"/>
          <c:showSerName val="0"/>
          <c:showPercent val="0"/>
          <c:showBubbleSize val="0"/>
        </c:dLbls>
        <c:smooth val="0"/>
        <c:axId val="72292224"/>
        <c:axId val="72293760"/>
      </c:lineChart>
      <c:catAx>
        <c:axId val="72292224"/>
        <c:scaling>
          <c:orientation val="minMax"/>
        </c:scaling>
        <c:delete val="0"/>
        <c:axPos val="b"/>
        <c:numFmt formatCode="General" sourceLinked="1"/>
        <c:majorTickMark val="out"/>
        <c:minorTickMark val="none"/>
        <c:tickLblPos val="nextTo"/>
        <c:crossAx val="72293760"/>
        <c:crosses val="autoZero"/>
        <c:auto val="1"/>
        <c:lblAlgn val="ctr"/>
        <c:lblOffset val="100"/>
        <c:noMultiLvlLbl val="0"/>
      </c:catAx>
      <c:valAx>
        <c:axId val="72293760"/>
        <c:scaling>
          <c:orientation val="minMax"/>
        </c:scaling>
        <c:delete val="0"/>
        <c:axPos val="l"/>
        <c:majorGridlines/>
        <c:numFmt formatCode="_(* #,##0_);_(* \(#,##0\);_(* &quot;-&quot;??_);_(@_)" sourceLinked="1"/>
        <c:majorTickMark val="out"/>
        <c:minorTickMark val="none"/>
        <c:tickLblPos val="nextTo"/>
        <c:crossAx val="72292224"/>
        <c:crosses val="autoZero"/>
        <c:crossBetween val="between"/>
      </c:valAx>
    </c:plotArea>
    <c:legend>
      <c:legendPos val="r"/>
      <c:overlay val="0"/>
    </c:legend>
    <c:plotVisOnly val="1"/>
    <c:dispBlanksAs val="gap"/>
    <c:showDLblsOverMax val="0"/>
  </c:chart>
  <c:printSettings>
    <c:headerFooter/>
    <c:pageMargins b="1" l="0.75" r="0.7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lineChart>
        <c:grouping val="standard"/>
        <c:varyColors val="0"/>
        <c:ser>
          <c:idx val="0"/>
          <c:order val="0"/>
          <c:tx>
            <c:strRef>
              <c:f>'Top 5 Cloud'!$Q$36</c:f>
              <c:strCache>
                <c:ptCount val="1"/>
                <c:pt idx="0">
                  <c:v>10G</c:v>
                </c:pt>
              </c:strCache>
            </c:strRef>
          </c:tx>
          <c:marker>
            <c:symbol val="none"/>
          </c:marker>
          <c:cat>
            <c:numRef>
              <c:f>'Top 5 Cloud'!$R$35:$AB$35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'Top 5 Cloud'!$R$36:$AB$36</c:f>
              <c:numCache>
                <c:formatCode>_("$"* #,##0_);_("$"* \(#,##0\);_("$"* "-"??_);_(@_)</c:formatCode>
                <c:ptCount val="11"/>
                <c:pt idx="0">
                  <c:v>160.68513643994058</c:v>
                </c:pt>
                <c:pt idx="1">
                  <c:v>138.99517739291076</c:v>
                </c:pt>
              </c:numCache>
            </c:numRef>
          </c:val>
          <c:smooth val="0"/>
          <c:extLst>
            <c:ext xmlns:c16="http://schemas.microsoft.com/office/drawing/2014/chart" uri="{C3380CC4-5D6E-409C-BE32-E72D297353CC}">
              <c16:uniqueId val="{00000000-2E47-0C4B-BEF5-7C5CFF53B4A5}"/>
            </c:ext>
          </c:extLst>
        </c:ser>
        <c:ser>
          <c:idx val="1"/>
          <c:order val="1"/>
          <c:tx>
            <c:strRef>
              <c:f>'Top 5 Cloud'!$Q$37</c:f>
              <c:strCache>
                <c:ptCount val="1"/>
                <c:pt idx="0">
                  <c:v>40G</c:v>
                </c:pt>
              </c:strCache>
            </c:strRef>
          </c:tx>
          <c:marker>
            <c:symbol val="none"/>
          </c:marker>
          <c:cat>
            <c:numRef>
              <c:f>'Top 5 Cloud'!$R$35:$AB$35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'Top 5 Cloud'!$R$37:$AB$37</c:f>
              <c:numCache>
                <c:formatCode>_("$"* #,##0_);_("$"* \(#,##0\);_("$"* "-"??_);_(@_)</c:formatCode>
                <c:ptCount val="11"/>
                <c:pt idx="0">
                  <c:v>294.60333749629501</c:v>
                </c:pt>
                <c:pt idx="1">
                  <c:v>432.75705622190156</c:v>
                </c:pt>
              </c:numCache>
            </c:numRef>
          </c:val>
          <c:smooth val="0"/>
          <c:extLst>
            <c:ext xmlns:c16="http://schemas.microsoft.com/office/drawing/2014/chart" uri="{C3380CC4-5D6E-409C-BE32-E72D297353CC}">
              <c16:uniqueId val="{00000001-2E47-0C4B-BEF5-7C5CFF53B4A5}"/>
            </c:ext>
          </c:extLst>
        </c:ser>
        <c:ser>
          <c:idx val="2"/>
          <c:order val="2"/>
          <c:tx>
            <c:strRef>
              <c:f>'Top 5 Cloud'!$Q$38</c:f>
              <c:strCache>
                <c:ptCount val="1"/>
                <c:pt idx="0">
                  <c:v>50G</c:v>
                </c:pt>
              </c:strCache>
            </c:strRef>
          </c:tx>
          <c:marker>
            <c:symbol val="none"/>
          </c:marker>
          <c:cat>
            <c:numRef>
              <c:f>'Top 5 Cloud'!$R$35:$AB$35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'Top 5 Cloud'!$R$38:$AB$38</c:f>
              <c:numCache>
                <c:formatCode>_("$"* #,##0_);_("$"* \(#,##0\);_("$"* "-"??_);_(@_)</c:formatCode>
                <c:ptCount val="11"/>
                <c:pt idx="0">
                  <c:v>0</c:v>
                </c:pt>
                <c:pt idx="1">
                  <c:v>0</c:v>
                </c:pt>
              </c:numCache>
            </c:numRef>
          </c:val>
          <c:smooth val="0"/>
          <c:extLst>
            <c:ext xmlns:c16="http://schemas.microsoft.com/office/drawing/2014/chart" uri="{C3380CC4-5D6E-409C-BE32-E72D297353CC}">
              <c16:uniqueId val="{00000002-2E47-0C4B-BEF5-7C5CFF53B4A5}"/>
            </c:ext>
          </c:extLst>
        </c:ser>
        <c:ser>
          <c:idx val="3"/>
          <c:order val="3"/>
          <c:tx>
            <c:strRef>
              <c:f>'Top 5 Cloud'!$Q$39</c:f>
              <c:strCache>
                <c:ptCount val="1"/>
                <c:pt idx="0">
                  <c:v>100G</c:v>
                </c:pt>
              </c:strCache>
            </c:strRef>
          </c:tx>
          <c:marker>
            <c:symbol val="none"/>
          </c:marker>
          <c:cat>
            <c:numRef>
              <c:f>'Top 5 Cloud'!$R$35:$AB$35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'Top 5 Cloud'!$R$39:$AB$39</c:f>
              <c:numCache>
                <c:formatCode>_("$"* #,##0_);_("$"* \(#,##0\);_("$"* "-"??_);_(@_)</c:formatCode>
                <c:ptCount val="11"/>
                <c:pt idx="0">
                  <c:v>113.92068374988332</c:v>
                </c:pt>
                <c:pt idx="1">
                  <c:v>284.08893459748754</c:v>
                </c:pt>
              </c:numCache>
            </c:numRef>
          </c:val>
          <c:smooth val="0"/>
          <c:extLst>
            <c:ext xmlns:c16="http://schemas.microsoft.com/office/drawing/2014/chart" uri="{C3380CC4-5D6E-409C-BE32-E72D297353CC}">
              <c16:uniqueId val="{00000003-2E47-0C4B-BEF5-7C5CFF53B4A5}"/>
            </c:ext>
          </c:extLst>
        </c:ser>
        <c:ser>
          <c:idx val="4"/>
          <c:order val="4"/>
          <c:tx>
            <c:strRef>
              <c:f>'Top 5 Cloud'!$Q$40</c:f>
              <c:strCache>
                <c:ptCount val="1"/>
                <c:pt idx="0">
                  <c:v>200G</c:v>
                </c:pt>
              </c:strCache>
            </c:strRef>
          </c:tx>
          <c:marker>
            <c:symbol val="none"/>
          </c:marker>
          <c:cat>
            <c:numRef>
              <c:f>'Top 5 Cloud'!$R$35:$AB$35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'Top 5 Cloud'!$R$40:$AB$40</c:f>
              <c:numCache>
                <c:formatCode>_("$"* #,##0_);_("$"* \(#,##0\);_("$"* "-"??_);_(@_)</c:formatCode>
                <c:ptCount val="11"/>
                <c:pt idx="0">
                  <c:v>0</c:v>
                </c:pt>
                <c:pt idx="1">
                  <c:v>0</c:v>
                </c:pt>
              </c:numCache>
            </c:numRef>
          </c:val>
          <c:smooth val="0"/>
          <c:extLst>
            <c:ext xmlns:c16="http://schemas.microsoft.com/office/drawing/2014/chart" uri="{C3380CC4-5D6E-409C-BE32-E72D297353CC}">
              <c16:uniqueId val="{00000000-97DF-DC4E-978B-1AAE8E2C1A9B}"/>
            </c:ext>
          </c:extLst>
        </c:ser>
        <c:ser>
          <c:idx val="5"/>
          <c:order val="5"/>
          <c:tx>
            <c:strRef>
              <c:f>'Top 5 Cloud'!$Q$41</c:f>
              <c:strCache>
                <c:ptCount val="1"/>
                <c:pt idx="0">
                  <c:v>400G</c:v>
                </c:pt>
              </c:strCache>
            </c:strRef>
          </c:tx>
          <c:marker>
            <c:symbol val="none"/>
          </c:marker>
          <c:cat>
            <c:numRef>
              <c:f>'Top 5 Cloud'!$R$35:$AB$35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'Top 5 Cloud'!$R$41:$AB$41</c:f>
              <c:numCache>
                <c:formatCode>_("$"* #,##0_);_("$"* \(#,##0\);_("$"* "-"??_);_(@_)</c:formatCode>
                <c:ptCount val="11"/>
                <c:pt idx="0">
                  <c:v>0</c:v>
                </c:pt>
                <c:pt idx="1">
                  <c:v>0</c:v>
                </c:pt>
              </c:numCache>
            </c:numRef>
          </c:val>
          <c:smooth val="0"/>
          <c:extLst>
            <c:ext xmlns:c16="http://schemas.microsoft.com/office/drawing/2014/chart" uri="{C3380CC4-5D6E-409C-BE32-E72D297353CC}">
              <c16:uniqueId val="{00000000-1EFD-1C47-989D-40317EE97ADD}"/>
            </c:ext>
          </c:extLst>
        </c:ser>
        <c:ser>
          <c:idx val="6"/>
          <c:order val="6"/>
          <c:tx>
            <c:strRef>
              <c:f>'Top 5 Cloud'!$Q$42</c:f>
              <c:strCache>
                <c:ptCount val="1"/>
                <c:pt idx="0">
                  <c:v>800G</c:v>
                </c:pt>
              </c:strCache>
            </c:strRef>
          </c:tx>
          <c:marker>
            <c:symbol val="none"/>
          </c:marker>
          <c:cat>
            <c:numRef>
              <c:f>'Top 5 Cloud'!$R$35:$AB$35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'Top 5 Cloud'!$R$42:$AB$42</c:f>
              <c:numCache>
                <c:formatCode>_("$"* #,##0_);_("$"* \(#,##0\);_("$"* "-"??_);_(@_)</c:formatCode>
                <c:ptCount val="11"/>
                <c:pt idx="0">
                  <c:v>0</c:v>
                </c:pt>
                <c:pt idx="1">
                  <c:v>0</c:v>
                </c:pt>
              </c:numCache>
            </c:numRef>
          </c:val>
          <c:smooth val="0"/>
          <c:extLst>
            <c:ext xmlns:c16="http://schemas.microsoft.com/office/drawing/2014/chart" uri="{C3380CC4-5D6E-409C-BE32-E72D297353CC}">
              <c16:uniqueId val="{00000001-1EFD-1C47-989D-40317EE97ADD}"/>
            </c:ext>
          </c:extLst>
        </c:ser>
        <c:ser>
          <c:idx val="7"/>
          <c:order val="7"/>
          <c:tx>
            <c:strRef>
              <c:f>'Top 5 Cloud'!$Q$43</c:f>
              <c:strCache>
                <c:ptCount val="1"/>
                <c:pt idx="0">
                  <c:v>1600G</c:v>
                </c:pt>
              </c:strCache>
            </c:strRef>
          </c:tx>
          <c:marker>
            <c:symbol val="none"/>
          </c:marker>
          <c:cat>
            <c:numRef>
              <c:f>'Top 5 Cloud'!$R$35:$AB$35</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'Top 5 Cloud'!$R$43:$AB$43</c:f>
              <c:numCache>
                <c:formatCode>_("$"* #,##0_);_("$"* \(#,##0\);_("$"* "-"??_);_(@_)</c:formatCode>
                <c:ptCount val="11"/>
                <c:pt idx="0">
                  <c:v>0</c:v>
                </c:pt>
                <c:pt idx="1">
                  <c:v>0</c:v>
                </c:pt>
              </c:numCache>
            </c:numRef>
          </c:val>
          <c:smooth val="0"/>
          <c:extLst>
            <c:ext xmlns:c16="http://schemas.microsoft.com/office/drawing/2014/chart" uri="{C3380CC4-5D6E-409C-BE32-E72D297353CC}">
              <c16:uniqueId val="{00000002-1EFD-1C47-989D-40317EE97ADD}"/>
            </c:ext>
          </c:extLst>
        </c:ser>
        <c:dLbls>
          <c:showLegendKey val="0"/>
          <c:showVal val="0"/>
          <c:showCatName val="0"/>
          <c:showSerName val="0"/>
          <c:showPercent val="0"/>
          <c:showBubbleSize val="0"/>
        </c:dLbls>
        <c:smooth val="0"/>
        <c:axId val="72351744"/>
        <c:axId val="72353280"/>
      </c:lineChart>
      <c:catAx>
        <c:axId val="72351744"/>
        <c:scaling>
          <c:orientation val="minMax"/>
        </c:scaling>
        <c:delete val="0"/>
        <c:axPos val="b"/>
        <c:numFmt formatCode="General" sourceLinked="1"/>
        <c:majorTickMark val="out"/>
        <c:minorTickMark val="none"/>
        <c:tickLblPos val="nextTo"/>
        <c:crossAx val="72353280"/>
        <c:crosses val="autoZero"/>
        <c:auto val="1"/>
        <c:lblAlgn val="ctr"/>
        <c:lblOffset val="100"/>
        <c:noMultiLvlLbl val="0"/>
      </c:catAx>
      <c:valAx>
        <c:axId val="72353280"/>
        <c:scaling>
          <c:orientation val="minMax"/>
        </c:scaling>
        <c:delete val="0"/>
        <c:axPos val="l"/>
        <c:majorGridlines/>
        <c:numFmt formatCode="_(&quot;$&quot;* #,##0_);_(&quot;$&quot;* \(#,##0\);_(&quot;$&quot;* &quot;-&quot;??_);_(@_)" sourceLinked="1"/>
        <c:majorTickMark val="out"/>
        <c:minorTickMark val="none"/>
        <c:tickLblPos val="nextTo"/>
        <c:crossAx val="72351744"/>
        <c:crosses val="autoZero"/>
        <c:crossBetween val="between"/>
      </c:valAx>
    </c:plotArea>
    <c:legend>
      <c:legendPos val="r"/>
      <c:overlay val="0"/>
    </c:legend>
    <c:plotVisOnly val="1"/>
    <c:dispBlanksAs val="gap"/>
    <c:showDLblsOverMax val="0"/>
  </c:chart>
  <c:printSettings>
    <c:headerFooter/>
    <c:pageMargins b="1" l="0.75" r="0.7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Alphabet bandwidth growth</a:t>
            </a:r>
          </a:p>
        </c:rich>
      </c:tx>
      <c:overlay val="1"/>
    </c:title>
    <c:autoTitleDeleted val="0"/>
    <c:plotArea>
      <c:layout>
        <c:manualLayout>
          <c:layoutTarget val="inner"/>
          <c:xMode val="edge"/>
          <c:yMode val="edge"/>
          <c:x val="8.2960594678575375E-2"/>
          <c:y val="2.3914561092240577E-2"/>
          <c:w val="0.88463886500935907"/>
          <c:h val="0.87647888502312066"/>
        </c:manualLayout>
      </c:layout>
      <c:lineChart>
        <c:grouping val="standard"/>
        <c:varyColors val="0"/>
        <c:ser>
          <c:idx val="0"/>
          <c:order val="0"/>
          <c:tx>
            <c:v>Intra DC</c:v>
          </c:tx>
          <c:cat>
            <c:numRef>
              <c:f>'Top 5 Cloud'!$C$175:$N$175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Cloud'!$C$189:$N$189</c:f>
              <c:numCache>
                <c:formatCode>0%</c:formatCode>
                <c:ptCount val="12"/>
                <c:pt idx="0">
                  <c:v>0.42221242148363269</c:v>
                </c:pt>
                <c:pt idx="1">
                  <c:v>0.62909497785516044</c:v>
                </c:pt>
              </c:numCache>
            </c:numRef>
          </c:val>
          <c:smooth val="0"/>
          <c:extLst>
            <c:ext xmlns:c16="http://schemas.microsoft.com/office/drawing/2014/chart" uri="{C3380CC4-5D6E-409C-BE32-E72D297353CC}">
              <c16:uniqueId val="{00000000-8076-D641-9628-CA2F1F4C3B73}"/>
            </c:ext>
          </c:extLst>
        </c:ser>
        <c:ser>
          <c:idx val="1"/>
          <c:order val="1"/>
          <c:tx>
            <c:strRef>
              <c:f>'Top 5 Cloud'!$B$191</c:f>
              <c:strCache>
                <c:ptCount val="1"/>
                <c:pt idx="0">
                  <c:v>DC Cluster</c:v>
                </c:pt>
              </c:strCache>
            </c:strRef>
          </c:tx>
          <c:cat>
            <c:numRef>
              <c:f>'Top 5 Cloud'!$C$175:$N$175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Cloud'!$C$193:$N$193</c:f>
              <c:numCache>
                <c:formatCode>0%</c:formatCode>
                <c:ptCount val="12"/>
                <c:pt idx="1">
                  <c:v>0.61515375999999988</c:v>
                </c:pt>
              </c:numCache>
            </c:numRef>
          </c:val>
          <c:smooth val="0"/>
          <c:extLst>
            <c:ext xmlns:c16="http://schemas.microsoft.com/office/drawing/2014/chart" uri="{C3380CC4-5D6E-409C-BE32-E72D297353CC}">
              <c16:uniqueId val="{00000001-EC7A-A642-BF03-B114ACA3BEE6}"/>
            </c:ext>
          </c:extLst>
        </c:ser>
        <c:ser>
          <c:idx val="2"/>
          <c:order val="2"/>
          <c:tx>
            <c:strRef>
              <c:f>'Top 5 Cloud'!$B$197</c:f>
              <c:strCache>
                <c:ptCount val="1"/>
                <c:pt idx="0">
                  <c:v>Metro and LH</c:v>
                </c:pt>
              </c:strCache>
            </c:strRef>
          </c:tx>
          <c:cat>
            <c:numRef>
              <c:f>'Top 5 Cloud'!$C$175:$N$175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Cloud'!$C$199:$N$199</c:f>
              <c:numCache>
                <c:formatCode>0%</c:formatCode>
                <c:ptCount val="12"/>
                <c:pt idx="1">
                  <c:v>0.70045244426281061</c:v>
                </c:pt>
              </c:numCache>
            </c:numRef>
          </c:val>
          <c:smooth val="0"/>
          <c:extLst>
            <c:ext xmlns:c16="http://schemas.microsoft.com/office/drawing/2014/chart" uri="{C3380CC4-5D6E-409C-BE32-E72D297353CC}">
              <c16:uniqueId val="{00000002-EC7A-A642-BF03-B114ACA3BEE6}"/>
            </c:ext>
          </c:extLst>
        </c:ser>
        <c:dLbls>
          <c:showLegendKey val="0"/>
          <c:showVal val="0"/>
          <c:showCatName val="0"/>
          <c:showSerName val="0"/>
          <c:showPercent val="0"/>
          <c:showBubbleSize val="0"/>
        </c:dLbls>
        <c:marker val="1"/>
        <c:smooth val="0"/>
        <c:axId val="72376320"/>
        <c:axId val="72377856"/>
      </c:lineChart>
      <c:catAx>
        <c:axId val="72376320"/>
        <c:scaling>
          <c:orientation val="minMax"/>
        </c:scaling>
        <c:delete val="0"/>
        <c:axPos val="b"/>
        <c:numFmt formatCode="General" sourceLinked="1"/>
        <c:majorTickMark val="out"/>
        <c:minorTickMark val="none"/>
        <c:tickLblPos val="nextTo"/>
        <c:crossAx val="72377856"/>
        <c:crosses val="autoZero"/>
        <c:auto val="1"/>
        <c:lblAlgn val="ctr"/>
        <c:lblOffset val="100"/>
        <c:noMultiLvlLbl val="0"/>
      </c:catAx>
      <c:valAx>
        <c:axId val="72377856"/>
        <c:scaling>
          <c:orientation val="minMax"/>
        </c:scaling>
        <c:delete val="0"/>
        <c:axPos val="l"/>
        <c:majorGridlines/>
        <c:numFmt formatCode="0%" sourceLinked="1"/>
        <c:majorTickMark val="out"/>
        <c:minorTickMark val="none"/>
        <c:tickLblPos val="nextTo"/>
        <c:crossAx val="72376320"/>
        <c:crosses val="autoZero"/>
        <c:crossBetween val="between"/>
      </c:valAx>
    </c:plotArea>
    <c:legend>
      <c:legendPos val="r"/>
      <c:layout>
        <c:manualLayout>
          <c:xMode val="edge"/>
          <c:yMode val="edge"/>
          <c:x val="0.55182416535929402"/>
          <c:y val="0.16817356304121092"/>
          <c:w val="0.25172945614583436"/>
          <c:h val="0.29466973237961575"/>
        </c:manualLayout>
      </c:layout>
      <c:overlay val="0"/>
      <c:spPr>
        <a:solidFill>
          <a:schemeClr val="bg1"/>
        </a:solidFill>
        <a:ln>
          <a:solidFill>
            <a:schemeClr val="bg1">
              <a:lumMod val="50000"/>
            </a:schemeClr>
          </a:solidFill>
        </a:ln>
      </c:sp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The 'Mega-DCI' market segment</a:t>
            </a:r>
          </a:p>
          <a:p>
            <a:pPr>
              <a:defRPr/>
            </a:pPr>
            <a:r>
              <a:rPr lang="en-US"/>
              <a:t>is part of the overall DWDM market </a:t>
            </a:r>
          </a:p>
        </c:rich>
      </c:tx>
      <c:overlay val="0"/>
    </c:title>
    <c:autoTitleDeleted val="0"/>
    <c:plotArea>
      <c:layout>
        <c:manualLayout>
          <c:layoutTarget val="inner"/>
          <c:xMode val="edge"/>
          <c:yMode val="edge"/>
          <c:x val="0.335553912794613"/>
          <c:y val="0.33331324079588798"/>
          <c:w val="0.34733540597424101"/>
          <c:h val="0.61576095894895"/>
        </c:manualLayout>
      </c:layout>
      <c:pieChart>
        <c:varyColors val="1"/>
        <c:ser>
          <c:idx val="0"/>
          <c:order val="0"/>
          <c:tx>
            <c:strRef>
              <c:f>Segmentation!$K$25:$K$26</c:f>
              <c:strCache>
                <c:ptCount val="2"/>
                <c:pt idx="0">
                  <c:v>Rest of DWDM</c:v>
                </c:pt>
                <c:pt idx="1">
                  <c:v>Mega-DCI DWDM</c:v>
                </c:pt>
              </c:strCache>
            </c:strRef>
          </c:tx>
          <c:dLbls>
            <c:dLbl>
              <c:idx val="0"/>
              <c:layout>
                <c:manualLayout>
                  <c:x val="1.7268504872627599E-2"/>
                  <c:y val="-8.3776699788748896E-2"/>
                </c:manualLayout>
              </c:layout>
              <c:spPr/>
              <c:txPr>
                <a:bodyPr/>
                <a:lstStyle/>
                <a:p>
                  <a:pPr>
                    <a:defRPr sz="1200" b="1"/>
                  </a:pPr>
                  <a:endParaRPr lang="en-US"/>
                </a:p>
              </c:tx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2AC-5F4E-A2E8-A8EE554E11DD}"/>
                </c:ext>
              </c:extLst>
            </c:dLbl>
            <c:dLbl>
              <c:idx val="1"/>
              <c:layout>
                <c:manualLayout>
                  <c:x val="-1.9794493758546701E-2"/>
                  <c:y val="-2.5758499941718301E-2"/>
                </c:manualLayout>
              </c:layout>
              <c:spPr/>
              <c:txPr>
                <a:bodyPr/>
                <a:lstStyle/>
                <a:p>
                  <a:pPr>
                    <a:defRPr sz="1200" b="1"/>
                  </a:pPr>
                  <a:endParaRPr lang="en-US"/>
                </a:p>
              </c:tx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2AC-5F4E-A2E8-A8EE554E11DD}"/>
                </c:ext>
              </c:extLst>
            </c:dLbl>
            <c:spPr>
              <a:noFill/>
              <a:ln>
                <a:noFill/>
              </a:ln>
              <a:effectLst/>
            </c:spPr>
            <c:txPr>
              <a:bodyPr/>
              <a:lstStyle/>
              <a:p>
                <a:pPr>
                  <a:defRPr sz="1200"/>
                </a:pPr>
                <a:endParaRPr lang="en-US"/>
              </a:p>
            </c:txPr>
            <c:showLegendKey val="0"/>
            <c:showVal val="0"/>
            <c:showCatName val="1"/>
            <c:showSerName val="0"/>
            <c:showPercent val="0"/>
            <c:showBubbleSize val="0"/>
            <c:showLeaderLines val="0"/>
            <c:extLst>
              <c:ext xmlns:c15="http://schemas.microsoft.com/office/drawing/2012/chart" uri="{CE6537A1-D6FC-4f65-9D91-7224C49458BB}"/>
            </c:extLst>
          </c:dLbls>
          <c:cat>
            <c:strRef>
              <c:f>Segmentation!$K$25:$K$26</c:f>
              <c:strCache>
                <c:ptCount val="2"/>
                <c:pt idx="0">
                  <c:v>Rest of DWDM</c:v>
                </c:pt>
                <c:pt idx="1">
                  <c:v>Mega-DCI DWDM</c:v>
                </c:pt>
              </c:strCache>
            </c:strRef>
          </c:cat>
          <c:val>
            <c:numRef>
              <c:f>'[10]WDM segments'!#REF!</c:f>
              <c:numCache>
                <c:formatCode>General</c:formatCode>
                <c:ptCount val="2"/>
                <c:pt idx="0">
                  <c:v>86448.937900865014</c:v>
                </c:pt>
                <c:pt idx="1">
                  <c:v>30625</c:v>
                </c:pt>
              </c:numCache>
            </c:numRef>
          </c:val>
          <c:extLst>
            <c:ext xmlns:c16="http://schemas.microsoft.com/office/drawing/2014/chart" uri="{C3380CC4-5D6E-409C-BE32-E72D297353CC}">
              <c16:uniqueId val="{00000002-22AC-5F4E-A2E8-A8EE554E11DD}"/>
            </c:ext>
          </c:extLst>
        </c:ser>
        <c:dLbls>
          <c:showLegendKey val="0"/>
          <c:showVal val="1"/>
          <c:showCatName val="0"/>
          <c:showSerName val="0"/>
          <c:showPercent val="0"/>
          <c:showBubbleSize val="0"/>
          <c:showLeaderLines val="0"/>
        </c:dLbls>
        <c:firstSliceAng val="310"/>
      </c:pieChart>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Meta bandwidth growth</a:t>
            </a:r>
          </a:p>
        </c:rich>
      </c:tx>
      <c:layout>
        <c:manualLayout>
          <c:xMode val="edge"/>
          <c:yMode val="edge"/>
          <c:x val="0.36763346934384766"/>
          <c:y val="3.3333333333333333E-2"/>
        </c:manualLayout>
      </c:layout>
      <c:overlay val="1"/>
    </c:title>
    <c:autoTitleDeleted val="0"/>
    <c:plotArea>
      <c:layout>
        <c:manualLayout>
          <c:layoutTarget val="inner"/>
          <c:xMode val="edge"/>
          <c:yMode val="edge"/>
          <c:x val="9.5195843187994802E-2"/>
          <c:y val="3.3713035870516182E-2"/>
          <c:w val="0.84515176801217973"/>
          <c:h val="0.86609565470982797"/>
        </c:manualLayout>
      </c:layout>
      <c:lineChart>
        <c:grouping val="standard"/>
        <c:varyColors val="0"/>
        <c:ser>
          <c:idx val="0"/>
          <c:order val="0"/>
          <c:tx>
            <c:strRef>
              <c:f>'Top 5 Cloud'!$B$277</c:f>
              <c:strCache>
                <c:ptCount val="1"/>
                <c:pt idx="0">
                  <c:v>Intra DC (annual (Pbps))</c:v>
                </c:pt>
              </c:strCache>
            </c:strRef>
          </c:tx>
          <c:cat>
            <c:numRef>
              <c:f>'Top 5 Cloud'!$C$265:$N$265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Cloud'!$C$279:$N$279</c:f>
              <c:numCache>
                <c:formatCode>0%</c:formatCode>
                <c:ptCount val="12"/>
                <c:pt idx="0">
                  <c:v>0.47056812602243459</c:v>
                </c:pt>
                <c:pt idx="1">
                  <c:v>1.0525857578183349</c:v>
                </c:pt>
              </c:numCache>
            </c:numRef>
          </c:val>
          <c:smooth val="0"/>
          <c:extLst>
            <c:ext xmlns:c16="http://schemas.microsoft.com/office/drawing/2014/chart" uri="{C3380CC4-5D6E-409C-BE32-E72D297353CC}">
              <c16:uniqueId val="{00000000-3AC4-7044-A65B-AA5671394748}"/>
            </c:ext>
          </c:extLst>
        </c:ser>
        <c:ser>
          <c:idx val="1"/>
          <c:order val="1"/>
          <c:tx>
            <c:strRef>
              <c:f>'Top 5 Cloud'!$B$281</c:f>
              <c:strCache>
                <c:ptCount val="1"/>
                <c:pt idx="0">
                  <c:v>DC Cluster</c:v>
                </c:pt>
              </c:strCache>
            </c:strRef>
          </c:tx>
          <c:cat>
            <c:numRef>
              <c:f>'Top 5 Cloud'!$C$265:$N$265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Cloud'!$C$283:$N$283</c:f>
              <c:numCache>
                <c:formatCode>0%</c:formatCode>
                <c:ptCount val="12"/>
                <c:pt idx="1">
                  <c:v>0.85426512499999996</c:v>
                </c:pt>
              </c:numCache>
            </c:numRef>
          </c:val>
          <c:smooth val="0"/>
          <c:extLst>
            <c:ext xmlns:c16="http://schemas.microsoft.com/office/drawing/2014/chart" uri="{C3380CC4-5D6E-409C-BE32-E72D297353CC}">
              <c16:uniqueId val="{00000000-2112-DA4E-8B81-2C3EC0EAB1D3}"/>
            </c:ext>
          </c:extLst>
        </c:ser>
        <c:ser>
          <c:idx val="2"/>
          <c:order val="2"/>
          <c:tx>
            <c:strRef>
              <c:f>'Top 5 Cloud'!$B$287</c:f>
              <c:strCache>
                <c:ptCount val="1"/>
                <c:pt idx="0">
                  <c:v>Metro and LH </c:v>
                </c:pt>
              </c:strCache>
            </c:strRef>
          </c:tx>
          <c:cat>
            <c:numRef>
              <c:f>'Top 5 Cloud'!$C$265:$N$265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Cloud'!$C$289:$N$289</c:f>
              <c:numCache>
                <c:formatCode>0%</c:formatCode>
                <c:ptCount val="12"/>
                <c:pt idx="1">
                  <c:v>1.5268427936243798</c:v>
                </c:pt>
              </c:numCache>
            </c:numRef>
          </c:val>
          <c:smooth val="0"/>
          <c:extLst>
            <c:ext xmlns:c16="http://schemas.microsoft.com/office/drawing/2014/chart" uri="{C3380CC4-5D6E-409C-BE32-E72D297353CC}">
              <c16:uniqueId val="{00000001-2112-DA4E-8B81-2C3EC0EAB1D3}"/>
            </c:ext>
          </c:extLst>
        </c:ser>
        <c:dLbls>
          <c:showLegendKey val="0"/>
          <c:showVal val="0"/>
          <c:showCatName val="0"/>
          <c:showSerName val="0"/>
          <c:showPercent val="0"/>
          <c:showBubbleSize val="0"/>
        </c:dLbls>
        <c:marker val="1"/>
        <c:smooth val="0"/>
        <c:axId val="72421760"/>
        <c:axId val="72423296"/>
      </c:lineChart>
      <c:catAx>
        <c:axId val="72421760"/>
        <c:scaling>
          <c:orientation val="minMax"/>
        </c:scaling>
        <c:delete val="0"/>
        <c:axPos val="b"/>
        <c:numFmt formatCode="General" sourceLinked="1"/>
        <c:majorTickMark val="out"/>
        <c:minorTickMark val="none"/>
        <c:tickLblPos val="nextTo"/>
        <c:crossAx val="72423296"/>
        <c:crosses val="autoZero"/>
        <c:auto val="1"/>
        <c:lblAlgn val="ctr"/>
        <c:lblOffset val="100"/>
        <c:noMultiLvlLbl val="0"/>
      </c:catAx>
      <c:valAx>
        <c:axId val="72423296"/>
        <c:scaling>
          <c:orientation val="minMax"/>
        </c:scaling>
        <c:delete val="0"/>
        <c:axPos val="l"/>
        <c:majorGridlines/>
        <c:numFmt formatCode="0%" sourceLinked="1"/>
        <c:majorTickMark val="out"/>
        <c:minorTickMark val="none"/>
        <c:tickLblPos val="nextTo"/>
        <c:crossAx val="72421760"/>
        <c:crosses val="autoZero"/>
        <c:crossBetween val="between"/>
      </c:valAx>
    </c:plotArea>
    <c:legend>
      <c:legendPos val="r"/>
      <c:layout>
        <c:manualLayout>
          <c:xMode val="edge"/>
          <c:yMode val="edge"/>
          <c:x val="0.58931498212340749"/>
          <c:y val="0.15139107611548555"/>
          <c:w val="0.26600265048684396"/>
          <c:h val="0.25277311169437156"/>
        </c:manualLayout>
      </c:layout>
      <c:overlay val="0"/>
      <c:spPr>
        <a:solidFill>
          <a:schemeClr val="bg1"/>
        </a:solidFill>
        <a:ln>
          <a:solidFill>
            <a:schemeClr val="bg1">
              <a:lumMod val="50000"/>
            </a:schemeClr>
          </a:solidFill>
        </a:ln>
      </c:spPr>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Amazon bandwidth growth</a:t>
            </a:r>
          </a:p>
        </c:rich>
      </c:tx>
      <c:layout>
        <c:manualLayout>
          <c:xMode val="edge"/>
          <c:yMode val="edge"/>
          <c:x val="0.28745703705742215"/>
          <c:y val="1.3055946322788736E-2"/>
        </c:manualLayout>
      </c:layout>
      <c:overlay val="1"/>
    </c:title>
    <c:autoTitleDeleted val="0"/>
    <c:plotArea>
      <c:layout>
        <c:manualLayout>
          <c:layoutTarget val="inner"/>
          <c:xMode val="edge"/>
          <c:yMode val="edge"/>
          <c:x val="0.10772450612341984"/>
          <c:y val="9.0128276041430103E-2"/>
          <c:w val="0.84842870216095423"/>
          <c:h val="0.80765562266174806"/>
        </c:manualLayout>
      </c:layout>
      <c:lineChart>
        <c:grouping val="standard"/>
        <c:varyColors val="0"/>
        <c:ser>
          <c:idx val="0"/>
          <c:order val="0"/>
          <c:tx>
            <c:strRef>
              <c:f>'Top 5 Cloud'!$B$385</c:f>
              <c:strCache>
                <c:ptCount val="1"/>
                <c:pt idx="0">
                  <c:v>Intra DC</c:v>
                </c:pt>
              </c:strCache>
            </c:strRef>
          </c:tx>
          <c:cat>
            <c:numRef>
              <c:f>'Top 5 Cloud'!$C$369:$N$369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Cloud'!$C$387:$N$387</c:f>
              <c:numCache>
                <c:formatCode>0%</c:formatCode>
                <c:ptCount val="12"/>
                <c:pt idx="1">
                  <c:v>0.94744215077959737</c:v>
                </c:pt>
              </c:numCache>
            </c:numRef>
          </c:val>
          <c:smooth val="0"/>
          <c:extLst>
            <c:ext xmlns:c16="http://schemas.microsoft.com/office/drawing/2014/chart" uri="{C3380CC4-5D6E-409C-BE32-E72D297353CC}">
              <c16:uniqueId val="{00000000-838D-6E44-AB61-F66B5C664B92}"/>
            </c:ext>
          </c:extLst>
        </c:ser>
        <c:ser>
          <c:idx val="1"/>
          <c:order val="1"/>
          <c:tx>
            <c:strRef>
              <c:f>'Top 5 Cloud'!$B$389</c:f>
              <c:strCache>
                <c:ptCount val="1"/>
                <c:pt idx="0">
                  <c:v>DC Cluster</c:v>
                </c:pt>
              </c:strCache>
            </c:strRef>
          </c:tx>
          <c:cat>
            <c:numRef>
              <c:f>'Top 5 Cloud'!$C$369:$N$369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Cloud'!$C$391:$N$391</c:f>
              <c:numCache>
                <c:formatCode>0%</c:formatCode>
                <c:ptCount val="12"/>
                <c:pt idx="1">
                  <c:v>0.7971189431210568</c:v>
                </c:pt>
              </c:numCache>
            </c:numRef>
          </c:val>
          <c:smooth val="0"/>
          <c:extLst>
            <c:ext xmlns:c16="http://schemas.microsoft.com/office/drawing/2014/chart" uri="{C3380CC4-5D6E-409C-BE32-E72D297353CC}">
              <c16:uniqueId val="{00000000-DD97-C04B-80AD-75F06C684ED2}"/>
            </c:ext>
          </c:extLst>
        </c:ser>
        <c:ser>
          <c:idx val="2"/>
          <c:order val="2"/>
          <c:tx>
            <c:strRef>
              <c:f>'Top 5 Cloud'!$B$395</c:f>
              <c:strCache>
                <c:ptCount val="1"/>
                <c:pt idx="0">
                  <c:v>Metro and LH</c:v>
                </c:pt>
              </c:strCache>
            </c:strRef>
          </c:tx>
          <c:cat>
            <c:numRef>
              <c:f>'Top 5 Cloud'!$C$369:$N$369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Cloud'!$C$397:$N$397</c:f>
              <c:numCache>
                <c:formatCode>0%</c:formatCode>
                <c:ptCount val="12"/>
                <c:pt idx="1">
                  <c:v>0.7533162514935754</c:v>
                </c:pt>
              </c:numCache>
            </c:numRef>
          </c:val>
          <c:smooth val="0"/>
          <c:extLst>
            <c:ext xmlns:c16="http://schemas.microsoft.com/office/drawing/2014/chart" uri="{C3380CC4-5D6E-409C-BE32-E72D297353CC}">
              <c16:uniqueId val="{00000000-F252-0D4A-9A55-FE602044BB61}"/>
            </c:ext>
          </c:extLst>
        </c:ser>
        <c:dLbls>
          <c:showLegendKey val="0"/>
          <c:showVal val="0"/>
          <c:showCatName val="0"/>
          <c:showSerName val="0"/>
          <c:showPercent val="0"/>
          <c:showBubbleSize val="0"/>
        </c:dLbls>
        <c:marker val="1"/>
        <c:smooth val="0"/>
        <c:axId val="72463104"/>
        <c:axId val="72464640"/>
      </c:lineChart>
      <c:catAx>
        <c:axId val="72463104"/>
        <c:scaling>
          <c:orientation val="minMax"/>
        </c:scaling>
        <c:delete val="0"/>
        <c:axPos val="b"/>
        <c:numFmt formatCode="General" sourceLinked="1"/>
        <c:majorTickMark val="out"/>
        <c:minorTickMark val="none"/>
        <c:tickLblPos val="nextTo"/>
        <c:crossAx val="72464640"/>
        <c:crosses val="autoZero"/>
        <c:auto val="1"/>
        <c:lblAlgn val="ctr"/>
        <c:lblOffset val="100"/>
        <c:noMultiLvlLbl val="0"/>
      </c:catAx>
      <c:valAx>
        <c:axId val="72464640"/>
        <c:scaling>
          <c:orientation val="minMax"/>
        </c:scaling>
        <c:delete val="0"/>
        <c:axPos val="l"/>
        <c:majorGridlines/>
        <c:numFmt formatCode="0%" sourceLinked="1"/>
        <c:majorTickMark val="out"/>
        <c:minorTickMark val="none"/>
        <c:tickLblPos val="nextTo"/>
        <c:crossAx val="72463104"/>
        <c:crosses val="autoZero"/>
        <c:crossBetween val="between"/>
      </c:valAx>
    </c:plotArea>
    <c:legend>
      <c:legendPos val="t"/>
      <c:layout>
        <c:manualLayout>
          <c:xMode val="edge"/>
          <c:yMode val="edge"/>
          <c:x val="0.6770263558686489"/>
          <c:y val="0.16453667473327507"/>
          <c:w val="0.27402372721956764"/>
          <c:h val="0.26270431792295312"/>
        </c:manualLayout>
      </c:layout>
      <c:overlay val="0"/>
      <c:spPr>
        <a:solidFill>
          <a:schemeClr val="bg1"/>
        </a:solidFill>
        <a:ln>
          <a:solidFill>
            <a:schemeClr val="bg1">
              <a:lumMod val="50000"/>
            </a:schemeClr>
          </a:solidFill>
        </a:ln>
      </c:spPr>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Microsoft bandwidth growth</a:t>
            </a:r>
          </a:p>
        </c:rich>
      </c:tx>
      <c:layout>
        <c:manualLayout>
          <c:xMode val="edge"/>
          <c:yMode val="edge"/>
          <c:x val="0.30086445550111496"/>
          <c:y val="0"/>
        </c:manualLayout>
      </c:layout>
      <c:overlay val="1"/>
    </c:title>
    <c:autoTitleDeleted val="0"/>
    <c:plotArea>
      <c:layout>
        <c:manualLayout>
          <c:layoutTarget val="inner"/>
          <c:xMode val="edge"/>
          <c:yMode val="edge"/>
          <c:x val="9.1833114750980688E-2"/>
          <c:y val="0.11851162082520206"/>
          <c:w val="0.87899894158840741"/>
          <c:h val="0.79199794473938057"/>
        </c:manualLayout>
      </c:layout>
      <c:lineChart>
        <c:grouping val="standard"/>
        <c:varyColors val="0"/>
        <c:ser>
          <c:idx val="0"/>
          <c:order val="0"/>
          <c:tx>
            <c:strRef>
              <c:f>'Top 5 Cloud'!$B$466</c:f>
              <c:strCache>
                <c:ptCount val="1"/>
                <c:pt idx="0">
                  <c:v>Intra DC</c:v>
                </c:pt>
              </c:strCache>
            </c:strRef>
          </c:tx>
          <c:cat>
            <c:numRef>
              <c:f>'Top 5 Cloud'!$C$455:$N$455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Cloud'!$C$469:$N$469</c:f>
              <c:numCache>
                <c:formatCode>0%</c:formatCode>
                <c:ptCount val="12"/>
                <c:pt idx="0">
                  <c:v>0.99242596864399601</c:v>
                </c:pt>
                <c:pt idx="1">
                  <c:v>0.89191325635879881</c:v>
                </c:pt>
              </c:numCache>
            </c:numRef>
          </c:val>
          <c:smooth val="0"/>
          <c:extLst>
            <c:ext xmlns:c16="http://schemas.microsoft.com/office/drawing/2014/chart" uri="{C3380CC4-5D6E-409C-BE32-E72D297353CC}">
              <c16:uniqueId val="{00000000-0066-8D49-848A-A401F1B22C39}"/>
            </c:ext>
          </c:extLst>
        </c:ser>
        <c:ser>
          <c:idx val="1"/>
          <c:order val="1"/>
          <c:tx>
            <c:strRef>
              <c:f>'Top 5 Cloud'!$B$470</c:f>
              <c:strCache>
                <c:ptCount val="1"/>
                <c:pt idx="0">
                  <c:v>DC Cluster </c:v>
                </c:pt>
              </c:strCache>
            </c:strRef>
          </c:tx>
          <c:cat>
            <c:numRef>
              <c:f>'Top 5 Cloud'!$C$455:$N$455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Cloud'!$C$473:$N$473</c:f>
              <c:numCache>
                <c:formatCode>0%</c:formatCode>
                <c:ptCount val="12"/>
              </c:numCache>
            </c:numRef>
          </c:val>
          <c:smooth val="0"/>
          <c:extLst>
            <c:ext xmlns:c16="http://schemas.microsoft.com/office/drawing/2014/chart" uri="{C3380CC4-5D6E-409C-BE32-E72D297353CC}">
              <c16:uniqueId val="{00000000-C170-C545-A183-A6370FD50FF4}"/>
            </c:ext>
          </c:extLst>
        </c:ser>
        <c:ser>
          <c:idx val="2"/>
          <c:order val="2"/>
          <c:tx>
            <c:strRef>
              <c:f>'Top 5 Cloud'!$B$477</c:f>
              <c:strCache>
                <c:ptCount val="1"/>
                <c:pt idx="0">
                  <c:v>Metro and LH </c:v>
                </c:pt>
              </c:strCache>
            </c:strRef>
          </c:tx>
          <c:cat>
            <c:numRef>
              <c:f>'Top 5 Cloud'!$C$455:$N$455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Cloud'!$C$479:$N$479</c:f>
              <c:numCache>
                <c:formatCode>0%</c:formatCode>
                <c:ptCount val="12"/>
                <c:pt idx="1">
                  <c:v>0.64061385860316133</c:v>
                </c:pt>
              </c:numCache>
            </c:numRef>
          </c:val>
          <c:smooth val="0"/>
          <c:extLst>
            <c:ext xmlns:c16="http://schemas.microsoft.com/office/drawing/2014/chart" uri="{C3380CC4-5D6E-409C-BE32-E72D297353CC}">
              <c16:uniqueId val="{00000000-1F57-7743-8E4B-5DFC31F9FE84}"/>
            </c:ext>
          </c:extLst>
        </c:ser>
        <c:dLbls>
          <c:showLegendKey val="0"/>
          <c:showVal val="0"/>
          <c:showCatName val="0"/>
          <c:showSerName val="0"/>
          <c:showPercent val="0"/>
          <c:showBubbleSize val="0"/>
        </c:dLbls>
        <c:marker val="1"/>
        <c:smooth val="0"/>
        <c:axId val="72578176"/>
        <c:axId val="72579712"/>
      </c:lineChart>
      <c:catAx>
        <c:axId val="72578176"/>
        <c:scaling>
          <c:orientation val="minMax"/>
        </c:scaling>
        <c:delete val="0"/>
        <c:axPos val="b"/>
        <c:numFmt formatCode="General" sourceLinked="1"/>
        <c:majorTickMark val="out"/>
        <c:minorTickMark val="none"/>
        <c:tickLblPos val="nextTo"/>
        <c:crossAx val="72579712"/>
        <c:crosses val="autoZero"/>
        <c:auto val="1"/>
        <c:lblAlgn val="ctr"/>
        <c:lblOffset val="100"/>
        <c:noMultiLvlLbl val="0"/>
      </c:catAx>
      <c:valAx>
        <c:axId val="72579712"/>
        <c:scaling>
          <c:orientation val="minMax"/>
        </c:scaling>
        <c:delete val="0"/>
        <c:axPos val="l"/>
        <c:majorGridlines/>
        <c:numFmt formatCode="0%" sourceLinked="1"/>
        <c:majorTickMark val="out"/>
        <c:minorTickMark val="none"/>
        <c:tickLblPos val="nextTo"/>
        <c:crossAx val="72578176"/>
        <c:crosses val="autoZero"/>
        <c:crossBetween val="between"/>
      </c:valAx>
    </c:plotArea>
    <c:legend>
      <c:legendPos val="t"/>
      <c:layout>
        <c:manualLayout>
          <c:xMode val="edge"/>
          <c:yMode val="edge"/>
          <c:x val="0.19393882474165944"/>
          <c:y val="0.15389190729371474"/>
          <c:w val="0.5793560000672936"/>
          <c:h val="6.5774354380088024E-2"/>
        </c:manualLayout>
      </c:layout>
      <c:overlay val="0"/>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63503924651721"/>
          <c:y val="5.2050479650572502E-2"/>
          <c:w val="0.80189357857916521"/>
          <c:h val="0.83409980800563943"/>
        </c:manualLayout>
      </c:layout>
      <c:barChart>
        <c:barDir val="col"/>
        <c:grouping val="clustered"/>
        <c:varyColors val="0"/>
        <c:ser>
          <c:idx val="0"/>
          <c:order val="0"/>
          <c:spPr>
            <a:solidFill>
              <a:schemeClr val="accent1"/>
            </a:solidFill>
            <a:ln>
              <a:noFill/>
            </a:ln>
            <a:effectLst/>
          </c:spPr>
          <c:invertIfNegative val="0"/>
          <c:cat>
            <c:numRef>
              <c:f>'Top 5 Cloud'!$V$663:$AC$663</c:f>
              <c:numCache>
                <c:formatCode>General</c:formatCode>
                <c:ptCount val="8"/>
                <c:pt idx="0">
                  <c:v>2020</c:v>
                </c:pt>
                <c:pt idx="1">
                  <c:v>2021</c:v>
                </c:pt>
                <c:pt idx="2">
                  <c:v>2022</c:v>
                </c:pt>
                <c:pt idx="3">
                  <c:v>2023</c:v>
                </c:pt>
                <c:pt idx="4">
                  <c:v>2024</c:v>
                </c:pt>
                <c:pt idx="5">
                  <c:v>2025</c:v>
                </c:pt>
                <c:pt idx="6">
                  <c:v>2026</c:v>
                </c:pt>
                <c:pt idx="7">
                  <c:v>2027</c:v>
                </c:pt>
              </c:numCache>
            </c:numRef>
          </c:cat>
          <c:val>
            <c:numRef>
              <c:f>'Top 5 Cloud'!$V$630:$AC$630</c:f>
              <c:numCache>
                <c:formatCode>_(* #,##0_);_(* \(#,##0\);_(* "-"??_);_(@_)</c:formatCode>
                <c:ptCount val="8"/>
              </c:numCache>
            </c:numRef>
          </c:val>
          <c:extLst>
            <c:ext xmlns:c15="http://schemas.microsoft.com/office/drawing/2012/chart" uri="{02D57815-91ED-43cb-92C2-25804820EDAC}">
              <c15:filteredSeriesTitle>
                <c15:tx>
                  <c:strRef>
                    <c:extLst>
                      <c:ext uri="{02D57815-91ED-43cb-92C2-25804820EDAC}">
                        <c15:formulaRef>
                          <c15:sqref>'Top 5 Cloud'!#REF!</c15:sqref>
                        </c15:formulaRef>
                      </c:ext>
                    </c:extLst>
                    <c:strCache>
                      <c:ptCount val="1"/>
                      <c:pt idx="0">
                        <c:v>200G SR4_100 m_QSFP56</c:v>
                      </c:pt>
                    </c:strCache>
                  </c:strRef>
                </c15:tx>
              </c15:filteredSeriesTitle>
            </c:ext>
            <c:ext xmlns:c16="http://schemas.microsoft.com/office/drawing/2014/chart" uri="{C3380CC4-5D6E-409C-BE32-E72D297353CC}">
              <c16:uniqueId val="{00000000-1351-7B44-B578-F2C85C3B17C6}"/>
            </c:ext>
          </c:extLst>
        </c:ser>
        <c:ser>
          <c:idx val="1"/>
          <c:order val="1"/>
          <c:spPr>
            <a:solidFill>
              <a:schemeClr val="accent2"/>
            </a:solidFill>
            <a:ln>
              <a:noFill/>
            </a:ln>
            <a:effectLst/>
          </c:spPr>
          <c:invertIfNegative val="0"/>
          <c:cat>
            <c:numRef>
              <c:f>'Top 5 Cloud'!$V$663:$AC$663</c:f>
              <c:numCache>
                <c:formatCode>General</c:formatCode>
                <c:ptCount val="8"/>
                <c:pt idx="0">
                  <c:v>2020</c:v>
                </c:pt>
                <c:pt idx="1">
                  <c:v>2021</c:v>
                </c:pt>
                <c:pt idx="2">
                  <c:v>2022</c:v>
                </c:pt>
                <c:pt idx="3">
                  <c:v>2023</c:v>
                </c:pt>
                <c:pt idx="4">
                  <c:v>2024</c:v>
                </c:pt>
                <c:pt idx="5">
                  <c:v>2025</c:v>
                </c:pt>
                <c:pt idx="6">
                  <c:v>2026</c:v>
                </c:pt>
                <c:pt idx="7">
                  <c:v>2027</c:v>
                </c:pt>
              </c:numCache>
            </c:numRef>
          </c:cat>
          <c:val>
            <c:numRef>
              <c:f>'Top 5 Cloud'!$V$635:$AC$635</c:f>
              <c:numCache>
                <c:formatCode>_(* #,##0_);_(* \(#,##0\);_(* "-"??_);_(@_)</c:formatCode>
                <c:ptCount val="8"/>
              </c:numCache>
            </c:numRef>
          </c:val>
          <c:extLst>
            <c:ext xmlns:c15="http://schemas.microsoft.com/office/drawing/2012/chart" uri="{02D57815-91ED-43cb-92C2-25804820EDAC}">
              <c15:filteredSeriesTitle>
                <c15:tx>
                  <c:strRef>
                    <c:extLst>
                      <c:ext uri="{02D57815-91ED-43cb-92C2-25804820EDAC}">
                        <c15:formulaRef>
                          <c15:sqref>'Top 5 Cloud'!#REF!</c15:sqref>
                        </c15:formulaRef>
                      </c:ext>
                    </c:extLst>
                    <c:strCache>
                      <c:ptCount val="1"/>
                      <c:pt idx="0">
                        <c:v>2x200 (400G-SR8)_100 m_OSFP, QSFP-DD</c:v>
                      </c:pt>
                    </c:strCache>
                  </c:strRef>
                </c15:tx>
              </c15:filteredSeriesTitle>
            </c:ext>
            <c:ext xmlns:c16="http://schemas.microsoft.com/office/drawing/2014/chart" uri="{C3380CC4-5D6E-409C-BE32-E72D297353CC}">
              <c16:uniqueId val="{00000001-1351-7B44-B578-F2C85C3B17C6}"/>
            </c:ext>
          </c:extLst>
        </c:ser>
        <c:ser>
          <c:idx val="2"/>
          <c:order val="2"/>
          <c:spPr>
            <a:solidFill>
              <a:schemeClr val="accent3"/>
            </a:solidFill>
            <a:ln>
              <a:noFill/>
            </a:ln>
            <a:effectLst/>
          </c:spPr>
          <c:invertIfNegative val="0"/>
          <c:cat>
            <c:numRef>
              <c:f>'Top 5 Cloud'!$V$663:$AC$663</c:f>
              <c:numCache>
                <c:formatCode>General</c:formatCode>
                <c:ptCount val="8"/>
                <c:pt idx="0">
                  <c:v>2020</c:v>
                </c:pt>
                <c:pt idx="1">
                  <c:v>2021</c:v>
                </c:pt>
                <c:pt idx="2">
                  <c:v>2022</c:v>
                </c:pt>
                <c:pt idx="3">
                  <c:v>2023</c:v>
                </c:pt>
                <c:pt idx="4">
                  <c:v>2024</c:v>
                </c:pt>
                <c:pt idx="5">
                  <c:v>2025</c:v>
                </c:pt>
                <c:pt idx="6">
                  <c:v>2026</c:v>
                </c:pt>
                <c:pt idx="7">
                  <c:v>2027</c:v>
                </c:pt>
              </c:numCache>
            </c:numRef>
          </c:cat>
          <c:val>
            <c:numRef>
              <c:f>'Top 5 Cloud'!$V$632:$AC$632</c:f>
              <c:numCache>
                <c:formatCode>_(* #,##0_);_(* \(#,##0\);_(* "-"??_);_(@_)</c:formatCode>
                <c:ptCount val="8"/>
              </c:numCache>
            </c:numRef>
          </c:val>
          <c:extLst>
            <c:ext xmlns:c15="http://schemas.microsoft.com/office/drawing/2012/chart" uri="{02D57815-91ED-43cb-92C2-25804820EDAC}">
              <c15:filteredSeriesTitle>
                <c15:tx>
                  <c:strRef>
                    <c:extLst>
                      <c:ext uri="{02D57815-91ED-43cb-92C2-25804820EDAC}">
                        <c15:formulaRef>
                          <c15:sqref>'Top 5 Cloud'!#REF!</c15:sqref>
                        </c15:formulaRef>
                      </c:ext>
                    </c:extLst>
                    <c:strCache>
                      <c:ptCount val="1"/>
                      <c:pt idx="0">
                        <c:v>200G FR4_3 km_QSFP56</c:v>
                      </c:pt>
                    </c:strCache>
                  </c:strRef>
                </c15:tx>
              </c15:filteredSeriesTitle>
            </c:ext>
            <c:ext xmlns:c16="http://schemas.microsoft.com/office/drawing/2014/chart" uri="{C3380CC4-5D6E-409C-BE32-E72D297353CC}">
              <c16:uniqueId val="{00000002-1351-7B44-B578-F2C85C3B17C6}"/>
            </c:ext>
          </c:extLst>
        </c:ser>
        <c:ser>
          <c:idx val="3"/>
          <c:order val="3"/>
          <c:spPr>
            <a:solidFill>
              <a:schemeClr val="accent4"/>
            </a:solidFill>
            <a:ln>
              <a:noFill/>
            </a:ln>
            <a:effectLst/>
          </c:spPr>
          <c:invertIfNegative val="0"/>
          <c:cat>
            <c:numRef>
              <c:f>'Top 5 Cloud'!$V$663:$AC$663</c:f>
              <c:numCache>
                <c:formatCode>General</c:formatCode>
                <c:ptCount val="8"/>
                <c:pt idx="0">
                  <c:v>2020</c:v>
                </c:pt>
                <c:pt idx="1">
                  <c:v>2021</c:v>
                </c:pt>
                <c:pt idx="2">
                  <c:v>2022</c:v>
                </c:pt>
                <c:pt idx="3">
                  <c:v>2023</c:v>
                </c:pt>
                <c:pt idx="4">
                  <c:v>2024</c:v>
                </c:pt>
                <c:pt idx="5">
                  <c:v>2025</c:v>
                </c:pt>
                <c:pt idx="6">
                  <c:v>2026</c:v>
                </c:pt>
                <c:pt idx="7">
                  <c:v>2027</c:v>
                </c:pt>
              </c:numCache>
            </c:numRef>
          </c:cat>
          <c:val>
            <c:numRef>
              <c:f>'Top 5 Cloud'!$V$638:$AC$638</c:f>
              <c:numCache>
                <c:formatCode>_(* #,##0_);_(* \(#,##0\);_(* "-"??_);_(@_)</c:formatCode>
                <c:ptCount val="8"/>
              </c:numCache>
            </c:numRef>
          </c:val>
          <c:extLst>
            <c:ext xmlns:c15="http://schemas.microsoft.com/office/drawing/2012/chart" uri="{02D57815-91ED-43cb-92C2-25804820EDAC}">
              <c15:filteredSeriesTitle>
                <c15:tx>
                  <c:strRef>
                    <c:extLst>
                      <c:ext uri="{02D57815-91ED-43cb-92C2-25804820EDAC}">
                        <c15:formulaRef>
                          <c15:sqref>'Top 5 Cloud'!#REF!</c15:sqref>
                        </c15:formulaRef>
                      </c:ext>
                    </c:extLst>
                    <c:strCache>
                      <c:ptCount val="1"/>
                      <c:pt idx="0">
                        <c:v>2x(200G FR4)_2 km_OSFP</c:v>
                      </c:pt>
                    </c:strCache>
                  </c:strRef>
                </c15:tx>
              </c15:filteredSeriesTitle>
            </c:ext>
            <c:ext xmlns:c16="http://schemas.microsoft.com/office/drawing/2014/chart" uri="{C3380CC4-5D6E-409C-BE32-E72D297353CC}">
              <c16:uniqueId val="{00000003-1351-7B44-B578-F2C85C3B17C6}"/>
            </c:ext>
          </c:extLst>
        </c:ser>
        <c:ser>
          <c:idx val="5"/>
          <c:order val="4"/>
          <c:spPr>
            <a:solidFill>
              <a:schemeClr val="accent6"/>
            </a:solidFill>
            <a:ln>
              <a:noFill/>
            </a:ln>
            <a:effectLst/>
          </c:spPr>
          <c:invertIfNegative val="0"/>
          <c:cat>
            <c:numRef>
              <c:f>'Top 5 Cloud'!$V$663:$AC$663</c:f>
              <c:numCache>
                <c:formatCode>General</c:formatCode>
                <c:ptCount val="8"/>
                <c:pt idx="0">
                  <c:v>2020</c:v>
                </c:pt>
                <c:pt idx="1">
                  <c:v>2021</c:v>
                </c:pt>
                <c:pt idx="2">
                  <c:v>2022</c:v>
                </c:pt>
                <c:pt idx="3">
                  <c:v>2023</c:v>
                </c:pt>
                <c:pt idx="4">
                  <c:v>2024</c:v>
                </c:pt>
                <c:pt idx="5">
                  <c:v>2025</c:v>
                </c:pt>
                <c:pt idx="6">
                  <c:v>2026</c:v>
                </c:pt>
                <c:pt idx="7">
                  <c:v>2027</c:v>
                </c:pt>
              </c:numCache>
            </c:numRef>
          </c:cat>
          <c:val>
            <c:numRef>
              <c:f>'Top 5 Cloud'!$V$637:$AC$637</c:f>
              <c:numCache>
                <c:formatCode>_(* #,##0_);_(* \(#,##0\);_(* "-"??_);_(@_)</c:formatCode>
                <c:ptCount val="8"/>
              </c:numCache>
            </c:numRef>
          </c:val>
          <c:extLst>
            <c:ext xmlns:c15="http://schemas.microsoft.com/office/drawing/2012/chart" uri="{02D57815-91ED-43cb-92C2-25804820EDAC}">
              <c15:filteredSeriesTitle>
                <c15:tx>
                  <c:strRef>
                    <c:extLst>
                      <c:ext uri="{02D57815-91ED-43cb-92C2-25804820EDAC}">
                        <c15:formulaRef>
                          <c15:sqref>'Top 5 Cloud'!#REF!</c15:sqref>
                        </c15:formulaRef>
                      </c:ext>
                    </c:extLst>
                    <c:strCache>
                      <c:ptCount val="1"/>
                      <c:pt idx="0">
                        <c:v>400G DR4_500 m_OSFP, QSFP-DD, QSFP112</c:v>
                      </c:pt>
                    </c:strCache>
                  </c:strRef>
                </c15:tx>
              </c15:filteredSeriesTitle>
            </c:ext>
            <c:ext xmlns:c16="http://schemas.microsoft.com/office/drawing/2014/chart" uri="{C3380CC4-5D6E-409C-BE32-E72D297353CC}">
              <c16:uniqueId val="{00000005-1351-7B44-B578-F2C85C3B17C6}"/>
            </c:ext>
          </c:extLst>
        </c:ser>
        <c:ser>
          <c:idx val="6"/>
          <c:order val="5"/>
          <c:spPr>
            <a:solidFill>
              <a:schemeClr val="accent1">
                <a:lumMod val="60000"/>
              </a:schemeClr>
            </a:solidFill>
            <a:ln>
              <a:noFill/>
            </a:ln>
            <a:effectLst/>
          </c:spPr>
          <c:invertIfNegative val="0"/>
          <c:cat>
            <c:numRef>
              <c:f>'Top 5 Cloud'!$V$663:$AC$663</c:f>
              <c:numCache>
                <c:formatCode>General</c:formatCode>
                <c:ptCount val="8"/>
                <c:pt idx="0">
                  <c:v>2020</c:v>
                </c:pt>
                <c:pt idx="1">
                  <c:v>2021</c:v>
                </c:pt>
                <c:pt idx="2">
                  <c:v>2022</c:v>
                </c:pt>
                <c:pt idx="3">
                  <c:v>2023</c:v>
                </c:pt>
                <c:pt idx="4">
                  <c:v>2024</c:v>
                </c:pt>
                <c:pt idx="5">
                  <c:v>2025</c:v>
                </c:pt>
                <c:pt idx="6">
                  <c:v>2026</c:v>
                </c:pt>
                <c:pt idx="7">
                  <c:v>2027</c:v>
                </c:pt>
              </c:numCache>
            </c:numRef>
          </c:cat>
          <c:val>
            <c:numRef>
              <c:f>'Top 5 Cloud'!$V$639:$AC$639</c:f>
              <c:numCache>
                <c:formatCode>_(* #,##0_);_(* \(#,##0\);_(* "-"??_);_(@_)</c:formatCode>
                <c:ptCount val="8"/>
              </c:numCache>
            </c:numRef>
          </c:val>
          <c:extLst>
            <c:ext xmlns:c15="http://schemas.microsoft.com/office/drawing/2012/chart" uri="{02D57815-91ED-43cb-92C2-25804820EDAC}">
              <c15:filteredSeriesTitle>
                <c15:tx>
                  <c:strRef>
                    <c:extLst>
                      <c:ext uri="{02D57815-91ED-43cb-92C2-25804820EDAC}">
                        <c15:formulaRef>
                          <c15:sqref>'Top 5 Cloud'!#REF!</c15:sqref>
                        </c15:formulaRef>
                      </c:ext>
                    </c:extLst>
                    <c:strCache>
                      <c:ptCount val="1"/>
                      <c:pt idx="0">
                        <c:v>400G FR4_2 km_OSFP, QSFP-DD, QSFP112</c:v>
                      </c:pt>
                    </c:strCache>
                  </c:strRef>
                </c15:tx>
              </c15:filteredSeriesTitle>
            </c:ext>
            <c:ext xmlns:c16="http://schemas.microsoft.com/office/drawing/2014/chart" uri="{C3380CC4-5D6E-409C-BE32-E72D297353CC}">
              <c16:uniqueId val="{00000006-1351-7B44-B578-F2C85C3B17C6}"/>
            </c:ext>
          </c:extLst>
        </c:ser>
        <c:dLbls>
          <c:showLegendKey val="0"/>
          <c:showVal val="0"/>
          <c:showCatName val="0"/>
          <c:showSerName val="0"/>
          <c:showPercent val="0"/>
          <c:showBubbleSize val="0"/>
        </c:dLbls>
        <c:gapWidth val="150"/>
        <c:axId val="72631424"/>
        <c:axId val="72632960"/>
      </c:barChart>
      <c:catAx>
        <c:axId val="72631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632960"/>
        <c:crosses val="autoZero"/>
        <c:auto val="1"/>
        <c:lblAlgn val="ctr"/>
        <c:lblOffset val="100"/>
        <c:noMultiLvlLbl val="0"/>
      </c:catAx>
      <c:valAx>
        <c:axId val="726329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Shipments (Units)</a:t>
                </a:r>
              </a:p>
            </c:rich>
          </c:tx>
          <c:overlay val="0"/>
          <c:spPr>
            <a:noFill/>
            <a:ln>
              <a:noFill/>
            </a:ln>
            <a:effectLst/>
          </c:sp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631424"/>
        <c:crosses val="autoZero"/>
        <c:crossBetween val="between"/>
      </c:valAx>
      <c:spPr>
        <a:noFill/>
        <a:ln>
          <a:noFill/>
        </a:ln>
        <a:effectLst/>
      </c:spPr>
    </c:plotArea>
    <c:legend>
      <c:legendPos val="b"/>
      <c:layout>
        <c:manualLayout>
          <c:xMode val="edge"/>
          <c:yMode val="edge"/>
          <c:x val="0.30144521834798943"/>
          <c:y val="5.6193472451596164E-2"/>
          <c:w val="0.52039528900208676"/>
          <c:h val="0.16768544591148807"/>
        </c:manualLayout>
      </c:layout>
      <c:overlay val="0"/>
      <c:spPr>
        <a:solidFill>
          <a:schemeClr val="bg1"/>
        </a:solidFill>
        <a:ln>
          <a:solidFill>
            <a:schemeClr val="tx1">
              <a:lumMod val="75000"/>
              <a:lumOff val="25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Apple bandwidth growth</a:t>
            </a:r>
          </a:p>
        </c:rich>
      </c:tx>
      <c:overlay val="0"/>
    </c:title>
    <c:autoTitleDeleted val="0"/>
    <c:plotArea>
      <c:layout>
        <c:manualLayout>
          <c:layoutTarget val="inner"/>
          <c:xMode val="edge"/>
          <c:yMode val="edge"/>
          <c:x val="9.1833114750980688E-2"/>
          <c:y val="0.11851162082520206"/>
          <c:w val="0.87899894158840741"/>
          <c:h val="0.79199794473938057"/>
        </c:manualLayout>
      </c:layout>
      <c:lineChart>
        <c:grouping val="standard"/>
        <c:varyColors val="0"/>
        <c:ser>
          <c:idx val="0"/>
          <c:order val="0"/>
          <c:tx>
            <c:strRef>
              <c:f>'Top 5 Cloud'!$B$550</c:f>
              <c:strCache>
                <c:ptCount val="1"/>
                <c:pt idx="0">
                  <c:v>Intra DC</c:v>
                </c:pt>
              </c:strCache>
            </c:strRef>
          </c:tx>
          <c:cat>
            <c:numRef>
              <c:f>'Top 5 Cloud'!$C$539:$N$539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Cloud'!$C$553:$N$553</c:f>
              <c:numCache>
                <c:formatCode>0%</c:formatCode>
                <c:ptCount val="12"/>
                <c:pt idx="1">
                  <c:v>0.92564258318577397</c:v>
                </c:pt>
              </c:numCache>
            </c:numRef>
          </c:val>
          <c:smooth val="0"/>
          <c:extLst>
            <c:ext xmlns:c16="http://schemas.microsoft.com/office/drawing/2014/chart" uri="{C3380CC4-5D6E-409C-BE32-E72D297353CC}">
              <c16:uniqueId val="{00000000-3E67-FE42-A8D7-BF7EC361C55C}"/>
            </c:ext>
          </c:extLst>
        </c:ser>
        <c:ser>
          <c:idx val="2"/>
          <c:order val="1"/>
          <c:tx>
            <c:strRef>
              <c:f>'Top 5 Cloud'!$B$555</c:f>
              <c:strCache>
                <c:ptCount val="1"/>
                <c:pt idx="0">
                  <c:v>DC Cluster </c:v>
                </c:pt>
              </c:strCache>
            </c:strRef>
          </c:tx>
          <c:cat>
            <c:numRef>
              <c:f>'Top 5 Cloud'!$C$539:$N$539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Cloud'!$C$558:$N$558</c:f>
              <c:numCache>
                <c:formatCode>0%</c:formatCode>
                <c:ptCount val="12"/>
                <c:pt idx="1">
                  <c:v>0.5072928000000001</c:v>
                </c:pt>
              </c:numCache>
            </c:numRef>
          </c:val>
          <c:smooth val="0"/>
          <c:extLst>
            <c:ext xmlns:c16="http://schemas.microsoft.com/office/drawing/2014/chart" uri="{C3380CC4-5D6E-409C-BE32-E72D297353CC}">
              <c16:uniqueId val="{00000002-3E67-FE42-A8D7-BF7EC361C55C}"/>
            </c:ext>
          </c:extLst>
        </c:ser>
        <c:ser>
          <c:idx val="1"/>
          <c:order val="2"/>
          <c:tx>
            <c:strRef>
              <c:f>'Top 5 Cloud'!$B$562</c:f>
              <c:strCache>
                <c:ptCount val="1"/>
                <c:pt idx="0">
                  <c:v>Metro and LH </c:v>
                </c:pt>
              </c:strCache>
            </c:strRef>
          </c:tx>
          <c:cat>
            <c:numRef>
              <c:f>'Top 5 Cloud'!$C$539:$N$539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Cloud'!$C$564:$N$564</c:f>
              <c:numCache>
                <c:formatCode>0%</c:formatCode>
                <c:ptCount val="12"/>
                <c:pt idx="1">
                  <c:v>0.81179735369061357</c:v>
                </c:pt>
              </c:numCache>
            </c:numRef>
          </c:val>
          <c:smooth val="0"/>
          <c:extLst>
            <c:ext xmlns:c16="http://schemas.microsoft.com/office/drawing/2014/chart" uri="{C3380CC4-5D6E-409C-BE32-E72D297353CC}">
              <c16:uniqueId val="{00000003-3E67-FE42-A8D7-BF7EC361C55C}"/>
            </c:ext>
          </c:extLst>
        </c:ser>
        <c:dLbls>
          <c:showLegendKey val="0"/>
          <c:showVal val="0"/>
          <c:showCatName val="0"/>
          <c:showSerName val="0"/>
          <c:showPercent val="0"/>
          <c:showBubbleSize val="0"/>
        </c:dLbls>
        <c:marker val="1"/>
        <c:smooth val="0"/>
        <c:axId val="72672768"/>
        <c:axId val="72674304"/>
      </c:lineChart>
      <c:catAx>
        <c:axId val="72672768"/>
        <c:scaling>
          <c:orientation val="minMax"/>
        </c:scaling>
        <c:delete val="0"/>
        <c:axPos val="b"/>
        <c:numFmt formatCode="General" sourceLinked="1"/>
        <c:majorTickMark val="out"/>
        <c:minorTickMark val="none"/>
        <c:tickLblPos val="nextTo"/>
        <c:crossAx val="72674304"/>
        <c:crosses val="autoZero"/>
        <c:auto val="1"/>
        <c:lblAlgn val="ctr"/>
        <c:lblOffset val="100"/>
        <c:noMultiLvlLbl val="0"/>
      </c:catAx>
      <c:valAx>
        <c:axId val="72674304"/>
        <c:scaling>
          <c:orientation val="minMax"/>
        </c:scaling>
        <c:delete val="0"/>
        <c:axPos val="l"/>
        <c:majorGridlines/>
        <c:numFmt formatCode="0%" sourceLinked="1"/>
        <c:majorTickMark val="out"/>
        <c:minorTickMark val="none"/>
        <c:tickLblPos val="nextTo"/>
        <c:crossAx val="72672768"/>
        <c:crosses val="autoZero"/>
        <c:crossBetween val="between"/>
      </c:valAx>
    </c:plotArea>
    <c:legend>
      <c:legendPos val="t"/>
      <c:layout>
        <c:manualLayout>
          <c:xMode val="edge"/>
          <c:yMode val="edge"/>
          <c:x val="0.60487051200640662"/>
          <c:y val="0.16917335075648735"/>
          <c:w val="0.21085733468692744"/>
          <c:h val="0.30708880514223696"/>
        </c:manualLayout>
      </c:layout>
      <c:overlay val="0"/>
      <c:spPr>
        <a:solidFill>
          <a:schemeClr val="bg1"/>
        </a:solidFill>
        <a:ln>
          <a:solidFill>
            <a:schemeClr val="bg1">
              <a:lumMod val="50000"/>
            </a:schemeClr>
          </a:solidFill>
        </a:ln>
      </c:spPr>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Annual</a:t>
            </a:r>
            <a:r>
              <a:rPr lang="en-US" sz="1200" baseline="0"/>
              <a:t> transceiver sales ($ mn)</a:t>
            </a:r>
            <a:endParaRPr lang="en-US" sz="1200"/>
          </a:p>
        </c:rich>
      </c:tx>
      <c:layout>
        <c:manualLayout>
          <c:xMode val="edge"/>
          <c:yMode val="edge"/>
          <c:x val="0.36656492552570497"/>
          <c:y val="5.1365687874577584E-2"/>
        </c:manualLayout>
      </c:layout>
      <c:overlay val="1"/>
    </c:title>
    <c:autoTitleDeleted val="0"/>
    <c:plotArea>
      <c:layout/>
      <c:barChart>
        <c:barDir val="col"/>
        <c:grouping val="stacked"/>
        <c:varyColors val="0"/>
        <c:ser>
          <c:idx val="0"/>
          <c:order val="0"/>
          <c:tx>
            <c:strRef>
              <c:f>'Top 5 Cloud'!$Q$14</c:f>
              <c:strCache>
                <c:ptCount val="1"/>
                <c:pt idx="0">
                  <c:v>Alphabet</c:v>
                </c:pt>
              </c:strCache>
            </c:strRef>
          </c:tx>
          <c:invertIfNegative val="0"/>
          <c:cat>
            <c:numRef>
              <c:f>'Top 5 Cloud'!$R$13:$AC$13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Cloud'!$R$14:$AC$14</c:f>
              <c:numCache>
                <c:formatCode>_("$"* #,##0_);_("$"* \(#,##0\);_("$"* "-"??_);_(@_)</c:formatCode>
                <c:ptCount val="12"/>
                <c:pt idx="0">
                  <c:v>515.61742751874488</c:v>
                </c:pt>
                <c:pt idx="1">
                  <c:v>580.01833086458691</c:v>
                </c:pt>
              </c:numCache>
            </c:numRef>
          </c:val>
          <c:extLst>
            <c:ext xmlns:c16="http://schemas.microsoft.com/office/drawing/2014/chart" uri="{C3380CC4-5D6E-409C-BE32-E72D297353CC}">
              <c16:uniqueId val="{00000000-0394-0A40-8EA0-C9211230ADF9}"/>
            </c:ext>
          </c:extLst>
        </c:ser>
        <c:ser>
          <c:idx val="1"/>
          <c:order val="1"/>
          <c:tx>
            <c:strRef>
              <c:f>'Top 5 Cloud'!$Q$15</c:f>
              <c:strCache>
                <c:ptCount val="1"/>
                <c:pt idx="0">
                  <c:v>Meta</c:v>
                </c:pt>
              </c:strCache>
            </c:strRef>
          </c:tx>
          <c:invertIfNegative val="0"/>
          <c:cat>
            <c:numRef>
              <c:f>'Top 5 Cloud'!$R$13:$AC$13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Cloud'!$R$15:$AC$15</c:f>
              <c:numCache>
                <c:formatCode>_("$"* #,##0_);_("$"* \(#,##0\);_("$"* "-"??_);_(@_)</c:formatCode>
                <c:ptCount val="12"/>
                <c:pt idx="0">
                  <c:v>491.50116808400441</c:v>
                </c:pt>
                <c:pt idx="1">
                  <c:v>672.3817210780503</c:v>
                </c:pt>
              </c:numCache>
            </c:numRef>
          </c:val>
          <c:extLst>
            <c:ext xmlns:c16="http://schemas.microsoft.com/office/drawing/2014/chart" uri="{C3380CC4-5D6E-409C-BE32-E72D297353CC}">
              <c16:uniqueId val="{00000001-0394-0A40-8EA0-C9211230ADF9}"/>
            </c:ext>
          </c:extLst>
        </c:ser>
        <c:ser>
          <c:idx val="2"/>
          <c:order val="2"/>
          <c:tx>
            <c:strRef>
              <c:f>'Top 5 Cloud'!$Q$16</c:f>
              <c:strCache>
                <c:ptCount val="1"/>
                <c:pt idx="0">
                  <c:v>Amazon</c:v>
                </c:pt>
              </c:strCache>
            </c:strRef>
          </c:tx>
          <c:invertIfNegative val="0"/>
          <c:cat>
            <c:numRef>
              <c:f>'Top 5 Cloud'!$R$13:$AC$13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Cloud'!$R$16:$AC$16</c:f>
              <c:numCache>
                <c:formatCode>_("$"* #,##0_);_("$"* \(#,##0\);_("$"* "-"??_);_(@_)</c:formatCode>
                <c:ptCount val="12"/>
                <c:pt idx="0">
                  <c:v>736.40140756397568</c:v>
                </c:pt>
                <c:pt idx="1">
                  <c:v>709.35787196589763</c:v>
                </c:pt>
              </c:numCache>
            </c:numRef>
          </c:val>
          <c:extLst>
            <c:ext xmlns:c16="http://schemas.microsoft.com/office/drawing/2014/chart" uri="{C3380CC4-5D6E-409C-BE32-E72D297353CC}">
              <c16:uniqueId val="{00000002-0394-0A40-8EA0-C9211230ADF9}"/>
            </c:ext>
          </c:extLst>
        </c:ser>
        <c:ser>
          <c:idx val="3"/>
          <c:order val="3"/>
          <c:tx>
            <c:strRef>
              <c:f>'Top 5 Cloud'!$Q$17</c:f>
              <c:strCache>
                <c:ptCount val="1"/>
                <c:pt idx="0">
                  <c:v>Microsoft</c:v>
                </c:pt>
              </c:strCache>
            </c:strRef>
          </c:tx>
          <c:invertIfNegative val="0"/>
          <c:cat>
            <c:numRef>
              <c:f>'Top 5 Cloud'!$R$13:$AC$13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Cloud'!$R$17:$AC$17</c:f>
              <c:numCache>
                <c:formatCode>_("$"* #,##0_);_("$"* \(#,##0\);_("$"* "-"??_);_(@_)</c:formatCode>
                <c:ptCount val="12"/>
                <c:pt idx="0">
                  <c:v>101.18958623066749</c:v>
                </c:pt>
                <c:pt idx="1">
                  <c:v>313.43634769400802</c:v>
                </c:pt>
              </c:numCache>
            </c:numRef>
          </c:val>
          <c:extLst>
            <c:ext xmlns:c16="http://schemas.microsoft.com/office/drawing/2014/chart" uri="{C3380CC4-5D6E-409C-BE32-E72D297353CC}">
              <c16:uniqueId val="{00000003-0394-0A40-8EA0-C9211230ADF9}"/>
            </c:ext>
          </c:extLst>
        </c:ser>
        <c:ser>
          <c:idx val="4"/>
          <c:order val="4"/>
          <c:tx>
            <c:strRef>
              <c:f>'Top 5 Cloud'!$Q$18</c:f>
              <c:strCache>
                <c:ptCount val="1"/>
                <c:pt idx="0">
                  <c:v>Apple</c:v>
                </c:pt>
              </c:strCache>
            </c:strRef>
          </c:tx>
          <c:invertIfNegative val="0"/>
          <c:cat>
            <c:numRef>
              <c:f>'Top 5 Cloud'!$R$13:$AC$13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Cloud'!$R$18:$AC$18</c:f>
              <c:numCache>
                <c:formatCode>_("$"* #,##0_);_("$"* \(#,##0\);_("$"* "-"??_);_(@_)</c:formatCode>
                <c:ptCount val="12"/>
                <c:pt idx="0">
                  <c:v>14.713244424741811</c:v>
                </c:pt>
                <c:pt idx="1">
                  <c:v>80.578146619625869</c:v>
                </c:pt>
              </c:numCache>
            </c:numRef>
          </c:val>
          <c:extLst>
            <c:ext xmlns:c16="http://schemas.microsoft.com/office/drawing/2014/chart" uri="{C3380CC4-5D6E-409C-BE32-E72D297353CC}">
              <c16:uniqueId val="{00000004-0394-0A40-8EA0-C9211230ADF9}"/>
            </c:ext>
          </c:extLst>
        </c:ser>
        <c:dLbls>
          <c:showLegendKey val="0"/>
          <c:showVal val="0"/>
          <c:showCatName val="0"/>
          <c:showSerName val="0"/>
          <c:showPercent val="0"/>
          <c:showBubbleSize val="0"/>
        </c:dLbls>
        <c:gapWidth val="150"/>
        <c:overlap val="100"/>
        <c:axId val="72786304"/>
        <c:axId val="72787840"/>
      </c:barChart>
      <c:catAx>
        <c:axId val="72786304"/>
        <c:scaling>
          <c:orientation val="minMax"/>
        </c:scaling>
        <c:delete val="0"/>
        <c:axPos val="b"/>
        <c:numFmt formatCode="General" sourceLinked="1"/>
        <c:majorTickMark val="out"/>
        <c:minorTickMark val="none"/>
        <c:tickLblPos val="nextTo"/>
        <c:crossAx val="72787840"/>
        <c:crosses val="autoZero"/>
        <c:auto val="1"/>
        <c:lblAlgn val="ctr"/>
        <c:lblOffset val="100"/>
        <c:noMultiLvlLbl val="0"/>
      </c:catAx>
      <c:valAx>
        <c:axId val="72787840"/>
        <c:scaling>
          <c:orientation val="minMax"/>
        </c:scaling>
        <c:delete val="0"/>
        <c:axPos val="l"/>
        <c:majorGridlines/>
        <c:numFmt formatCode="_(&quot;$&quot;* #,##0_);_(&quot;$&quot;* \(#,##0\);_(&quot;$&quot;* &quot;-&quot;??_);_(@_)" sourceLinked="1"/>
        <c:majorTickMark val="out"/>
        <c:minorTickMark val="none"/>
        <c:tickLblPos val="nextTo"/>
        <c:crossAx val="7278630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b="1" i="0" baseline="0">
                <a:effectLst/>
              </a:rPr>
              <a:t>Annual transceiver sales ($ mn)</a:t>
            </a:r>
            <a:endParaRPr lang="en-US" sz="1200">
              <a:effectLst/>
            </a:endParaRPr>
          </a:p>
        </c:rich>
      </c:tx>
      <c:layout>
        <c:manualLayout>
          <c:xMode val="edge"/>
          <c:yMode val="edge"/>
          <c:x val="0.38046980165684879"/>
          <c:y val="4.9748304265068363E-2"/>
        </c:manualLayout>
      </c:layout>
      <c:overlay val="1"/>
    </c:title>
    <c:autoTitleDeleted val="0"/>
    <c:plotArea>
      <c:layout>
        <c:manualLayout>
          <c:layoutTarget val="inner"/>
          <c:xMode val="edge"/>
          <c:yMode val="edge"/>
          <c:x val="0.11188113376385958"/>
          <c:y val="3.9602886981423703E-2"/>
          <c:w val="0.72445984449084389"/>
          <c:h val="0.87103741520959599"/>
        </c:manualLayout>
      </c:layout>
      <c:lineChart>
        <c:grouping val="standard"/>
        <c:varyColors val="0"/>
        <c:ser>
          <c:idx val="0"/>
          <c:order val="0"/>
          <c:tx>
            <c:strRef>
              <c:f>'Top 5 Cloud'!$Q$14</c:f>
              <c:strCache>
                <c:ptCount val="1"/>
                <c:pt idx="0">
                  <c:v>Alphabet</c:v>
                </c:pt>
              </c:strCache>
            </c:strRef>
          </c:tx>
          <c:cat>
            <c:numRef>
              <c:f>'Top 5 Cloud'!$R$13:$AC$13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Cloud'!$R$14:$AC$14</c:f>
              <c:numCache>
                <c:formatCode>_("$"* #,##0_);_("$"* \(#,##0\);_("$"* "-"??_);_(@_)</c:formatCode>
                <c:ptCount val="12"/>
                <c:pt idx="0">
                  <c:v>515.61742751874488</c:v>
                </c:pt>
                <c:pt idx="1">
                  <c:v>580.01833086458691</c:v>
                </c:pt>
              </c:numCache>
            </c:numRef>
          </c:val>
          <c:smooth val="0"/>
          <c:extLst>
            <c:ext xmlns:c16="http://schemas.microsoft.com/office/drawing/2014/chart" uri="{C3380CC4-5D6E-409C-BE32-E72D297353CC}">
              <c16:uniqueId val="{00000000-DD05-F145-810A-0113D99EAF22}"/>
            </c:ext>
          </c:extLst>
        </c:ser>
        <c:ser>
          <c:idx val="1"/>
          <c:order val="1"/>
          <c:tx>
            <c:strRef>
              <c:f>'Top 5 Cloud'!$Q$15</c:f>
              <c:strCache>
                <c:ptCount val="1"/>
                <c:pt idx="0">
                  <c:v>Meta</c:v>
                </c:pt>
              </c:strCache>
            </c:strRef>
          </c:tx>
          <c:cat>
            <c:numRef>
              <c:f>'Top 5 Cloud'!$R$13:$AC$13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Cloud'!$R$15:$AC$15</c:f>
              <c:numCache>
                <c:formatCode>_("$"* #,##0_);_("$"* \(#,##0\);_("$"* "-"??_);_(@_)</c:formatCode>
                <c:ptCount val="12"/>
                <c:pt idx="0">
                  <c:v>491.50116808400441</c:v>
                </c:pt>
                <c:pt idx="1">
                  <c:v>672.3817210780503</c:v>
                </c:pt>
              </c:numCache>
            </c:numRef>
          </c:val>
          <c:smooth val="0"/>
          <c:extLst>
            <c:ext xmlns:c16="http://schemas.microsoft.com/office/drawing/2014/chart" uri="{C3380CC4-5D6E-409C-BE32-E72D297353CC}">
              <c16:uniqueId val="{00000001-DD05-F145-810A-0113D99EAF22}"/>
            </c:ext>
          </c:extLst>
        </c:ser>
        <c:ser>
          <c:idx val="2"/>
          <c:order val="2"/>
          <c:tx>
            <c:strRef>
              <c:f>'Top 5 Cloud'!$Q$16</c:f>
              <c:strCache>
                <c:ptCount val="1"/>
                <c:pt idx="0">
                  <c:v>Amazon</c:v>
                </c:pt>
              </c:strCache>
            </c:strRef>
          </c:tx>
          <c:cat>
            <c:numRef>
              <c:f>'Top 5 Cloud'!$R$13:$AC$13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Cloud'!$R$16:$AC$16</c:f>
              <c:numCache>
                <c:formatCode>_("$"* #,##0_);_("$"* \(#,##0\);_("$"* "-"??_);_(@_)</c:formatCode>
                <c:ptCount val="12"/>
                <c:pt idx="0">
                  <c:v>736.40140756397568</c:v>
                </c:pt>
                <c:pt idx="1">
                  <c:v>709.35787196589763</c:v>
                </c:pt>
              </c:numCache>
            </c:numRef>
          </c:val>
          <c:smooth val="0"/>
          <c:extLst>
            <c:ext xmlns:c16="http://schemas.microsoft.com/office/drawing/2014/chart" uri="{C3380CC4-5D6E-409C-BE32-E72D297353CC}">
              <c16:uniqueId val="{00000002-DD05-F145-810A-0113D99EAF22}"/>
            </c:ext>
          </c:extLst>
        </c:ser>
        <c:ser>
          <c:idx val="3"/>
          <c:order val="3"/>
          <c:tx>
            <c:strRef>
              <c:f>'Top 5 Cloud'!$Q$17</c:f>
              <c:strCache>
                <c:ptCount val="1"/>
                <c:pt idx="0">
                  <c:v>Microsoft</c:v>
                </c:pt>
              </c:strCache>
            </c:strRef>
          </c:tx>
          <c:cat>
            <c:numRef>
              <c:f>'Top 5 Cloud'!$R$13:$AC$13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Cloud'!$R$17:$AC$17</c:f>
              <c:numCache>
                <c:formatCode>_("$"* #,##0_);_("$"* \(#,##0\);_("$"* "-"??_);_(@_)</c:formatCode>
                <c:ptCount val="12"/>
                <c:pt idx="0">
                  <c:v>101.18958623066749</c:v>
                </c:pt>
                <c:pt idx="1">
                  <c:v>313.43634769400802</c:v>
                </c:pt>
              </c:numCache>
            </c:numRef>
          </c:val>
          <c:smooth val="0"/>
          <c:extLst>
            <c:ext xmlns:c16="http://schemas.microsoft.com/office/drawing/2014/chart" uri="{C3380CC4-5D6E-409C-BE32-E72D297353CC}">
              <c16:uniqueId val="{00000003-DD05-F145-810A-0113D99EAF22}"/>
            </c:ext>
          </c:extLst>
        </c:ser>
        <c:ser>
          <c:idx val="4"/>
          <c:order val="4"/>
          <c:tx>
            <c:strRef>
              <c:f>'Top 5 Cloud'!$Q$18</c:f>
              <c:strCache>
                <c:ptCount val="1"/>
                <c:pt idx="0">
                  <c:v>Apple</c:v>
                </c:pt>
              </c:strCache>
            </c:strRef>
          </c:tx>
          <c:cat>
            <c:numRef>
              <c:f>'Top 5 Cloud'!$R$13:$AC$13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Cloud'!$R$18:$AC$18</c:f>
              <c:numCache>
                <c:formatCode>_("$"* #,##0_);_("$"* \(#,##0\);_("$"* "-"??_);_(@_)</c:formatCode>
                <c:ptCount val="12"/>
                <c:pt idx="0">
                  <c:v>14.713244424741811</c:v>
                </c:pt>
                <c:pt idx="1">
                  <c:v>80.578146619625869</c:v>
                </c:pt>
              </c:numCache>
            </c:numRef>
          </c:val>
          <c:smooth val="0"/>
          <c:extLst>
            <c:ext xmlns:c16="http://schemas.microsoft.com/office/drawing/2014/chart" uri="{C3380CC4-5D6E-409C-BE32-E72D297353CC}">
              <c16:uniqueId val="{00000004-DD05-F145-810A-0113D99EAF22}"/>
            </c:ext>
          </c:extLst>
        </c:ser>
        <c:dLbls>
          <c:showLegendKey val="0"/>
          <c:showVal val="0"/>
          <c:showCatName val="0"/>
          <c:showSerName val="0"/>
          <c:showPercent val="0"/>
          <c:showBubbleSize val="0"/>
        </c:dLbls>
        <c:marker val="1"/>
        <c:smooth val="0"/>
        <c:axId val="72850432"/>
        <c:axId val="72864512"/>
      </c:lineChart>
      <c:catAx>
        <c:axId val="72850432"/>
        <c:scaling>
          <c:orientation val="minMax"/>
        </c:scaling>
        <c:delete val="0"/>
        <c:axPos val="b"/>
        <c:numFmt formatCode="General" sourceLinked="1"/>
        <c:majorTickMark val="out"/>
        <c:minorTickMark val="none"/>
        <c:tickLblPos val="nextTo"/>
        <c:crossAx val="72864512"/>
        <c:crosses val="autoZero"/>
        <c:auto val="1"/>
        <c:lblAlgn val="ctr"/>
        <c:lblOffset val="100"/>
        <c:noMultiLvlLbl val="0"/>
      </c:catAx>
      <c:valAx>
        <c:axId val="72864512"/>
        <c:scaling>
          <c:orientation val="minMax"/>
        </c:scaling>
        <c:delete val="0"/>
        <c:axPos val="l"/>
        <c:majorGridlines/>
        <c:numFmt formatCode="_(&quot;$&quot;* #,##0_);_(&quot;$&quot;* \(#,##0\);_(&quot;$&quot;* &quot;-&quot;??_);_(@_)" sourceLinked="1"/>
        <c:majorTickMark val="out"/>
        <c:minorTickMark val="none"/>
        <c:tickLblPos val="nextTo"/>
        <c:crossAx val="7285043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Growth</a:t>
            </a:r>
            <a:r>
              <a:rPr lang="en-US" sz="1600" baseline="0"/>
              <a:t> in Intra-datacenter Optical Bandwidth</a:t>
            </a:r>
            <a:endParaRPr lang="en-US" sz="1600"/>
          </a:p>
        </c:rich>
      </c:tx>
      <c:layout>
        <c:manualLayout>
          <c:xMode val="edge"/>
          <c:yMode val="edge"/>
          <c:x val="0.20934865906151337"/>
          <c:y val="1.0787179564495229E-2"/>
        </c:manualLayout>
      </c:layout>
      <c:overlay val="0"/>
    </c:title>
    <c:autoTitleDeleted val="0"/>
    <c:plotArea>
      <c:layout>
        <c:manualLayout>
          <c:layoutTarget val="inner"/>
          <c:xMode val="edge"/>
          <c:yMode val="edge"/>
          <c:x val="0.15630071061431322"/>
          <c:y val="0.11818240145140571"/>
          <c:w val="0.83961073066944081"/>
          <c:h val="0.77211919974488596"/>
        </c:manualLayout>
      </c:layout>
      <c:lineChart>
        <c:grouping val="standard"/>
        <c:varyColors val="0"/>
        <c:ser>
          <c:idx val="0"/>
          <c:order val="0"/>
          <c:tx>
            <c:strRef>
              <c:f>'Top 5 Cloud'!$Q$14</c:f>
              <c:strCache>
                <c:ptCount val="1"/>
                <c:pt idx="0">
                  <c:v>Alphabet</c:v>
                </c:pt>
              </c:strCache>
            </c:strRef>
          </c:tx>
          <c:cat>
            <c:numRef>
              <c:f>'Top 5 Cloud'!$C$539:$N$539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Cloud'!$C$189:$N$189</c:f>
              <c:numCache>
                <c:formatCode>0%</c:formatCode>
                <c:ptCount val="12"/>
                <c:pt idx="0">
                  <c:v>0.42221242148363269</c:v>
                </c:pt>
                <c:pt idx="1">
                  <c:v>0.62909497785516044</c:v>
                </c:pt>
              </c:numCache>
            </c:numRef>
          </c:val>
          <c:smooth val="0"/>
          <c:extLst>
            <c:ext xmlns:c16="http://schemas.microsoft.com/office/drawing/2014/chart" uri="{C3380CC4-5D6E-409C-BE32-E72D297353CC}">
              <c16:uniqueId val="{00000000-065A-BB4C-9F59-38D98E82D9F0}"/>
            </c:ext>
          </c:extLst>
        </c:ser>
        <c:ser>
          <c:idx val="1"/>
          <c:order val="1"/>
          <c:tx>
            <c:strRef>
              <c:f>'Top 5 Cloud'!$B$229</c:f>
              <c:strCache>
                <c:ptCount val="1"/>
                <c:pt idx="0">
                  <c:v>Meta</c:v>
                </c:pt>
              </c:strCache>
            </c:strRef>
          </c:tx>
          <c:cat>
            <c:numRef>
              <c:f>'Top 5 Cloud'!$C$539:$N$539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Cloud'!$C$279:$N$279</c:f>
              <c:numCache>
                <c:formatCode>0%</c:formatCode>
                <c:ptCount val="12"/>
                <c:pt idx="0">
                  <c:v>0.47056812602243459</c:v>
                </c:pt>
                <c:pt idx="1">
                  <c:v>1.0525857578183349</c:v>
                </c:pt>
              </c:numCache>
            </c:numRef>
          </c:val>
          <c:smooth val="0"/>
          <c:extLst>
            <c:ext xmlns:c16="http://schemas.microsoft.com/office/drawing/2014/chart" uri="{C3380CC4-5D6E-409C-BE32-E72D297353CC}">
              <c16:uniqueId val="{00000000-2727-204C-9719-96C12F4162A4}"/>
            </c:ext>
          </c:extLst>
        </c:ser>
        <c:ser>
          <c:idx val="2"/>
          <c:order val="2"/>
          <c:tx>
            <c:strRef>
              <c:f>'Top 5 Cloud'!$B$319</c:f>
              <c:strCache>
                <c:ptCount val="1"/>
                <c:pt idx="0">
                  <c:v>Amazon</c:v>
                </c:pt>
              </c:strCache>
            </c:strRef>
          </c:tx>
          <c:cat>
            <c:numRef>
              <c:f>'Top 5 Cloud'!$C$539:$N$539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Cloud'!$C$383:$N$383</c:f>
              <c:numCache>
                <c:formatCode>0%</c:formatCode>
                <c:ptCount val="12"/>
                <c:pt idx="0">
                  <c:v>0.71745956473676298</c:v>
                </c:pt>
                <c:pt idx="1">
                  <c:v>1.2525340446006847</c:v>
                </c:pt>
              </c:numCache>
            </c:numRef>
          </c:val>
          <c:smooth val="0"/>
          <c:extLst>
            <c:ext xmlns:c16="http://schemas.microsoft.com/office/drawing/2014/chart" uri="{C3380CC4-5D6E-409C-BE32-E72D297353CC}">
              <c16:uniqueId val="{00000001-2727-204C-9719-96C12F4162A4}"/>
            </c:ext>
          </c:extLst>
        </c:ser>
        <c:ser>
          <c:idx val="3"/>
          <c:order val="3"/>
          <c:tx>
            <c:strRef>
              <c:f>'Top 5 Cloud'!$B$427</c:f>
              <c:strCache>
                <c:ptCount val="1"/>
                <c:pt idx="0">
                  <c:v>Microsoft</c:v>
                </c:pt>
              </c:strCache>
            </c:strRef>
          </c:tx>
          <c:cat>
            <c:numRef>
              <c:f>'Top 5 Cloud'!$C$539:$N$539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Cloud'!$C$469:$N$469</c:f>
              <c:numCache>
                <c:formatCode>0%</c:formatCode>
                <c:ptCount val="12"/>
                <c:pt idx="0">
                  <c:v>0.99242596864399601</c:v>
                </c:pt>
                <c:pt idx="1">
                  <c:v>0.89191325635879881</c:v>
                </c:pt>
              </c:numCache>
            </c:numRef>
          </c:val>
          <c:smooth val="0"/>
          <c:extLst>
            <c:ext xmlns:c16="http://schemas.microsoft.com/office/drawing/2014/chart" uri="{C3380CC4-5D6E-409C-BE32-E72D297353CC}">
              <c16:uniqueId val="{00000002-2727-204C-9719-96C12F4162A4}"/>
            </c:ext>
          </c:extLst>
        </c:ser>
        <c:ser>
          <c:idx val="4"/>
          <c:order val="4"/>
          <c:tx>
            <c:strRef>
              <c:f>'Top 5 Cloud'!$B$509</c:f>
              <c:strCache>
                <c:ptCount val="1"/>
                <c:pt idx="0">
                  <c:v>Apple</c:v>
                </c:pt>
              </c:strCache>
            </c:strRef>
          </c:tx>
          <c:cat>
            <c:numRef>
              <c:f>'Top 5 Cloud'!$C$539:$N$539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Cloud'!$C$553:$N$553</c:f>
              <c:numCache>
                <c:formatCode>0%</c:formatCode>
                <c:ptCount val="12"/>
                <c:pt idx="1">
                  <c:v>0.92564258318577397</c:v>
                </c:pt>
              </c:numCache>
            </c:numRef>
          </c:val>
          <c:smooth val="0"/>
          <c:extLst>
            <c:ext xmlns:c16="http://schemas.microsoft.com/office/drawing/2014/chart" uri="{C3380CC4-5D6E-409C-BE32-E72D297353CC}">
              <c16:uniqueId val="{00000003-2727-204C-9719-96C12F4162A4}"/>
            </c:ext>
          </c:extLst>
        </c:ser>
        <c:dLbls>
          <c:showLegendKey val="0"/>
          <c:showVal val="0"/>
          <c:showCatName val="0"/>
          <c:showSerName val="0"/>
          <c:showPercent val="0"/>
          <c:showBubbleSize val="0"/>
        </c:dLbls>
        <c:marker val="1"/>
        <c:smooth val="0"/>
        <c:axId val="72886144"/>
        <c:axId val="72887680"/>
      </c:lineChart>
      <c:catAx>
        <c:axId val="72886144"/>
        <c:scaling>
          <c:orientation val="minMax"/>
        </c:scaling>
        <c:delete val="0"/>
        <c:axPos val="b"/>
        <c:numFmt formatCode="General" sourceLinked="1"/>
        <c:majorTickMark val="out"/>
        <c:minorTickMark val="none"/>
        <c:tickLblPos val="nextTo"/>
        <c:crossAx val="72887680"/>
        <c:crosses val="autoZero"/>
        <c:auto val="1"/>
        <c:lblAlgn val="ctr"/>
        <c:lblOffset val="100"/>
        <c:noMultiLvlLbl val="0"/>
      </c:catAx>
      <c:valAx>
        <c:axId val="72887680"/>
        <c:scaling>
          <c:orientation val="minMax"/>
        </c:scaling>
        <c:delete val="0"/>
        <c:axPos val="l"/>
        <c:majorGridlines/>
        <c:title>
          <c:tx>
            <c:rich>
              <a:bodyPr/>
              <a:lstStyle/>
              <a:p>
                <a:pPr>
                  <a:defRPr sz="1100"/>
                </a:pPr>
                <a:r>
                  <a:rPr lang="en-US" sz="1100"/>
                  <a:t>Bandwidth</a:t>
                </a:r>
                <a:r>
                  <a:rPr lang="en-US" sz="1100" baseline="0"/>
                  <a:t> Growth Rate (%)</a:t>
                </a:r>
                <a:endParaRPr lang="en-US" sz="1100"/>
              </a:p>
            </c:rich>
          </c:tx>
          <c:layout>
            <c:manualLayout>
              <c:xMode val="edge"/>
              <c:yMode val="edge"/>
              <c:x val="1.3939602770343854E-2"/>
              <c:y val="0.15371263718085981"/>
            </c:manualLayout>
          </c:layout>
          <c:overlay val="0"/>
        </c:title>
        <c:numFmt formatCode="0%" sourceLinked="1"/>
        <c:majorTickMark val="out"/>
        <c:minorTickMark val="none"/>
        <c:tickLblPos val="nextTo"/>
        <c:crossAx val="72886144"/>
        <c:crosses val="autoZero"/>
        <c:crossBetween val="between"/>
      </c:valAx>
    </c:plotArea>
    <c:legend>
      <c:legendPos val="r"/>
      <c:layout>
        <c:manualLayout>
          <c:xMode val="edge"/>
          <c:yMode val="edge"/>
          <c:x val="0.8099976570954428"/>
          <c:y val="0.14231388981664742"/>
          <c:w val="0.17465523059617546"/>
          <c:h val="0.30955624397764014"/>
        </c:manualLayout>
      </c:layout>
      <c:overlay val="0"/>
      <c:spPr>
        <a:solidFill>
          <a:schemeClr val="bg1"/>
        </a:solidFill>
        <a:ln>
          <a:solidFill>
            <a:schemeClr val="tx1">
              <a:lumMod val="65000"/>
              <a:lumOff val="35000"/>
            </a:schemeClr>
          </a:solidFill>
        </a:ln>
      </c:spPr>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Alphabet transceiver consumption</a:t>
            </a:r>
          </a:p>
        </c:rich>
      </c:tx>
      <c:overlay val="1"/>
    </c:title>
    <c:autoTitleDeleted val="0"/>
    <c:plotArea>
      <c:layout>
        <c:manualLayout>
          <c:layoutTarget val="inner"/>
          <c:xMode val="edge"/>
          <c:yMode val="edge"/>
          <c:x val="0.16882195975503062"/>
          <c:y val="0.12626805642100492"/>
          <c:w val="0.66291557305336835"/>
          <c:h val="0.74489406899677113"/>
        </c:manualLayout>
      </c:layout>
      <c:barChart>
        <c:barDir val="col"/>
        <c:grouping val="stacked"/>
        <c:varyColors val="0"/>
        <c:ser>
          <c:idx val="0"/>
          <c:order val="0"/>
          <c:tx>
            <c:strRef>
              <c:f>'Top 5 Cloud'!$B$176</c:f>
              <c:strCache>
                <c:ptCount val="1"/>
                <c:pt idx="0">
                  <c:v>10G</c:v>
                </c:pt>
              </c:strCache>
            </c:strRef>
          </c:tx>
          <c:invertIfNegative val="0"/>
          <c:cat>
            <c:numRef>
              <c:f>'Top 5 Cloud'!$C$175:$N$175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Cloud'!$C$176:$N$176</c:f>
              <c:numCache>
                <c:formatCode>_(* #,##0_);_(* \(#,##0\);_(* "-"??_);_(@_)</c:formatCode>
                <c:ptCount val="12"/>
                <c:pt idx="0">
                  <c:v>126888.24939167958</c:v>
                </c:pt>
                <c:pt idx="1">
                  <c:v>89268.791592887108</c:v>
                </c:pt>
              </c:numCache>
            </c:numRef>
          </c:val>
          <c:extLst>
            <c:ext xmlns:c16="http://schemas.microsoft.com/office/drawing/2014/chart" uri="{C3380CC4-5D6E-409C-BE32-E72D297353CC}">
              <c16:uniqueId val="{00000000-3BC6-5C4B-B31E-144C1EA0D4FA}"/>
            </c:ext>
          </c:extLst>
        </c:ser>
        <c:ser>
          <c:idx val="1"/>
          <c:order val="1"/>
          <c:tx>
            <c:strRef>
              <c:f>'Top 5 Cloud'!$B$177</c:f>
              <c:strCache>
                <c:ptCount val="1"/>
                <c:pt idx="0">
                  <c:v>40G</c:v>
                </c:pt>
              </c:strCache>
            </c:strRef>
          </c:tx>
          <c:invertIfNegative val="0"/>
          <c:cat>
            <c:numRef>
              <c:f>'Top 5 Cloud'!$C$175:$N$175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Cloud'!$C$177:$N$177</c:f>
              <c:numCache>
                <c:formatCode>_(* #,##0_);_(* \(#,##0\);_(* "-"??_);_(@_)</c:formatCode>
                <c:ptCount val="12"/>
                <c:pt idx="0">
                  <c:v>252530.87599999999</c:v>
                </c:pt>
                <c:pt idx="1">
                  <c:v>305633.53949999996</c:v>
                </c:pt>
              </c:numCache>
            </c:numRef>
          </c:val>
          <c:extLst>
            <c:ext xmlns:c16="http://schemas.microsoft.com/office/drawing/2014/chart" uri="{C3380CC4-5D6E-409C-BE32-E72D297353CC}">
              <c16:uniqueId val="{00000001-3BC6-5C4B-B31E-144C1EA0D4FA}"/>
            </c:ext>
          </c:extLst>
        </c:ser>
        <c:ser>
          <c:idx val="2"/>
          <c:order val="2"/>
          <c:tx>
            <c:strRef>
              <c:f>'Top 5 Cloud'!$B$178</c:f>
              <c:strCache>
                <c:ptCount val="1"/>
                <c:pt idx="0">
                  <c:v>50G</c:v>
                </c:pt>
              </c:strCache>
            </c:strRef>
          </c:tx>
          <c:invertIfNegative val="0"/>
          <c:cat>
            <c:numRef>
              <c:f>'Top 5 Cloud'!$C$175:$N$175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Cloud'!$C$178:$N$178</c:f>
              <c:numCache>
                <c:formatCode>_(* #,##0_);_(* \(#,##0\);_(* "-"??_);_(@_)</c:formatCode>
                <c:ptCount val="12"/>
                <c:pt idx="0">
                  <c:v>0</c:v>
                </c:pt>
                <c:pt idx="1">
                  <c:v>0</c:v>
                </c:pt>
              </c:numCache>
            </c:numRef>
          </c:val>
          <c:extLst>
            <c:ext xmlns:c16="http://schemas.microsoft.com/office/drawing/2014/chart" uri="{C3380CC4-5D6E-409C-BE32-E72D297353CC}">
              <c16:uniqueId val="{00000002-3BC6-5C4B-B31E-144C1EA0D4FA}"/>
            </c:ext>
          </c:extLst>
        </c:ser>
        <c:ser>
          <c:idx val="3"/>
          <c:order val="3"/>
          <c:tx>
            <c:strRef>
              <c:f>'Top 5 Cloud'!$B$179</c:f>
              <c:strCache>
                <c:ptCount val="1"/>
                <c:pt idx="0">
                  <c:v>100G</c:v>
                </c:pt>
              </c:strCache>
            </c:strRef>
          </c:tx>
          <c:invertIfNegative val="0"/>
          <c:cat>
            <c:numRef>
              <c:f>'Top 5 Cloud'!$C$175:$N$175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Cloud'!$C$179:$N$179</c:f>
              <c:numCache>
                <c:formatCode>_(* #,##0_);_(* \(#,##0\);_(* "-"??_);_(@_)</c:formatCode>
                <c:ptCount val="12"/>
                <c:pt idx="0">
                  <c:v>227168.47799999997</c:v>
                </c:pt>
                <c:pt idx="1">
                  <c:v>552943.87699999998</c:v>
                </c:pt>
              </c:numCache>
            </c:numRef>
          </c:val>
          <c:extLst>
            <c:ext xmlns:c16="http://schemas.microsoft.com/office/drawing/2014/chart" uri="{C3380CC4-5D6E-409C-BE32-E72D297353CC}">
              <c16:uniqueId val="{00000003-3BC6-5C4B-B31E-144C1EA0D4FA}"/>
            </c:ext>
          </c:extLst>
        </c:ser>
        <c:ser>
          <c:idx val="4"/>
          <c:order val="4"/>
          <c:tx>
            <c:strRef>
              <c:f>'Top 5 Cloud'!$B$180</c:f>
              <c:strCache>
                <c:ptCount val="1"/>
                <c:pt idx="0">
                  <c:v>200G</c:v>
                </c:pt>
              </c:strCache>
            </c:strRef>
          </c:tx>
          <c:invertIfNegative val="0"/>
          <c:cat>
            <c:numRef>
              <c:f>'Top 5 Cloud'!$C$175:$N$175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Cloud'!$C$180:$N$180</c:f>
              <c:numCache>
                <c:formatCode>_(* #,##0_);_(* \(#,##0\);_(* "-"??_);_(@_)</c:formatCode>
                <c:ptCount val="12"/>
                <c:pt idx="0">
                  <c:v>0</c:v>
                </c:pt>
                <c:pt idx="1">
                  <c:v>0</c:v>
                </c:pt>
              </c:numCache>
            </c:numRef>
          </c:val>
          <c:extLst>
            <c:ext xmlns:c16="http://schemas.microsoft.com/office/drawing/2014/chart" uri="{C3380CC4-5D6E-409C-BE32-E72D297353CC}">
              <c16:uniqueId val="{00000004-3BC6-5C4B-B31E-144C1EA0D4FA}"/>
            </c:ext>
          </c:extLst>
        </c:ser>
        <c:ser>
          <c:idx val="5"/>
          <c:order val="5"/>
          <c:tx>
            <c:strRef>
              <c:f>'Top 5 Cloud'!$B$181</c:f>
              <c:strCache>
                <c:ptCount val="1"/>
                <c:pt idx="0">
                  <c:v>400G</c:v>
                </c:pt>
              </c:strCache>
            </c:strRef>
          </c:tx>
          <c:invertIfNegative val="0"/>
          <c:cat>
            <c:numRef>
              <c:f>'Top 5 Cloud'!$C$175:$N$175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Cloud'!$C$181:$N$181</c:f>
              <c:numCache>
                <c:formatCode>_(* #,##0_);_(* \(#,##0\);_(* "-"??_);_(@_)</c:formatCode>
                <c:ptCount val="12"/>
                <c:pt idx="0">
                  <c:v>0</c:v>
                </c:pt>
                <c:pt idx="1">
                  <c:v>0</c:v>
                </c:pt>
              </c:numCache>
            </c:numRef>
          </c:val>
          <c:extLst>
            <c:ext xmlns:c16="http://schemas.microsoft.com/office/drawing/2014/chart" uri="{C3380CC4-5D6E-409C-BE32-E72D297353CC}">
              <c16:uniqueId val="{00000005-3BC6-5C4B-B31E-144C1EA0D4FA}"/>
            </c:ext>
          </c:extLst>
        </c:ser>
        <c:ser>
          <c:idx val="6"/>
          <c:order val="6"/>
          <c:tx>
            <c:strRef>
              <c:f>'Top 5 Cloud'!$B$182</c:f>
              <c:strCache>
                <c:ptCount val="1"/>
                <c:pt idx="0">
                  <c:v>800G</c:v>
                </c:pt>
              </c:strCache>
            </c:strRef>
          </c:tx>
          <c:invertIfNegative val="0"/>
          <c:cat>
            <c:numRef>
              <c:f>'Top 5 Cloud'!$C$175:$N$175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Cloud'!$C$182:$N$182</c:f>
              <c:numCache>
                <c:formatCode>_(* #,##0_);_(* \(#,##0\);_(* "-"??_);_(@_)</c:formatCode>
                <c:ptCount val="12"/>
                <c:pt idx="0">
                  <c:v>0</c:v>
                </c:pt>
                <c:pt idx="1">
                  <c:v>0</c:v>
                </c:pt>
              </c:numCache>
            </c:numRef>
          </c:val>
          <c:extLst>
            <c:ext xmlns:c16="http://schemas.microsoft.com/office/drawing/2014/chart" uri="{C3380CC4-5D6E-409C-BE32-E72D297353CC}">
              <c16:uniqueId val="{00000006-3BC6-5C4B-B31E-144C1EA0D4FA}"/>
            </c:ext>
          </c:extLst>
        </c:ser>
        <c:ser>
          <c:idx val="7"/>
          <c:order val="7"/>
          <c:tx>
            <c:strRef>
              <c:f>'Top 5 Cloud'!$B$183</c:f>
              <c:strCache>
                <c:ptCount val="1"/>
                <c:pt idx="0">
                  <c:v>1600G</c:v>
                </c:pt>
              </c:strCache>
            </c:strRef>
          </c:tx>
          <c:invertIfNegative val="0"/>
          <c:cat>
            <c:numRef>
              <c:f>'Top 5 Cloud'!$C$175:$N$175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Cloud'!$C$183:$N$183</c:f>
              <c:numCache>
                <c:formatCode>_(* #,##0_);_(* \(#,##0\);_(* "-"??_);_(@_)</c:formatCode>
                <c:ptCount val="12"/>
                <c:pt idx="0">
                  <c:v>0</c:v>
                </c:pt>
                <c:pt idx="1">
                  <c:v>0</c:v>
                </c:pt>
              </c:numCache>
            </c:numRef>
          </c:val>
          <c:extLst>
            <c:ext xmlns:c16="http://schemas.microsoft.com/office/drawing/2014/chart" uri="{C3380CC4-5D6E-409C-BE32-E72D297353CC}">
              <c16:uniqueId val="{00000007-3BC6-5C4B-B31E-144C1EA0D4FA}"/>
            </c:ext>
          </c:extLst>
        </c:ser>
        <c:dLbls>
          <c:showLegendKey val="0"/>
          <c:showVal val="0"/>
          <c:showCatName val="0"/>
          <c:showSerName val="0"/>
          <c:showPercent val="0"/>
          <c:showBubbleSize val="0"/>
        </c:dLbls>
        <c:gapWidth val="150"/>
        <c:overlap val="100"/>
        <c:axId val="72966912"/>
        <c:axId val="72968448"/>
      </c:barChart>
      <c:catAx>
        <c:axId val="72966912"/>
        <c:scaling>
          <c:orientation val="minMax"/>
        </c:scaling>
        <c:delete val="0"/>
        <c:axPos val="b"/>
        <c:numFmt formatCode="General" sourceLinked="1"/>
        <c:majorTickMark val="out"/>
        <c:minorTickMark val="none"/>
        <c:tickLblPos val="nextTo"/>
        <c:crossAx val="72968448"/>
        <c:crosses val="autoZero"/>
        <c:auto val="1"/>
        <c:lblAlgn val="ctr"/>
        <c:lblOffset val="100"/>
        <c:noMultiLvlLbl val="0"/>
      </c:catAx>
      <c:valAx>
        <c:axId val="72968448"/>
        <c:scaling>
          <c:orientation val="minMax"/>
        </c:scaling>
        <c:delete val="0"/>
        <c:axPos val="l"/>
        <c:majorGridlines/>
        <c:numFmt formatCode="_(* #,##0_);_(* \(#,##0\);_(* &quot;-&quot;??_);_(@_)" sourceLinked="1"/>
        <c:majorTickMark val="out"/>
        <c:minorTickMark val="none"/>
        <c:tickLblPos val="nextTo"/>
        <c:crossAx val="7296691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Meta transceiver consumption</a:t>
            </a:r>
          </a:p>
        </c:rich>
      </c:tx>
      <c:overlay val="1"/>
    </c:title>
    <c:autoTitleDeleted val="0"/>
    <c:plotArea>
      <c:layout>
        <c:manualLayout>
          <c:layoutTarget val="inner"/>
          <c:xMode val="edge"/>
          <c:yMode val="edge"/>
          <c:x val="0.16882195975503062"/>
          <c:y val="0.12626805642100492"/>
          <c:w val="0.66291557305336835"/>
          <c:h val="0.74489406899677113"/>
        </c:manualLayout>
      </c:layout>
      <c:barChart>
        <c:barDir val="col"/>
        <c:grouping val="stacked"/>
        <c:varyColors val="0"/>
        <c:ser>
          <c:idx val="0"/>
          <c:order val="0"/>
          <c:tx>
            <c:strRef>
              <c:f>'Top 5 Cloud'!$B$266</c:f>
              <c:strCache>
                <c:ptCount val="1"/>
                <c:pt idx="0">
                  <c:v>10G</c:v>
                </c:pt>
              </c:strCache>
            </c:strRef>
          </c:tx>
          <c:invertIfNegative val="0"/>
          <c:cat>
            <c:numRef>
              <c:f>'Top 5 Cloud'!$C$265:$N$265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Cloud'!$C$266:$N$266</c:f>
              <c:numCache>
                <c:formatCode>_(* #,##0_);_(* \(#,##0\);_(* "-"??_);_(@_)</c:formatCode>
                <c:ptCount val="12"/>
                <c:pt idx="0">
                  <c:v>253776.49878335916</c:v>
                </c:pt>
                <c:pt idx="1">
                  <c:v>148781.31932147851</c:v>
                </c:pt>
              </c:numCache>
            </c:numRef>
          </c:val>
          <c:extLst>
            <c:ext xmlns:c16="http://schemas.microsoft.com/office/drawing/2014/chart" uri="{C3380CC4-5D6E-409C-BE32-E72D297353CC}">
              <c16:uniqueId val="{00000000-2B84-BA49-9E92-872D0A13B85A}"/>
            </c:ext>
          </c:extLst>
        </c:ser>
        <c:ser>
          <c:idx val="1"/>
          <c:order val="1"/>
          <c:tx>
            <c:strRef>
              <c:f>'Top 5 Cloud'!$B$267</c:f>
              <c:strCache>
                <c:ptCount val="1"/>
                <c:pt idx="0">
                  <c:v>40G</c:v>
                </c:pt>
              </c:strCache>
            </c:strRef>
          </c:tx>
          <c:invertIfNegative val="0"/>
          <c:cat>
            <c:numRef>
              <c:f>'Top 5 Cloud'!$C$265:$N$265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Cloud'!$C$267:$N$267</c:f>
              <c:numCache>
                <c:formatCode>_(* #,##0_);_(* \(#,##0\);_(* "-"??_);_(@_)</c:formatCode>
                <c:ptCount val="12"/>
                <c:pt idx="0">
                  <c:v>164573.15</c:v>
                </c:pt>
                <c:pt idx="1">
                  <c:v>201654</c:v>
                </c:pt>
              </c:numCache>
            </c:numRef>
          </c:val>
          <c:extLst>
            <c:ext xmlns:c16="http://schemas.microsoft.com/office/drawing/2014/chart" uri="{C3380CC4-5D6E-409C-BE32-E72D297353CC}">
              <c16:uniqueId val="{00000001-2B84-BA49-9E92-872D0A13B85A}"/>
            </c:ext>
          </c:extLst>
        </c:ser>
        <c:ser>
          <c:idx val="2"/>
          <c:order val="2"/>
          <c:tx>
            <c:strRef>
              <c:f>'Top 5 Cloud'!$B$268</c:f>
              <c:strCache>
                <c:ptCount val="1"/>
                <c:pt idx="0">
                  <c:v>50G</c:v>
                </c:pt>
              </c:strCache>
            </c:strRef>
          </c:tx>
          <c:invertIfNegative val="0"/>
          <c:cat>
            <c:numRef>
              <c:f>'Top 5 Cloud'!$C$265:$N$265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Cloud'!$C$268:$N$268</c:f>
              <c:numCache>
                <c:formatCode>_(* #,##0_);_(* \(#,##0\);_(* "-"??_);_(@_)</c:formatCode>
                <c:ptCount val="12"/>
                <c:pt idx="0">
                  <c:v>0</c:v>
                </c:pt>
                <c:pt idx="1">
                  <c:v>0</c:v>
                </c:pt>
              </c:numCache>
            </c:numRef>
          </c:val>
          <c:extLst>
            <c:ext xmlns:c16="http://schemas.microsoft.com/office/drawing/2014/chart" uri="{C3380CC4-5D6E-409C-BE32-E72D297353CC}">
              <c16:uniqueId val="{00000002-2B84-BA49-9E92-872D0A13B85A}"/>
            </c:ext>
          </c:extLst>
        </c:ser>
        <c:ser>
          <c:idx val="3"/>
          <c:order val="3"/>
          <c:tx>
            <c:strRef>
              <c:f>'Top 5 Cloud'!$B$269</c:f>
              <c:strCache>
                <c:ptCount val="1"/>
                <c:pt idx="0">
                  <c:v>100G</c:v>
                </c:pt>
              </c:strCache>
            </c:strRef>
          </c:tx>
          <c:invertIfNegative val="0"/>
          <c:cat>
            <c:numRef>
              <c:f>'Top 5 Cloud'!$C$265:$N$265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Cloud'!$C$269:$N$269</c:f>
              <c:numCache>
                <c:formatCode>_(* #,##0_);_(* \(#,##0\);_(* "-"??_);_(@_)</c:formatCode>
                <c:ptCount val="12"/>
                <c:pt idx="0">
                  <c:v>88200.6</c:v>
                </c:pt>
                <c:pt idx="1">
                  <c:v>683412.1</c:v>
                </c:pt>
              </c:numCache>
            </c:numRef>
          </c:val>
          <c:extLst>
            <c:ext xmlns:c16="http://schemas.microsoft.com/office/drawing/2014/chart" uri="{C3380CC4-5D6E-409C-BE32-E72D297353CC}">
              <c16:uniqueId val="{00000003-2B84-BA49-9E92-872D0A13B85A}"/>
            </c:ext>
          </c:extLst>
        </c:ser>
        <c:ser>
          <c:idx val="4"/>
          <c:order val="4"/>
          <c:tx>
            <c:strRef>
              <c:f>'Top 5 Cloud'!$B$270</c:f>
              <c:strCache>
                <c:ptCount val="1"/>
                <c:pt idx="0">
                  <c:v>200G</c:v>
                </c:pt>
              </c:strCache>
            </c:strRef>
          </c:tx>
          <c:invertIfNegative val="0"/>
          <c:cat>
            <c:numRef>
              <c:f>'Top 5 Cloud'!$C$265:$N$265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Cloud'!$C$270:$N$270</c:f>
              <c:numCache>
                <c:formatCode>_(* #,##0_);_(* \(#,##0\);_(* "-"??_);_(@_)</c:formatCode>
                <c:ptCount val="12"/>
                <c:pt idx="0">
                  <c:v>0</c:v>
                </c:pt>
                <c:pt idx="1">
                  <c:v>0</c:v>
                </c:pt>
              </c:numCache>
            </c:numRef>
          </c:val>
          <c:extLst>
            <c:ext xmlns:c16="http://schemas.microsoft.com/office/drawing/2014/chart" uri="{C3380CC4-5D6E-409C-BE32-E72D297353CC}">
              <c16:uniqueId val="{00000004-2B84-BA49-9E92-872D0A13B85A}"/>
            </c:ext>
          </c:extLst>
        </c:ser>
        <c:ser>
          <c:idx val="5"/>
          <c:order val="5"/>
          <c:tx>
            <c:strRef>
              <c:f>'Top 5 Cloud'!$B$271</c:f>
              <c:strCache>
                <c:ptCount val="1"/>
                <c:pt idx="0">
                  <c:v>400G</c:v>
                </c:pt>
              </c:strCache>
            </c:strRef>
          </c:tx>
          <c:invertIfNegative val="0"/>
          <c:cat>
            <c:numRef>
              <c:f>'Top 5 Cloud'!$C$265:$N$265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Cloud'!$C$271:$N$271</c:f>
              <c:numCache>
                <c:formatCode>_(* #,##0_);_(* \(#,##0\);_(* "-"??_);_(@_)</c:formatCode>
                <c:ptCount val="12"/>
                <c:pt idx="0">
                  <c:v>0</c:v>
                </c:pt>
                <c:pt idx="1">
                  <c:v>0</c:v>
                </c:pt>
              </c:numCache>
            </c:numRef>
          </c:val>
          <c:extLst>
            <c:ext xmlns:c16="http://schemas.microsoft.com/office/drawing/2014/chart" uri="{C3380CC4-5D6E-409C-BE32-E72D297353CC}">
              <c16:uniqueId val="{00000005-2B84-BA49-9E92-872D0A13B85A}"/>
            </c:ext>
          </c:extLst>
        </c:ser>
        <c:ser>
          <c:idx val="6"/>
          <c:order val="6"/>
          <c:tx>
            <c:strRef>
              <c:f>'Top 5 Cloud'!$B$272</c:f>
              <c:strCache>
                <c:ptCount val="1"/>
                <c:pt idx="0">
                  <c:v>800G</c:v>
                </c:pt>
              </c:strCache>
            </c:strRef>
          </c:tx>
          <c:invertIfNegative val="0"/>
          <c:cat>
            <c:numRef>
              <c:f>'Top 5 Cloud'!$C$265:$N$265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Cloud'!$C$272:$N$272</c:f>
              <c:numCache>
                <c:formatCode>_(* #,##0_);_(* \(#,##0\);_(* "-"??_);_(@_)</c:formatCode>
                <c:ptCount val="12"/>
                <c:pt idx="0">
                  <c:v>0</c:v>
                </c:pt>
                <c:pt idx="1">
                  <c:v>0</c:v>
                </c:pt>
              </c:numCache>
            </c:numRef>
          </c:val>
          <c:extLst>
            <c:ext xmlns:c16="http://schemas.microsoft.com/office/drawing/2014/chart" uri="{C3380CC4-5D6E-409C-BE32-E72D297353CC}">
              <c16:uniqueId val="{00000006-2B84-BA49-9E92-872D0A13B85A}"/>
            </c:ext>
          </c:extLst>
        </c:ser>
        <c:ser>
          <c:idx val="7"/>
          <c:order val="7"/>
          <c:tx>
            <c:strRef>
              <c:f>'Top 5 Cloud'!$B$273</c:f>
              <c:strCache>
                <c:ptCount val="1"/>
                <c:pt idx="0">
                  <c:v>1600G</c:v>
                </c:pt>
              </c:strCache>
            </c:strRef>
          </c:tx>
          <c:invertIfNegative val="0"/>
          <c:cat>
            <c:numRef>
              <c:f>'Top 5 Cloud'!$C$265:$N$265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Cloud'!$C$273:$N$273</c:f>
              <c:numCache>
                <c:formatCode>_(* #,##0_);_(* \(#,##0\);_(* "-"??_);_(@_)</c:formatCode>
                <c:ptCount val="12"/>
                <c:pt idx="0">
                  <c:v>0</c:v>
                </c:pt>
                <c:pt idx="1">
                  <c:v>0</c:v>
                </c:pt>
              </c:numCache>
            </c:numRef>
          </c:val>
          <c:extLst>
            <c:ext xmlns:c16="http://schemas.microsoft.com/office/drawing/2014/chart" uri="{C3380CC4-5D6E-409C-BE32-E72D297353CC}">
              <c16:uniqueId val="{00000007-2B84-BA49-9E92-872D0A13B85A}"/>
            </c:ext>
          </c:extLst>
        </c:ser>
        <c:dLbls>
          <c:showLegendKey val="0"/>
          <c:showVal val="0"/>
          <c:showCatName val="0"/>
          <c:showSerName val="0"/>
          <c:showPercent val="0"/>
          <c:showBubbleSize val="0"/>
        </c:dLbls>
        <c:gapWidth val="150"/>
        <c:overlap val="100"/>
        <c:axId val="73092096"/>
        <c:axId val="73093888"/>
      </c:barChart>
      <c:catAx>
        <c:axId val="73092096"/>
        <c:scaling>
          <c:orientation val="minMax"/>
        </c:scaling>
        <c:delete val="0"/>
        <c:axPos val="b"/>
        <c:numFmt formatCode="General" sourceLinked="1"/>
        <c:majorTickMark val="out"/>
        <c:minorTickMark val="none"/>
        <c:tickLblPos val="nextTo"/>
        <c:crossAx val="73093888"/>
        <c:crosses val="autoZero"/>
        <c:auto val="1"/>
        <c:lblAlgn val="ctr"/>
        <c:lblOffset val="100"/>
        <c:noMultiLvlLbl val="0"/>
      </c:catAx>
      <c:valAx>
        <c:axId val="73093888"/>
        <c:scaling>
          <c:orientation val="minMax"/>
        </c:scaling>
        <c:delete val="0"/>
        <c:axPos val="l"/>
        <c:majorGridlines/>
        <c:numFmt formatCode="_(* #,##0_);_(* \(#,##0\);_(* &quot;-&quot;??_);_(@_)" sourceLinked="1"/>
        <c:majorTickMark val="out"/>
        <c:minorTickMark val="none"/>
        <c:tickLblPos val="nextTo"/>
        <c:crossAx val="7309209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Revenues -</a:t>
            </a:r>
            <a:r>
              <a:rPr lang="en-US" sz="1600" baseline="0"/>
              <a:t> total</a:t>
            </a:r>
            <a:endParaRPr lang="en-US" sz="1600"/>
          </a:p>
        </c:rich>
      </c:tx>
      <c:layout>
        <c:manualLayout>
          <c:xMode val="edge"/>
          <c:yMode val="edge"/>
          <c:x val="0.381698628704983"/>
          <c:y val="6.2282337131392698E-4"/>
        </c:manualLayout>
      </c:layout>
      <c:overlay val="0"/>
    </c:title>
    <c:autoTitleDeleted val="0"/>
    <c:plotArea>
      <c:layout>
        <c:manualLayout>
          <c:layoutTarget val="inner"/>
          <c:xMode val="edge"/>
          <c:yMode val="edge"/>
          <c:x val="0.12501817769258639"/>
          <c:y val="0.15003992235491115"/>
          <c:w val="0.86677200967107004"/>
          <c:h val="0.77221444541654505"/>
        </c:manualLayout>
      </c:layout>
      <c:lineChart>
        <c:grouping val="standard"/>
        <c:varyColors val="0"/>
        <c:ser>
          <c:idx val="0"/>
          <c:order val="0"/>
          <c:tx>
            <c:strRef>
              <c:f>'Ethernet Summary'!$B$78</c:f>
              <c:strCache>
                <c:ptCount val="1"/>
                <c:pt idx="0">
                  <c:v>G</c:v>
                </c:pt>
              </c:strCache>
            </c:strRef>
          </c:tx>
          <c:cat>
            <c:numRef>
              <c:f>'Ethernet Summary'!$C$77:$N$77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Summary'!$C$78:$N$78</c:f>
              <c:numCache>
                <c:formatCode>_("$"* #,##0_);_("$"* \(#,##0\);_("$"* "-"??_);_(@_)</c:formatCode>
                <c:ptCount val="12"/>
                <c:pt idx="0">
                  <c:v>154.16513112975395</c:v>
                </c:pt>
                <c:pt idx="1">
                  <c:v>110.62740763127242</c:v>
                </c:pt>
              </c:numCache>
            </c:numRef>
          </c:val>
          <c:smooth val="0"/>
          <c:extLst>
            <c:ext xmlns:c16="http://schemas.microsoft.com/office/drawing/2014/chart" uri="{C3380CC4-5D6E-409C-BE32-E72D297353CC}">
              <c16:uniqueId val="{00000000-469B-534A-9A55-FC26C0901418}"/>
            </c:ext>
          </c:extLst>
        </c:ser>
        <c:ser>
          <c:idx val="1"/>
          <c:order val="1"/>
          <c:tx>
            <c:strRef>
              <c:f>'Ethernet Summary'!$B$79</c:f>
              <c:strCache>
                <c:ptCount val="1"/>
                <c:pt idx="0">
                  <c:v>10 G</c:v>
                </c:pt>
              </c:strCache>
            </c:strRef>
          </c:tx>
          <c:marker>
            <c:symbol val="square"/>
            <c:size val="5"/>
          </c:marker>
          <c:cat>
            <c:numRef>
              <c:f>'Ethernet Summary'!$C$77:$N$77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Summary'!$C$79:$N$79</c:f>
              <c:numCache>
                <c:formatCode>_("$"* #,##0_);_("$"* \(#,##0\);_("$"* "-"??_);_(@_)</c:formatCode>
                <c:ptCount val="12"/>
                <c:pt idx="0">
                  <c:v>588.89972784362988</c:v>
                </c:pt>
                <c:pt idx="1">
                  <c:v>486.60483553423245</c:v>
                </c:pt>
              </c:numCache>
            </c:numRef>
          </c:val>
          <c:smooth val="0"/>
          <c:extLst>
            <c:ext xmlns:c16="http://schemas.microsoft.com/office/drawing/2014/chart" uri="{C3380CC4-5D6E-409C-BE32-E72D297353CC}">
              <c16:uniqueId val="{00000001-469B-534A-9A55-FC26C0901418}"/>
            </c:ext>
          </c:extLst>
        </c:ser>
        <c:ser>
          <c:idx val="4"/>
          <c:order val="2"/>
          <c:tx>
            <c:strRef>
              <c:f>'Ethernet Summary'!$B$80</c:f>
              <c:strCache>
                <c:ptCount val="1"/>
                <c:pt idx="0">
                  <c:v>25 G</c:v>
                </c:pt>
              </c:strCache>
            </c:strRef>
          </c:tx>
          <c:cat>
            <c:numRef>
              <c:f>'Ethernet Summary'!$C$77:$N$77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Summary'!$C$80:$N$80</c:f>
              <c:numCache>
                <c:formatCode>_("$"* #,##0_);_("$"* \(#,##0\);_("$"* "-"??_);_(@_)</c:formatCode>
                <c:ptCount val="12"/>
                <c:pt idx="0" formatCode="_(&quot;$&quot;* #,##0.0_);_(&quot;$&quot;* \(#,##0.0\);_(&quot;$&quot;* &quot;-&quot;??_);_(@_)">
                  <c:v>3.4123060000000001</c:v>
                </c:pt>
                <c:pt idx="1">
                  <c:v>19.187075306914231</c:v>
                </c:pt>
              </c:numCache>
            </c:numRef>
          </c:val>
          <c:smooth val="0"/>
          <c:extLst>
            <c:ext xmlns:c16="http://schemas.microsoft.com/office/drawing/2014/chart" uri="{C3380CC4-5D6E-409C-BE32-E72D297353CC}">
              <c16:uniqueId val="{00000002-469B-534A-9A55-FC26C0901418}"/>
            </c:ext>
          </c:extLst>
        </c:ser>
        <c:ser>
          <c:idx val="2"/>
          <c:order val="3"/>
          <c:tx>
            <c:strRef>
              <c:f>'Ethernet Summary'!$B$81</c:f>
              <c:strCache>
                <c:ptCount val="1"/>
                <c:pt idx="0">
                  <c:v>40 G</c:v>
                </c:pt>
              </c:strCache>
            </c:strRef>
          </c:tx>
          <c:cat>
            <c:numRef>
              <c:f>'Ethernet Summary'!$C$77:$N$77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Summary'!$C$81:$N$81</c:f>
              <c:numCache>
                <c:formatCode>_("$"* #,##0_);_("$"* \(#,##0\);_("$"* "-"??_);_(@_)</c:formatCode>
                <c:ptCount val="12"/>
                <c:pt idx="0">
                  <c:v>787.93297017215446</c:v>
                </c:pt>
                <c:pt idx="1">
                  <c:v>904.27751564220159</c:v>
                </c:pt>
              </c:numCache>
            </c:numRef>
          </c:val>
          <c:smooth val="0"/>
          <c:extLst>
            <c:ext xmlns:c16="http://schemas.microsoft.com/office/drawing/2014/chart" uri="{C3380CC4-5D6E-409C-BE32-E72D297353CC}">
              <c16:uniqueId val="{00000003-469B-534A-9A55-FC26C0901418}"/>
            </c:ext>
          </c:extLst>
        </c:ser>
        <c:ser>
          <c:idx val="7"/>
          <c:order val="4"/>
          <c:tx>
            <c:strRef>
              <c:f>'Ethernet Summary'!$B$82</c:f>
              <c:strCache>
                <c:ptCount val="1"/>
                <c:pt idx="0">
                  <c:v>50G</c:v>
                </c:pt>
              </c:strCache>
            </c:strRef>
          </c:tx>
          <c:marker>
            <c:symbol val="plus"/>
            <c:size val="7"/>
          </c:marker>
          <c:cat>
            <c:numRef>
              <c:f>'Ethernet Summary'!$C$77:$N$77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Summary'!$C$82:$N$82</c:f>
              <c:numCache>
                <c:formatCode>_("$"* #,##0_);_("$"* \(#,##0\);_("$"* "-"??_);_(@_)</c:formatCode>
                <c:ptCount val="12"/>
              </c:numCache>
            </c:numRef>
          </c:val>
          <c:smooth val="0"/>
          <c:extLst>
            <c:ext xmlns:c16="http://schemas.microsoft.com/office/drawing/2014/chart" uri="{C3380CC4-5D6E-409C-BE32-E72D297353CC}">
              <c16:uniqueId val="{00000004-469B-534A-9A55-FC26C0901418}"/>
            </c:ext>
          </c:extLst>
        </c:ser>
        <c:ser>
          <c:idx val="3"/>
          <c:order val="5"/>
          <c:tx>
            <c:strRef>
              <c:f>'Ethernet Summary'!$B$83</c:f>
              <c:strCache>
                <c:ptCount val="1"/>
                <c:pt idx="0">
                  <c:v>100G</c:v>
                </c:pt>
              </c:strCache>
            </c:strRef>
          </c:tx>
          <c:marker>
            <c:symbol val="circle"/>
            <c:size val="5"/>
          </c:marker>
          <c:cat>
            <c:numRef>
              <c:f>'Ethernet Summary'!$C$77:$N$77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Summary'!$C$83:$N$83</c:f>
              <c:numCache>
                <c:formatCode>_("$"* #,##0_);_("$"* \(#,##0\);_("$"* "-"??_);_(@_)</c:formatCode>
                <c:ptCount val="12"/>
                <c:pt idx="0">
                  <c:v>1143.1589634696481</c:v>
                </c:pt>
                <c:pt idx="1">
                  <c:v>1653.9743919741536</c:v>
                </c:pt>
              </c:numCache>
            </c:numRef>
          </c:val>
          <c:smooth val="0"/>
          <c:extLst>
            <c:ext xmlns:c16="http://schemas.microsoft.com/office/drawing/2014/chart" uri="{C3380CC4-5D6E-409C-BE32-E72D297353CC}">
              <c16:uniqueId val="{00000005-469B-534A-9A55-FC26C0901418}"/>
            </c:ext>
          </c:extLst>
        </c:ser>
        <c:ser>
          <c:idx val="6"/>
          <c:order val="6"/>
          <c:tx>
            <c:strRef>
              <c:f>'Ethernet Summary'!$B$84</c:f>
              <c:strCache>
                <c:ptCount val="1"/>
                <c:pt idx="0">
                  <c:v>200G</c:v>
                </c:pt>
              </c:strCache>
            </c:strRef>
          </c:tx>
          <c:cat>
            <c:numRef>
              <c:f>'Ethernet Summary'!$C$77:$N$77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Summary'!$C$84:$N$84</c:f>
              <c:numCache>
                <c:formatCode>_("$"* #,##0_);_("$"* \(#,##0\);_("$"* "-"??_);_(@_)</c:formatCode>
                <c:ptCount val="12"/>
                <c:pt idx="1">
                  <c:v>0</c:v>
                </c:pt>
              </c:numCache>
            </c:numRef>
          </c:val>
          <c:smooth val="0"/>
          <c:extLst>
            <c:ext xmlns:c16="http://schemas.microsoft.com/office/drawing/2014/chart" uri="{C3380CC4-5D6E-409C-BE32-E72D297353CC}">
              <c16:uniqueId val="{00000006-469B-534A-9A55-FC26C0901418}"/>
            </c:ext>
          </c:extLst>
        </c:ser>
        <c:ser>
          <c:idx val="5"/>
          <c:order val="7"/>
          <c:tx>
            <c:strRef>
              <c:f>'Ethernet Summary'!$B$85</c:f>
              <c:strCache>
                <c:ptCount val="1"/>
                <c:pt idx="0">
                  <c:v>400G</c:v>
                </c:pt>
              </c:strCache>
            </c:strRef>
          </c:tx>
          <c:marker>
            <c:symbol val="circle"/>
            <c:size val="5"/>
          </c:marker>
          <c:cat>
            <c:numRef>
              <c:f>'Ethernet Summary'!$C$77:$N$77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Summary'!$C$85:$N$85</c:f>
              <c:numCache>
                <c:formatCode>_("$"* #,##0_);_("$"* \(#,##0\);_("$"* "-"??_);_(@_)</c:formatCode>
                <c:ptCount val="12"/>
                <c:pt idx="1">
                  <c:v>0</c:v>
                </c:pt>
              </c:numCache>
            </c:numRef>
          </c:val>
          <c:smooth val="0"/>
          <c:extLst>
            <c:ext xmlns:c16="http://schemas.microsoft.com/office/drawing/2014/chart" uri="{C3380CC4-5D6E-409C-BE32-E72D297353CC}">
              <c16:uniqueId val="{00000007-469B-534A-9A55-FC26C0901418}"/>
            </c:ext>
          </c:extLst>
        </c:ser>
        <c:ser>
          <c:idx val="8"/>
          <c:order val="8"/>
          <c:tx>
            <c:strRef>
              <c:f>'Ethernet Summary'!$B$86</c:f>
              <c:strCache>
                <c:ptCount val="1"/>
                <c:pt idx="0">
                  <c:v>800G</c:v>
                </c:pt>
              </c:strCache>
            </c:strRef>
          </c:tx>
          <c:cat>
            <c:numRef>
              <c:f>'Ethernet Summary'!$C$77:$N$77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Summary'!$C$86:$N$86</c:f>
              <c:numCache>
                <c:formatCode>_("$"* #,##0_);_("$"* \(#,##0\);_("$"* "-"??_);_(@_)</c:formatCode>
                <c:ptCount val="12"/>
              </c:numCache>
            </c:numRef>
          </c:val>
          <c:smooth val="0"/>
          <c:extLst>
            <c:ext xmlns:c16="http://schemas.microsoft.com/office/drawing/2014/chart" uri="{C3380CC4-5D6E-409C-BE32-E72D297353CC}">
              <c16:uniqueId val="{00000000-9684-E248-BDF7-4F87DD20AC47}"/>
            </c:ext>
          </c:extLst>
        </c:ser>
        <c:ser>
          <c:idx val="9"/>
          <c:order val="9"/>
          <c:tx>
            <c:strRef>
              <c:f>'Ethernet Summary'!$B$87</c:f>
              <c:strCache>
                <c:ptCount val="1"/>
                <c:pt idx="0">
                  <c:v>1.6T</c:v>
                </c:pt>
              </c:strCache>
            </c:strRef>
          </c:tx>
          <c:cat>
            <c:numRef>
              <c:f>'Ethernet Summary'!$C$77:$N$77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Summary'!$C$87:$N$87</c:f>
              <c:numCache>
                <c:formatCode>_("$"* #,##0_);_("$"* \(#,##0\);_("$"* "-"??_);_(@_)</c:formatCode>
                <c:ptCount val="12"/>
              </c:numCache>
            </c:numRef>
          </c:val>
          <c:smooth val="0"/>
          <c:extLst>
            <c:ext xmlns:c16="http://schemas.microsoft.com/office/drawing/2014/chart" uri="{C3380CC4-5D6E-409C-BE32-E72D297353CC}">
              <c16:uniqueId val="{00000000-0BC6-CF43-A326-5FF9F553E558}"/>
            </c:ext>
          </c:extLst>
        </c:ser>
        <c:dLbls>
          <c:showLegendKey val="0"/>
          <c:showVal val="0"/>
          <c:showCatName val="0"/>
          <c:showSerName val="0"/>
          <c:showPercent val="0"/>
          <c:showBubbleSize val="0"/>
        </c:dLbls>
        <c:marker val="1"/>
        <c:smooth val="0"/>
        <c:axId val="67945600"/>
        <c:axId val="67947136"/>
      </c:lineChart>
      <c:catAx>
        <c:axId val="67945600"/>
        <c:scaling>
          <c:orientation val="minMax"/>
        </c:scaling>
        <c:delete val="0"/>
        <c:axPos val="b"/>
        <c:numFmt formatCode="General" sourceLinked="1"/>
        <c:majorTickMark val="out"/>
        <c:minorTickMark val="none"/>
        <c:tickLblPos val="nextTo"/>
        <c:txPr>
          <a:bodyPr/>
          <a:lstStyle/>
          <a:p>
            <a:pPr>
              <a:defRPr sz="1200"/>
            </a:pPr>
            <a:endParaRPr lang="en-US"/>
          </a:p>
        </c:txPr>
        <c:crossAx val="67947136"/>
        <c:crosses val="autoZero"/>
        <c:auto val="1"/>
        <c:lblAlgn val="ctr"/>
        <c:lblOffset val="100"/>
        <c:noMultiLvlLbl val="0"/>
      </c:catAx>
      <c:valAx>
        <c:axId val="67947136"/>
        <c:scaling>
          <c:orientation val="minMax"/>
          <c:max val="3100"/>
          <c:min val="0"/>
        </c:scaling>
        <c:delete val="0"/>
        <c:axPos val="l"/>
        <c:majorGridlines/>
        <c:numFmt formatCode="&quot;$&quot;#,##0" sourceLinked="0"/>
        <c:majorTickMark val="out"/>
        <c:minorTickMark val="none"/>
        <c:tickLblPos val="nextTo"/>
        <c:txPr>
          <a:bodyPr/>
          <a:lstStyle/>
          <a:p>
            <a:pPr>
              <a:defRPr sz="1200"/>
            </a:pPr>
            <a:endParaRPr lang="en-US"/>
          </a:p>
        </c:txPr>
        <c:crossAx val="67945600"/>
        <c:crosses val="autoZero"/>
        <c:crossBetween val="between"/>
      </c:valAx>
    </c:plotArea>
    <c:legend>
      <c:legendPos val="t"/>
      <c:layout>
        <c:manualLayout>
          <c:xMode val="edge"/>
          <c:yMode val="edge"/>
          <c:x val="0.18488776525604345"/>
          <c:y val="6.2832351371841316E-2"/>
          <c:w val="0.61967369665124361"/>
          <c:h val="6.4796748554176123E-2"/>
        </c:manualLayout>
      </c:layout>
      <c:overlay val="0"/>
      <c:txPr>
        <a:bodyPr/>
        <a:lstStyle/>
        <a:p>
          <a:pPr>
            <a:defRPr sz="12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Amazon transceiver consumption</a:t>
            </a:r>
          </a:p>
        </c:rich>
      </c:tx>
      <c:overlay val="1"/>
    </c:title>
    <c:autoTitleDeleted val="0"/>
    <c:plotArea>
      <c:layout>
        <c:manualLayout>
          <c:layoutTarget val="inner"/>
          <c:xMode val="edge"/>
          <c:yMode val="edge"/>
          <c:x val="0.16882195975503062"/>
          <c:y val="0.12626805642100492"/>
          <c:w val="0.66291557305336835"/>
          <c:h val="0.74489406899677113"/>
        </c:manualLayout>
      </c:layout>
      <c:barChart>
        <c:barDir val="col"/>
        <c:grouping val="stacked"/>
        <c:varyColors val="0"/>
        <c:ser>
          <c:idx val="0"/>
          <c:order val="0"/>
          <c:tx>
            <c:strRef>
              <c:f>'Top 5 Cloud'!$B$370</c:f>
              <c:strCache>
                <c:ptCount val="1"/>
                <c:pt idx="0">
                  <c:v>10G</c:v>
                </c:pt>
              </c:strCache>
            </c:strRef>
          </c:tx>
          <c:invertIfNegative val="0"/>
          <c:cat>
            <c:numRef>
              <c:f>'Top 5 Cloud'!$C$369:$N$369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Cloud'!$C$370:$N$370</c:f>
              <c:numCache>
                <c:formatCode>_(* #,##0_);_(* \(#,##0\);_(* "-"??_);_(@_)</c:formatCode>
                <c:ptCount val="12"/>
                <c:pt idx="0">
                  <c:v>169184.33252223945</c:v>
                </c:pt>
                <c:pt idx="1">
                  <c:v>119025.05545718281</c:v>
                </c:pt>
              </c:numCache>
            </c:numRef>
          </c:val>
          <c:extLst>
            <c:ext xmlns:c16="http://schemas.microsoft.com/office/drawing/2014/chart" uri="{C3380CC4-5D6E-409C-BE32-E72D297353CC}">
              <c16:uniqueId val="{00000000-8DAA-2348-B0B5-B1B294DC5F91}"/>
            </c:ext>
          </c:extLst>
        </c:ser>
        <c:ser>
          <c:idx val="1"/>
          <c:order val="1"/>
          <c:tx>
            <c:strRef>
              <c:f>'Top 5 Cloud'!$B$371</c:f>
              <c:strCache>
                <c:ptCount val="1"/>
                <c:pt idx="0">
                  <c:v>40G</c:v>
                </c:pt>
              </c:strCache>
            </c:strRef>
          </c:tx>
          <c:invertIfNegative val="0"/>
          <c:cat>
            <c:numRef>
              <c:f>'Top 5 Cloud'!$C$369:$N$369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Cloud'!$C$371:$N$371</c:f>
              <c:numCache>
                <c:formatCode>_(* #,##0_);_(* \(#,##0\);_(* "-"??_);_(@_)</c:formatCode>
                <c:ptCount val="12"/>
                <c:pt idx="0">
                  <c:v>407621.06</c:v>
                </c:pt>
                <c:pt idx="1">
                  <c:v>111343.6</c:v>
                </c:pt>
              </c:numCache>
            </c:numRef>
          </c:val>
          <c:extLst>
            <c:ext xmlns:c16="http://schemas.microsoft.com/office/drawing/2014/chart" uri="{C3380CC4-5D6E-409C-BE32-E72D297353CC}">
              <c16:uniqueId val="{00000001-8DAA-2348-B0B5-B1B294DC5F91}"/>
            </c:ext>
          </c:extLst>
        </c:ser>
        <c:ser>
          <c:idx val="2"/>
          <c:order val="2"/>
          <c:tx>
            <c:strRef>
              <c:f>'Top 5 Cloud'!$B$372</c:f>
              <c:strCache>
                <c:ptCount val="1"/>
                <c:pt idx="0">
                  <c:v>50G</c:v>
                </c:pt>
              </c:strCache>
            </c:strRef>
          </c:tx>
          <c:invertIfNegative val="0"/>
          <c:cat>
            <c:numRef>
              <c:f>'Top 5 Cloud'!$C$369:$N$369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Cloud'!$C$372:$N$372</c:f>
              <c:numCache>
                <c:formatCode>_(* #,##0_);_(* \(#,##0\);_(* "-"??_);_(@_)</c:formatCode>
                <c:ptCount val="12"/>
                <c:pt idx="0">
                  <c:v>0</c:v>
                </c:pt>
                <c:pt idx="1">
                  <c:v>0</c:v>
                </c:pt>
              </c:numCache>
            </c:numRef>
          </c:val>
          <c:extLst>
            <c:ext xmlns:c16="http://schemas.microsoft.com/office/drawing/2014/chart" uri="{C3380CC4-5D6E-409C-BE32-E72D297353CC}">
              <c16:uniqueId val="{00000002-8DAA-2348-B0B5-B1B294DC5F91}"/>
            </c:ext>
          </c:extLst>
        </c:ser>
        <c:ser>
          <c:idx val="3"/>
          <c:order val="3"/>
          <c:tx>
            <c:strRef>
              <c:f>'Top 5 Cloud'!$B$373</c:f>
              <c:strCache>
                <c:ptCount val="1"/>
                <c:pt idx="0">
                  <c:v>100G</c:v>
                </c:pt>
              </c:strCache>
            </c:strRef>
          </c:tx>
          <c:invertIfNegative val="0"/>
          <c:cat>
            <c:numRef>
              <c:f>'Top 5 Cloud'!$C$369:$N$369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Cloud'!$C$373:$N$373</c:f>
              <c:numCache>
                <c:formatCode>_(* #,##0_);_(* \(#,##0\);_(* "-"??_);_(@_)</c:formatCode>
                <c:ptCount val="12"/>
                <c:pt idx="0">
                  <c:v>203527.726</c:v>
                </c:pt>
                <c:pt idx="1">
                  <c:v>712361.61900000006</c:v>
                </c:pt>
              </c:numCache>
            </c:numRef>
          </c:val>
          <c:extLst>
            <c:ext xmlns:c16="http://schemas.microsoft.com/office/drawing/2014/chart" uri="{C3380CC4-5D6E-409C-BE32-E72D297353CC}">
              <c16:uniqueId val="{00000003-8DAA-2348-B0B5-B1B294DC5F91}"/>
            </c:ext>
          </c:extLst>
        </c:ser>
        <c:ser>
          <c:idx val="4"/>
          <c:order val="4"/>
          <c:tx>
            <c:strRef>
              <c:f>'Top 5 Cloud'!$B$374</c:f>
              <c:strCache>
                <c:ptCount val="1"/>
                <c:pt idx="0">
                  <c:v>200G</c:v>
                </c:pt>
              </c:strCache>
            </c:strRef>
          </c:tx>
          <c:invertIfNegative val="0"/>
          <c:cat>
            <c:numRef>
              <c:f>'Top 5 Cloud'!$C$369:$N$369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Cloud'!$C$374:$N$374</c:f>
              <c:numCache>
                <c:formatCode>_(* #,##0_);_(* \(#,##0\);_(* "-"??_);_(@_)</c:formatCode>
                <c:ptCount val="12"/>
                <c:pt idx="0">
                  <c:v>0</c:v>
                </c:pt>
                <c:pt idx="1">
                  <c:v>0</c:v>
                </c:pt>
              </c:numCache>
            </c:numRef>
          </c:val>
          <c:extLst>
            <c:ext xmlns:c16="http://schemas.microsoft.com/office/drawing/2014/chart" uri="{C3380CC4-5D6E-409C-BE32-E72D297353CC}">
              <c16:uniqueId val="{00000004-8DAA-2348-B0B5-B1B294DC5F91}"/>
            </c:ext>
          </c:extLst>
        </c:ser>
        <c:ser>
          <c:idx val="5"/>
          <c:order val="5"/>
          <c:tx>
            <c:strRef>
              <c:f>'Top 5 Cloud'!$B$375</c:f>
              <c:strCache>
                <c:ptCount val="1"/>
                <c:pt idx="0">
                  <c:v>400G</c:v>
                </c:pt>
              </c:strCache>
            </c:strRef>
          </c:tx>
          <c:invertIfNegative val="0"/>
          <c:cat>
            <c:numRef>
              <c:f>'Top 5 Cloud'!$C$369:$N$369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Cloud'!$C$375:$N$375</c:f>
              <c:numCache>
                <c:formatCode>_(* #,##0_);_(* \(#,##0\);_(* "-"??_);_(@_)</c:formatCode>
                <c:ptCount val="12"/>
                <c:pt idx="0">
                  <c:v>0</c:v>
                </c:pt>
                <c:pt idx="1">
                  <c:v>0</c:v>
                </c:pt>
              </c:numCache>
            </c:numRef>
          </c:val>
          <c:extLst>
            <c:ext xmlns:c16="http://schemas.microsoft.com/office/drawing/2014/chart" uri="{C3380CC4-5D6E-409C-BE32-E72D297353CC}">
              <c16:uniqueId val="{00000005-8DAA-2348-B0B5-B1B294DC5F91}"/>
            </c:ext>
          </c:extLst>
        </c:ser>
        <c:ser>
          <c:idx val="6"/>
          <c:order val="6"/>
          <c:tx>
            <c:strRef>
              <c:f>'Top 5 Cloud'!$B$376</c:f>
              <c:strCache>
                <c:ptCount val="1"/>
                <c:pt idx="0">
                  <c:v>800G</c:v>
                </c:pt>
              </c:strCache>
            </c:strRef>
          </c:tx>
          <c:invertIfNegative val="0"/>
          <c:cat>
            <c:numRef>
              <c:f>'Top 5 Cloud'!$C$369:$N$369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Cloud'!$C$376:$N$376</c:f>
              <c:numCache>
                <c:formatCode>_(* #,##0_);_(* \(#,##0\);_(* "-"??_);_(@_)</c:formatCode>
                <c:ptCount val="12"/>
                <c:pt idx="0">
                  <c:v>0</c:v>
                </c:pt>
                <c:pt idx="1">
                  <c:v>0</c:v>
                </c:pt>
              </c:numCache>
            </c:numRef>
          </c:val>
          <c:extLst>
            <c:ext xmlns:c16="http://schemas.microsoft.com/office/drawing/2014/chart" uri="{C3380CC4-5D6E-409C-BE32-E72D297353CC}">
              <c16:uniqueId val="{00000006-8DAA-2348-B0B5-B1B294DC5F91}"/>
            </c:ext>
          </c:extLst>
        </c:ser>
        <c:ser>
          <c:idx val="7"/>
          <c:order val="7"/>
          <c:tx>
            <c:strRef>
              <c:f>'Top 5 Cloud'!$B$377</c:f>
              <c:strCache>
                <c:ptCount val="1"/>
                <c:pt idx="0">
                  <c:v>1600G</c:v>
                </c:pt>
              </c:strCache>
            </c:strRef>
          </c:tx>
          <c:invertIfNegative val="0"/>
          <c:cat>
            <c:numRef>
              <c:f>'Top 5 Cloud'!$C$369:$N$369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Cloud'!$C$377:$N$377</c:f>
              <c:numCache>
                <c:formatCode>_(* #,##0_);_(* \(#,##0\);_(* "-"??_);_(@_)</c:formatCode>
                <c:ptCount val="12"/>
                <c:pt idx="0">
                  <c:v>0</c:v>
                </c:pt>
                <c:pt idx="1">
                  <c:v>0</c:v>
                </c:pt>
              </c:numCache>
            </c:numRef>
          </c:val>
          <c:extLst>
            <c:ext xmlns:c16="http://schemas.microsoft.com/office/drawing/2014/chart" uri="{C3380CC4-5D6E-409C-BE32-E72D297353CC}">
              <c16:uniqueId val="{00000007-8DAA-2348-B0B5-B1B294DC5F91}"/>
            </c:ext>
          </c:extLst>
        </c:ser>
        <c:dLbls>
          <c:showLegendKey val="0"/>
          <c:showVal val="0"/>
          <c:showCatName val="0"/>
          <c:showSerName val="0"/>
          <c:showPercent val="0"/>
          <c:showBubbleSize val="0"/>
        </c:dLbls>
        <c:gapWidth val="150"/>
        <c:overlap val="100"/>
        <c:axId val="73143808"/>
        <c:axId val="73145344"/>
      </c:barChart>
      <c:catAx>
        <c:axId val="73143808"/>
        <c:scaling>
          <c:orientation val="minMax"/>
        </c:scaling>
        <c:delete val="0"/>
        <c:axPos val="b"/>
        <c:numFmt formatCode="General" sourceLinked="1"/>
        <c:majorTickMark val="out"/>
        <c:minorTickMark val="none"/>
        <c:tickLblPos val="nextTo"/>
        <c:crossAx val="73145344"/>
        <c:crosses val="autoZero"/>
        <c:auto val="1"/>
        <c:lblAlgn val="ctr"/>
        <c:lblOffset val="100"/>
        <c:noMultiLvlLbl val="0"/>
      </c:catAx>
      <c:valAx>
        <c:axId val="73145344"/>
        <c:scaling>
          <c:orientation val="minMax"/>
        </c:scaling>
        <c:delete val="0"/>
        <c:axPos val="l"/>
        <c:majorGridlines/>
        <c:numFmt formatCode="_(* #,##0_);_(* \(#,##0\);_(* &quot;-&quot;??_);_(@_)" sourceLinked="1"/>
        <c:majorTickMark val="out"/>
        <c:minorTickMark val="none"/>
        <c:tickLblPos val="nextTo"/>
        <c:crossAx val="7314380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Microsoft transceiver consumption</a:t>
            </a:r>
          </a:p>
        </c:rich>
      </c:tx>
      <c:overlay val="1"/>
    </c:title>
    <c:autoTitleDeleted val="0"/>
    <c:plotArea>
      <c:layout>
        <c:manualLayout>
          <c:layoutTarget val="inner"/>
          <c:xMode val="edge"/>
          <c:yMode val="edge"/>
          <c:x val="0.16882195975503062"/>
          <c:y val="0.12626805642100492"/>
          <c:w val="0.68720700773330312"/>
          <c:h val="0.74489406899677113"/>
        </c:manualLayout>
      </c:layout>
      <c:barChart>
        <c:barDir val="col"/>
        <c:grouping val="stacked"/>
        <c:varyColors val="0"/>
        <c:ser>
          <c:idx val="0"/>
          <c:order val="0"/>
          <c:tx>
            <c:strRef>
              <c:f>'Top 5 Cloud'!$B$456</c:f>
              <c:strCache>
                <c:ptCount val="1"/>
                <c:pt idx="0">
                  <c:v>10G</c:v>
                </c:pt>
              </c:strCache>
            </c:strRef>
          </c:tx>
          <c:invertIfNegative val="0"/>
          <c:cat>
            <c:numRef>
              <c:f>'Top 5 Cloud'!$C$455:$N$455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Cloud'!$C$456:$N$456</c:f>
              <c:numCache>
                <c:formatCode>_(* #,##0_);_(* \(#,##0\);_(* "-"??_);_(@_)</c:formatCode>
                <c:ptCount val="12"/>
                <c:pt idx="0">
                  <c:v>169184.33252223945</c:v>
                </c:pt>
                <c:pt idx="1">
                  <c:v>148781.31932147851</c:v>
                </c:pt>
              </c:numCache>
            </c:numRef>
          </c:val>
          <c:extLst>
            <c:ext xmlns:c16="http://schemas.microsoft.com/office/drawing/2014/chart" uri="{C3380CC4-5D6E-409C-BE32-E72D297353CC}">
              <c16:uniqueId val="{00000000-E509-D840-9848-E0CD765E36C0}"/>
            </c:ext>
          </c:extLst>
        </c:ser>
        <c:ser>
          <c:idx val="1"/>
          <c:order val="1"/>
          <c:tx>
            <c:strRef>
              <c:f>'Top 5 Cloud'!$B$457</c:f>
              <c:strCache>
                <c:ptCount val="1"/>
                <c:pt idx="0">
                  <c:v>40G</c:v>
                </c:pt>
              </c:strCache>
            </c:strRef>
          </c:tx>
          <c:invertIfNegative val="0"/>
          <c:cat>
            <c:numRef>
              <c:f>'Top 5 Cloud'!$C$455:$N$455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Cloud'!$C$457:$N$457</c:f>
              <c:numCache>
                <c:formatCode>_(* #,##0_);_(* \(#,##0\);_(* "-"??_);_(@_)</c:formatCode>
                <c:ptCount val="12"/>
                <c:pt idx="0">
                  <c:v>227861.2</c:v>
                </c:pt>
                <c:pt idx="1">
                  <c:v>276138</c:v>
                </c:pt>
              </c:numCache>
            </c:numRef>
          </c:val>
          <c:extLst>
            <c:ext xmlns:c16="http://schemas.microsoft.com/office/drawing/2014/chart" uri="{C3380CC4-5D6E-409C-BE32-E72D297353CC}">
              <c16:uniqueId val="{00000001-E509-D840-9848-E0CD765E36C0}"/>
            </c:ext>
          </c:extLst>
        </c:ser>
        <c:ser>
          <c:idx val="2"/>
          <c:order val="2"/>
          <c:tx>
            <c:strRef>
              <c:f>'Top 5 Cloud'!$B$458</c:f>
              <c:strCache>
                <c:ptCount val="1"/>
                <c:pt idx="0">
                  <c:v>50G</c:v>
                </c:pt>
              </c:strCache>
            </c:strRef>
          </c:tx>
          <c:invertIfNegative val="0"/>
          <c:cat>
            <c:numRef>
              <c:f>'Top 5 Cloud'!$C$455:$N$455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Cloud'!$C$458:$N$458</c:f>
              <c:numCache>
                <c:formatCode>_(* #,##0_);_(* \(#,##0\);_(* "-"??_);_(@_)</c:formatCode>
                <c:ptCount val="12"/>
                <c:pt idx="0">
                  <c:v>0</c:v>
                </c:pt>
                <c:pt idx="1">
                  <c:v>0</c:v>
                </c:pt>
              </c:numCache>
            </c:numRef>
          </c:val>
          <c:extLst>
            <c:ext xmlns:c16="http://schemas.microsoft.com/office/drawing/2014/chart" uri="{C3380CC4-5D6E-409C-BE32-E72D297353CC}">
              <c16:uniqueId val="{00000002-E509-D840-9848-E0CD765E36C0}"/>
            </c:ext>
          </c:extLst>
        </c:ser>
        <c:ser>
          <c:idx val="3"/>
          <c:order val="3"/>
          <c:tx>
            <c:strRef>
              <c:f>'Top 5 Cloud'!$B$459</c:f>
              <c:strCache>
                <c:ptCount val="1"/>
                <c:pt idx="0">
                  <c:v>100G</c:v>
                </c:pt>
              </c:strCache>
            </c:strRef>
          </c:tx>
          <c:invertIfNegative val="0"/>
          <c:cat>
            <c:numRef>
              <c:f>'Top 5 Cloud'!$C$455:$N$455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Cloud'!$C$459:$N$459</c:f>
              <c:numCache>
                <c:formatCode>_(* #,##0_);_(* \(#,##0\);_(* "-"??_);_(@_)</c:formatCode>
                <c:ptCount val="12"/>
                <c:pt idx="0">
                  <c:v>10043.050000000008</c:v>
                </c:pt>
                <c:pt idx="1">
                  <c:v>71003.799999999988</c:v>
                </c:pt>
              </c:numCache>
            </c:numRef>
          </c:val>
          <c:extLst>
            <c:ext xmlns:c16="http://schemas.microsoft.com/office/drawing/2014/chart" uri="{C3380CC4-5D6E-409C-BE32-E72D297353CC}">
              <c16:uniqueId val="{00000003-E509-D840-9848-E0CD765E36C0}"/>
            </c:ext>
          </c:extLst>
        </c:ser>
        <c:ser>
          <c:idx val="4"/>
          <c:order val="4"/>
          <c:tx>
            <c:strRef>
              <c:f>'Top 5 Cloud'!$B$460</c:f>
              <c:strCache>
                <c:ptCount val="1"/>
                <c:pt idx="0">
                  <c:v>200G</c:v>
                </c:pt>
              </c:strCache>
            </c:strRef>
          </c:tx>
          <c:invertIfNegative val="0"/>
          <c:cat>
            <c:numRef>
              <c:f>'Top 5 Cloud'!$C$455:$N$455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Cloud'!$C$460:$N$460</c:f>
              <c:numCache>
                <c:formatCode>_(* #,##0_);_(* \(#,##0\);_(* "-"??_);_(@_)</c:formatCode>
                <c:ptCount val="12"/>
                <c:pt idx="0">
                  <c:v>0</c:v>
                </c:pt>
                <c:pt idx="1">
                  <c:v>0</c:v>
                </c:pt>
              </c:numCache>
            </c:numRef>
          </c:val>
          <c:extLst>
            <c:ext xmlns:c16="http://schemas.microsoft.com/office/drawing/2014/chart" uri="{C3380CC4-5D6E-409C-BE32-E72D297353CC}">
              <c16:uniqueId val="{00000004-E509-D840-9848-E0CD765E36C0}"/>
            </c:ext>
          </c:extLst>
        </c:ser>
        <c:ser>
          <c:idx val="5"/>
          <c:order val="5"/>
          <c:tx>
            <c:strRef>
              <c:f>'Top 5 Cloud'!$B$461</c:f>
              <c:strCache>
                <c:ptCount val="1"/>
                <c:pt idx="0">
                  <c:v>400G</c:v>
                </c:pt>
              </c:strCache>
            </c:strRef>
          </c:tx>
          <c:invertIfNegative val="0"/>
          <c:cat>
            <c:numRef>
              <c:f>'Top 5 Cloud'!$C$455:$N$455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Cloud'!$C$461:$N$461</c:f>
              <c:numCache>
                <c:formatCode>_(* #,##0_);_(* \(#,##0\);_(* "-"??_);_(@_)</c:formatCode>
                <c:ptCount val="12"/>
                <c:pt idx="0">
                  <c:v>0</c:v>
                </c:pt>
                <c:pt idx="1">
                  <c:v>0</c:v>
                </c:pt>
              </c:numCache>
            </c:numRef>
          </c:val>
          <c:extLst>
            <c:ext xmlns:c16="http://schemas.microsoft.com/office/drawing/2014/chart" uri="{C3380CC4-5D6E-409C-BE32-E72D297353CC}">
              <c16:uniqueId val="{00000005-E509-D840-9848-E0CD765E36C0}"/>
            </c:ext>
          </c:extLst>
        </c:ser>
        <c:ser>
          <c:idx val="6"/>
          <c:order val="6"/>
          <c:tx>
            <c:strRef>
              <c:f>'Top 5 Cloud'!$B$462</c:f>
              <c:strCache>
                <c:ptCount val="1"/>
                <c:pt idx="0">
                  <c:v>800G</c:v>
                </c:pt>
              </c:strCache>
            </c:strRef>
          </c:tx>
          <c:invertIfNegative val="0"/>
          <c:cat>
            <c:numRef>
              <c:f>'Top 5 Cloud'!$C$455:$N$455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Cloud'!$C$462:$N$462</c:f>
              <c:numCache>
                <c:formatCode>_(* #,##0_);_(* \(#,##0\);_(* "-"??_);_(@_)</c:formatCode>
                <c:ptCount val="12"/>
                <c:pt idx="0">
                  <c:v>0</c:v>
                </c:pt>
                <c:pt idx="1">
                  <c:v>0</c:v>
                </c:pt>
              </c:numCache>
            </c:numRef>
          </c:val>
          <c:extLst>
            <c:ext xmlns:c16="http://schemas.microsoft.com/office/drawing/2014/chart" uri="{C3380CC4-5D6E-409C-BE32-E72D297353CC}">
              <c16:uniqueId val="{00000006-E509-D840-9848-E0CD765E36C0}"/>
            </c:ext>
          </c:extLst>
        </c:ser>
        <c:ser>
          <c:idx val="7"/>
          <c:order val="7"/>
          <c:tx>
            <c:strRef>
              <c:f>'Top 5 Cloud'!$B$463</c:f>
              <c:strCache>
                <c:ptCount val="1"/>
                <c:pt idx="0">
                  <c:v>1600G</c:v>
                </c:pt>
              </c:strCache>
            </c:strRef>
          </c:tx>
          <c:invertIfNegative val="0"/>
          <c:cat>
            <c:numRef>
              <c:f>'Top 5 Cloud'!$C$455:$N$455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Cloud'!$C$463:$N$463</c:f>
              <c:numCache>
                <c:formatCode>_(* #,##0_);_(* \(#,##0\);_(* "-"??_);_(@_)</c:formatCode>
                <c:ptCount val="12"/>
                <c:pt idx="0">
                  <c:v>0</c:v>
                </c:pt>
                <c:pt idx="1">
                  <c:v>0</c:v>
                </c:pt>
              </c:numCache>
            </c:numRef>
          </c:val>
          <c:extLst>
            <c:ext xmlns:c16="http://schemas.microsoft.com/office/drawing/2014/chart" uri="{C3380CC4-5D6E-409C-BE32-E72D297353CC}">
              <c16:uniqueId val="{00000007-E509-D840-9848-E0CD765E36C0}"/>
            </c:ext>
          </c:extLst>
        </c:ser>
        <c:dLbls>
          <c:showLegendKey val="0"/>
          <c:showVal val="0"/>
          <c:showCatName val="0"/>
          <c:showSerName val="0"/>
          <c:showPercent val="0"/>
          <c:showBubbleSize val="0"/>
        </c:dLbls>
        <c:gapWidth val="150"/>
        <c:overlap val="100"/>
        <c:axId val="73212672"/>
        <c:axId val="73214208"/>
      </c:barChart>
      <c:catAx>
        <c:axId val="73212672"/>
        <c:scaling>
          <c:orientation val="minMax"/>
        </c:scaling>
        <c:delete val="0"/>
        <c:axPos val="b"/>
        <c:numFmt formatCode="General" sourceLinked="1"/>
        <c:majorTickMark val="out"/>
        <c:minorTickMark val="none"/>
        <c:tickLblPos val="nextTo"/>
        <c:crossAx val="73214208"/>
        <c:crosses val="autoZero"/>
        <c:auto val="1"/>
        <c:lblAlgn val="ctr"/>
        <c:lblOffset val="100"/>
        <c:noMultiLvlLbl val="0"/>
      </c:catAx>
      <c:valAx>
        <c:axId val="73214208"/>
        <c:scaling>
          <c:orientation val="minMax"/>
        </c:scaling>
        <c:delete val="0"/>
        <c:axPos val="l"/>
        <c:majorGridlines/>
        <c:numFmt formatCode="_(* #,##0_);_(* \(#,##0\);_(* &quot;-&quot;??_);_(@_)" sourceLinked="1"/>
        <c:majorTickMark val="out"/>
        <c:minorTickMark val="none"/>
        <c:tickLblPos val="nextTo"/>
        <c:crossAx val="7321267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Apple transceiver consumption</a:t>
            </a:r>
          </a:p>
        </c:rich>
      </c:tx>
      <c:overlay val="1"/>
    </c:title>
    <c:autoTitleDeleted val="0"/>
    <c:plotArea>
      <c:layout>
        <c:manualLayout>
          <c:layoutTarget val="inner"/>
          <c:xMode val="edge"/>
          <c:yMode val="edge"/>
          <c:x val="0.16882195975503062"/>
          <c:y val="0.12626805642100492"/>
          <c:w val="0.68720700773330312"/>
          <c:h val="0.7772681697161955"/>
        </c:manualLayout>
      </c:layout>
      <c:barChart>
        <c:barDir val="col"/>
        <c:grouping val="stacked"/>
        <c:varyColors val="0"/>
        <c:ser>
          <c:idx val="0"/>
          <c:order val="0"/>
          <c:tx>
            <c:strRef>
              <c:f>'Top 5 Cloud'!$B$540</c:f>
              <c:strCache>
                <c:ptCount val="1"/>
                <c:pt idx="0">
                  <c:v>10G</c:v>
                </c:pt>
              </c:strCache>
            </c:strRef>
          </c:tx>
          <c:invertIfNegative val="0"/>
          <c:cat>
            <c:numRef>
              <c:f>'Top 5 Cloud'!$C$539:$N$539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Cloud'!$C$540:$N$540</c:f>
              <c:numCache>
                <c:formatCode>_(* #,##0_);_(* \(#,##0\);_(* "-"??_);_(@_)</c:formatCode>
                <c:ptCount val="12"/>
                <c:pt idx="0">
                  <c:v>126888.24939167958</c:v>
                </c:pt>
                <c:pt idx="1">
                  <c:v>89268.791592887108</c:v>
                </c:pt>
              </c:numCache>
            </c:numRef>
          </c:val>
          <c:extLst>
            <c:ext xmlns:c16="http://schemas.microsoft.com/office/drawing/2014/chart" uri="{C3380CC4-5D6E-409C-BE32-E72D297353CC}">
              <c16:uniqueId val="{00000000-2CDE-3646-B849-27849AB5E9BF}"/>
            </c:ext>
          </c:extLst>
        </c:ser>
        <c:ser>
          <c:idx val="1"/>
          <c:order val="1"/>
          <c:tx>
            <c:strRef>
              <c:f>'Top 5 Cloud'!$B$541</c:f>
              <c:strCache>
                <c:ptCount val="1"/>
                <c:pt idx="0">
                  <c:v>40G</c:v>
                </c:pt>
              </c:strCache>
            </c:strRef>
          </c:tx>
          <c:invertIfNegative val="0"/>
          <c:cat>
            <c:numRef>
              <c:f>'Top 5 Cloud'!$C$539:$N$539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Cloud'!$C$541:$N$541</c:f>
              <c:numCache>
                <c:formatCode>_(* #,##0_);_(* \(#,##0\);_(* "-"??_);_(@_)</c:formatCode>
                <c:ptCount val="12"/>
                <c:pt idx="0">
                  <c:v>16457.314999999999</c:v>
                </c:pt>
                <c:pt idx="1">
                  <c:v>20165.400000000001</c:v>
                </c:pt>
              </c:numCache>
            </c:numRef>
          </c:val>
          <c:extLst>
            <c:ext xmlns:c16="http://schemas.microsoft.com/office/drawing/2014/chart" uri="{C3380CC4-5D6E-409C-BE32-E72D297353CC}">
              <c16:uniqueId val="{00000001-2CDE-3646-B849-27849AB5E9BF}"/>
            </c:ext>
          </c:extLst>
        </c:ser>
        <c:ser>
          <c:idx val="2"/>
          <c:order val="2"/>
          <c:tx>
            <c:strRef>
              <c:f>'Top 5 Cloud'!$B$542</c:f>
              <c:strCache>
                <c:ptCount val="1"/>
                <c:pt idx="0">
                  <c:v>50G</c:v>
                </c:pt>
              </c:strCache>
            </c:strRef>
          </c:tx>
          <c:invertIfNegative val="0"/>
          <c:cat>
            <c:numRef>
              <c:f>'Top 5 Cloud'!$C$539:$N$539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Cloud'!$C$542:$N$542</c:f>
              <c:numCache>
                <c:formatCode>_(* #,##0_);_(* \(#,##0\);_(* "-"??_);_(@_)</c:formatCode>
                <c:ptCount val="12"/>
                <c:pt idx="0">
                  <c:v>0</c:v>
                </c:pt>
                <c:pt idx="1">
                  <c:v>0</c:v>
                </c:pt>
              </c:numCache>
            </c:numRef>
          </c:val>
          <c:extLst>
            <c:ext xmlns:c16="http://schemas.microsoft.com/office/drawing/2014/chart" uri="{C3380CC4-5D6E-409C-BE32-E72D297353CC}">
              <c16:uniqueId val="{00000002-2CDE-3646-B849-27849AB5E9BF}"/>
            </c:ext>
          </c:extLst>
        </c:ser>
        <c:ser>
          <c:idx val="3"/>
          <c:order val="3"/>
          <c:tx>
            <c:strRef>
              <c:f>'Top 5 Cloud'!$B$543</c:f>
              <c:strCache>
                <c:ptCount val="1"/>
                <c:pt idx="0">
                  <c:v>100G</c:v>
                </c:pt>
              </c:strCache>
            </c:strRef>
          </c:tx>
          <c:invertIfNegative val="0"/>
          <c:cat>
            <c:numRef>
              <c:f>'Top 5 Cloud'!$C$539:$N$539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Cloud'!$C$543:$N$543</c:f>
              <c:numCache>
                <c:formatCode>_(* #,##0_);_(* \(#,##0\);_(* "-"??_);_(@_)</c:formatCode>
                <c:ptCount val="12"/>
                <c:pt idx="0">
                  <c:v>3177.444</c:v>
                </c:pt>
                <c:pt idx="1">
                  <c:v>34362.018000000004</c:v>
                </c:pt>
              </c:numCache>
            </c:numRef>
          </c:val>
          <c:extLst>
            <c:ext xmlns:c16="http://schemas.microsoft.com/office/drawing/2014/chart" uri="{C3380CC4-5D6E-409C-BE32-E72D297353CC}">
              <c16:uniqueId val="{00000003-2CDE-3646-B849-27849AB5E9BF}"/>
            </c:ext>
          </c:extLst>
        </c:ser>
        <c:ser>
          <c:idx val="4"/>
          <c:order val="4"/>
          <c:tx>
            <c:strRef>
              <c:f>'Top 5 Cloud'!$B$544</c:f>
              <c:strCache>
                <c:ptCount val="1"/>
                <c:pt idx="0">
                  <c:v>200G</c:v>
                </c:pt>
              </c:strCache>
            </c:strRef>
          </c:tx>
          <c:invertIfNegative val="0"/>
          <c:cat>
            <c:numRef>
              <c:f>'Top 5 Cloud'!$C$539:$N$539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Cloud'!$C$544:$N$544</c:f>
              <c:numCache>
                <c:formatCode>_(* #,##0_);_(* \(#,##0\);_(* "-"??_);_(@_)</c:formatCode>
                <c:ptCount val="12"/>
                <c:pt idx="0">
                  <c:v>0</c:v>
                </c:pt>
                <c:pt idx="1">
                  <c:v>0</c:v>
                </c:pt>
              </c:numCache>
            </c:numRef>
          </c:val>
          <c:extLst>
            <c:ext xmlns:c16="http://schemas.microsoft.com/office/drawing/2014/chart" uri="{C3380CC4-5D6E-409C-BE32-E72D297353CC}">
              <c16:uniqueId val="{00000004-2CDE-3646-B849-27849AB5E9BF}"/>
            </c:ext>
          </c:extLst>
        </c:ser>
        <c:ser>
          <c:idx val="5"/>
          <c:order val="5"/>
          <c:tx>
            <c:strRef>
              <c:f>'Top 5 Cloud'!$B$545</c:f>
              <c:strCache>
                <c:ptCount val="1"/>
                <c:pt idx="0">
                  <c:v>400G</c:v>
                </c:pt>
              </c:strCache>
            </c:strRef>
          </c:tx>
          <c:invertIfNegative val="0"/>
          <c:cat>
            <c:numRef>
              <c:f>'Top 5 Cloud'!$C$539:$N$539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Cloud'!$C$545:$N$545</c:f>
              <c:numCache>
                <c:formatCode>_(* #,##0_);_(* \(#,##0\);_(* "-"??_);_(@_)</c:formatCode>
                <c:ptCount val="12"/>
                <c:pt idx="0">
                  <c:v>0</c:v>
                </c:pt>
                <c:pt idx="1">
                  <c:v>0</c:v>
                </c:pt>
              </c:numCache>
            </c:numRef>
          </c:val>
          <c:extLst>
            <c:ext xmlns:c16="http://schemas.microsoft.com/office/drawing/2014/chart" uri="{C3380CC4-5D6E-409C-BE32-E72D297353CC}">
              <c16:uniqueId val="{00000005-2CDE-3646-B849-27849AB5E9BF}"/>
            </c:ext>
          </c:extLst>
        </c:ser>
        <c:ser>
          <c:idx val="6"/>
          <c:order val="6"/>
          <c:tx>
            <c:strRef>
              <c:f>'Top 5 Cloud'!$B$546</c:f>
              <c:strCache>
                <c:ptCount val="1"/>
                <c:pt idx="0">
                  <c:v>800G</c:v>
                </c:pt>
              </c:strCache>
            </c:strRef>
          </c:tx>
          <c:invertIfNegative val="0"/>
          <c:cat>
            <c:numRef>
              <c:f>'Top 5 Cloud'!$C$539:$N$539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Cloud'!$C$546:$N$546</c:f>
              <c:numCache>
                <c:formatCode>_(* #,##0_);_(* \(#,##0\);_(* "-"??_);_(@_)</c:formatCode>
                <c:ptCount val="12"/>
                <c:pt idx="0">
                  <c:v>0</c:v>
                </c:pt>
                <c:pt idx="1">
                  <c:v>0</c:v>
                </c:pt>
              </c:numCache>
            </c:numRef>
          </c:val>
          <c:extLst>
            <c:ext xmlns:c16="http://schemas.microsoft.com/office/drawing/2014/chart" uri="{C3380CC4-5D6E-409C-BE32-E72D297353CC}">
              <c16:uniqueId val="{00000006-2CDE-3646-B849-27849AB5E9BF}"/>
            </c:ext>
          </c:extLst>
        </c:ser>
        <c:ser>
          <c:idx val="7"/>
          <c:order val="7"/>
          <c:tx>
            <c:strRef>
              <c:f>'Top 5 Cloud'!$B$547</c:f>
              <c:strCache>
                <c:ptCount val="1"/>
                <c:pt idx="0">
                  <c:v>1600G</c:v>
                </c:pt>
              </c:strCache>
            </c:strRef>
          </c:tx>
          <c:invertIfNegative val="0"/>
          <c:cat>
            <c:numRef>
              <c:f>'Top 5 Cloud'!$C$539:$N$539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Cloud'!$C$547:$N$547</c:f>
              <c:numCache>
                <c:formatCode>_(* #,##0_);_(* \(#,##0\);_(* "-"??_);_(@_)</c:formatCode>
                <c:ptCount val="12"/>
                <c:pt idx="0">
                  <c:v>0</c:v>
                </c:pt>
                <c:pt idx="1">
                  <c:v>0</c:v>
                </c:pt>
              </c:numCache>
            </c:numRef>
          </c:val>
          <c:extLst>
            <c:ext xmlns:c16="http://schemas.microsoft.com/office/drawing/2014/chart" uri="{C3380CC4-5D6E-409C-BE32-E72D297353CC}">
              <c16:uniqueId val="{00000007-2CDE-3646-B849-27849AB5E9BF}"/>
            </c:ext>
          </c:extLst>
        </c:ser>
        <c:dLbls>
          <c:showLegendKey val="0"/>
          <c:showVal val="0"/>
          <c:showCatName val="0"/>
          <c:showSerName val="0"/>
          <c:showPercent val="0"/>
          <c:showBubbleSize val="0"/>
        </c:dLbls>
        <c:gapWidth val="150"/>
        <c:overlap val="100"/>
        <c:axId val="73264128"/>
        <c:axId val="73335552"/>
      </c:barChart>
      <c:catAx>
        <c:axId val="73264128"/>
        <c:scaling>
          <c:orientation val="minMax"/>
        </c:scaling>
        <c:delete val="0"/>
        <c:axPos val="b"/>
        <c:numFmt formatCode="General" sourceLinked="1"/>
        <c:majorTickMark val="out"/>
        <c:minorTickMark val="none"/>
        <c:tickLblPos val="nextTo"/>
        <c:crossAx val="73335552"/>
        <c:crosses val="autoZero"/>
        <c:auto val="1"/>
        <c:lblAlgn val="ctr"/>
        <c:lblOffset val="100"/>
        <c:noMultiLvlLbl val="0"/>
      </c:catAx>
      <c:valAx>
        <c:axId val="73335552"/>
        <c:scaling>
          <c:orientation val="minMax"/>
        </c:scaling>
        <c:delete val="0"/>
        <c:axPos val="l"/>
        <c:majorGridlines/>
        <c:numFmt formatCode="_(* #,##0_);_(* \(#,##0\);_(* &quot;-&quot;??_);_(@_)" sourceLinked="1"/>
        <c:majorTickMark val="out"/>
        <c:minorTickMark val="none"/>
        <c:tickLblPos val="nextTo"/>
        <c:crossAx val="7326412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Optical transceiver spending Top 5 Cloud</a:t>
            </a:r>
          </a:p>
        </c:rich>
      </c:tx>
      <c:layout>
        <c:manualLayout>
          <c:xMode val="edge"/>
          <c:yMode val="edge"/>
          <c:x val="0.23307616097135561"/>
          <c:y val="1.8570102135561744E-2"/>
        </c:manualLayout>
      </c:layout>
      <c:overlay val="1"/>
    </c:title>
    <c:autoTitleDeleted val="0"/>
    <c:plotArea>
      <c:layout>
        <c:manualLayout>
          <c:layoutTarget val="inner"/>
          <c:xMode val="edge"/>
          <c:yMode val="edge"/>
          <c:x val="0.155792818595654"/>
          <c:y val="0.11922941387201251"/>
          <c:w val="0.81211113657579292"/>
          <c:h val="0.78772823313520346"/>
        </c:manualLayout>
      </c:layout>
      <c:lineChart>
        <c:grouping val="standard"/>
        <c:varyColors val="0"/>
        <c:ser>
          <c:idx val="0"/>
          <c:order val="0"/>
          <c:tx>
            <c:strRef>
              <c:f>'Top 5 Cloud'!$Q$14</c:f>
              <c:strCache>
                <c:ptCount val="1"/>
                <c:pt idx="0">
                  <c:v>Alphabet</c:v>
                </c:pt>
              </c:strCache>
            </c:strRef>
          </c:tx>
          <c:cat>
            <c:numRef>
              <c:f>'Top 5 Cloud'!$R$13:$AC$13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Cloud'!$R$14:$AC$14</c:f>
              <c:numCache>
                <c:formatCode>_("$"* #,##0_);_("$"* \(#,##0\);_("$"* "-"??_);_(@_)</c:formatCode>
                <c:ptCount val="12"/>
                <c:pt idx="0">
                  <c:v>515.61742751874488</c:v>
                </c:pt>
                <c:pt idx="1">
                  <c:v>580.01833086458691</c:v>
                </c:pt>
              </c:numCache>
            </c:numRef>
          </c:val>
          <c:smooth val="0"/>
          <c:extLst>
            <c:ext xmlns:c16="http://schemas.microsoft.com/office/drawing/2014/chart" uri="{C3380CC4-5D6E-409C-BE32-E72D297353CC}">
              <c16:uniqueId val="{00000000-B697-4B01-BBCC-D663FE6DCE7F}"/>
            </c:ext>
          </c:extLst>
        </c:ser>
        <c:ser>
          <c:idx val="1"/>
          <c:order val="1"/>
          <c:tx>
            <c:strRef>
              <c:f>'Top 5 Cloud'!$Q$15</c:f>
              <c:strCache>
                <c:ptCount val="1"/>
                <c:pt idx="0">
                  <c:v>Meta</c:v>
                </c:pt>
              </c:strCache>
            </c:strRef>
          </c:tx>
          <c:cat>
            <c:numRef>
              <c:f>'Top 5 Cloud'!$R$13:$AC$13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Cloud'!$R$15:$AC$15</c:f>
              <c:numCache>
                <c:formatCode>_("$"* #,##0_);_("$"* \(#,##0\);_("$"* "-"??_);_(@_)</c:formatCode>
                <c:ptCount val="12"/>
                <c:pt idx="0">
                  <c:v>491.50116808400441</c:v>
                </c:pt>
                <c:pt idx="1">
                  <c:v>672.3817210780503</c:v>
                </c:pt>
              </c:numCache>
            </c:numRef>
          </c:val>
          <c:smooth val="0"/>
          <c:extLst>
            <c:ext xmlns:c16="http://schemas.microsoft.com/office/drawing/2014/chart" uri="{C3380CC4-5D6E-409C-BE32-E72D297353CC}">
              <c16:uniqueId val="{00000001-B697-4B01-BBCC-D663FE6DCE7F}"/>
            </c:ext>
          </c:extLst>
        </c:ser>
        <c:ser>
          <c:idx val="2"/>
          <c:order val="2"/>
          <c:tx>
            <c:strRef>
              <c:f>'Top 5 Cloud'!$Q$16</c:f>
              <c:strCache>
                <c:ptCount val="1"/>
                <c:pt idx="0">
                  <c:v>Amazon</c:v>
                </c:pt>
              </c:strCache>
            </c:strRef>
          </c:tx>
          <c:cat>
            <c:numRef>
              <c:f>'Top 5 Cloud'!$R$13:$AC$13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Cloud'!$R$16:$AC$16</c:f>
              <c:numCache>
                <c:formatCode>_("$"* #,##0_);_("$"* \(#,##0\);_("$"* "-"??_);_(@_)</c:formatCode>
                <c:ptCount val="12"/>
                <c:pt idx="0">
                  <c:v>736.40140756397568</c:v>
                </c:pt>
                <c:pt idx="1">
                  <c:v>709.35787196589763</c:v>
                </c:pt>
              </c:numCache>
            </c:numRef>
          </c:val>
          <c:smooth val="0"/>
          <c:extLst>
            <c:ext xmlns:c16="http://schemas.microsoft.com/office/drawing/2014/chart" uri="{C3380CC4-5D6E-409C-BE32-E72D297353CC}">
              <c16:uniqueId val="{00000002-B697-4B01-BBCC-D663FE6DCE7F}"/>
            </c:ext>
          </c:extLst>
        </c:ser>
        <c:ser>
          <c:idx val="3"/>
          <c:order val="3"/>
          <c:tx>
            <c:strRef>
              <c:f>'Top 5 Cloud'!$Q$17</c:f>
              <c:strCache>
                <c:ptCount val="1"/>
                <c:pt idx="0">
                  <c:v>Microsoft</c:v>
                </c:pt>
              </c:strCache>
            </c:strRef>
          </c:tx>
          <c:cat>
            <c:numRef>
              <c:f>'Top 5 Cloud'!$R$13:$AC$13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Cloud'!$R$17:$AC$17</c:f>
              <c:numCache>
                <c:formatCode>_("$"* #,##0_);_("$"* \(#,##0\);_("$"* "-"??_);_(@_)</c:formatCode>
                <c:ptCount val="12"/>
                <c:pt idx="0">
                  <c:v>101.18958623066749</c:v>
                </c:pt>
                <c:pt idx="1">
                  <c:v>313.43634769400802</c:v>
                </c:pt>
              </c:numCache>
            </c:numRef>
          </c:val>
          <c:smooth val="0"/>
          <c:extLst>
            <c:ext xmlns:c16="http://schemas.microsoft.com/office/drawing/2014/chart" uri="{C3380CC4-5D6E-409C-BE32-E72D297353CC}">
              <c16:uniqueId val="{00000003-B697-4B01-BBCC-D663FE6DCE7F}"/>
            </c:ext>
          </c:extLst>
        </c:ser>
        <c:ser>
          <c:idx val="4"/>
          <c:order val="4"/>
          <c:tx>
            <c:strRef>
              <c:f>'Top 5 Cloud'!$Q$18</c:f>
              <c:strCache>
                <c:ptCount val="1"/>
                <c:pt idx="0">
                  <c:v>Apple</c:v>
                </c:pt>
              </c:strCache>
            </c:strRef>
          </c:tx>
          <c:cat>
            <c:numRef>
              <c:f>'Top 5 Cloud'!$R$13:$AC$13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Cloud'!$R$18:$AC$18</c:f>
              <c:numCache>
                <c:formatCode>_("$"* #,##0_);_("$"* \(#,##0\);_("$"* "-"??_);_(@_)</c:formatCode>
                <c:ptCount val="12"/>
                <c:pt idx="0">
                  <c:v>14.713244424741811</c:v>
                </c:pt>
                <c:pt idx="1">
                  <c:v>80.578146619625869</c:v>
                </c:pt>
              </c:numCache>
            </c:numRef>
          </c:val>
          <c:smooth val="0"/>
          <c:extLst>
            <c:ext xmlns:c16="http://schemas.microsoft.com/office/drawing/2014/chart" uri="{C3380CC4-5D6E-409C-BE32-E72D297353CC}">
              <c16:uniqueId val="{00000004-B697-4B01-BBCC-D663FE6DCE7F}"/>
            </c:ext>
          </c:extLst>
        </c:ser>
        <c:dLbls>
          <c:showLegendKey val="0"/>
          <c:showVal val="0"/>
          <c:showCatName val="0"/>
          <c:showSerName val="0"/>
          <c:showPercent val="0"/>
          <c:showBubbleSize val="0"/>
        </c:dLbls>
        <c:marker val="1"/>
        <c:smooth val="0"/>
        <c:axId val="73368320"/>
        <c:axId val="73369856"/>
      </c:lineChart>
      <c:catAx>
        <c:axId val="73368320"/>
        <c:scaling>
          <c:orientation val="minMax"/>
        </c:scaling>
        <c:delete val="0"/>
        <c:axPos val="b"/>
        <c:numFmt formatCode="General" sourceLinked="1"/>
        <c:majorTickMark val="out"/>
        <c:minorTickMark val="none"/>
        <c:tickLblPos val="nextTo"/>
        <c:crossAx val="73369856"/>
        <c:crosses val="autoZero"/>
        <c:auto val="1"/>
        <c:lblAlgn val="ctr"/>
        <c:lblOffset val="100"/>
        <c:noMultiLvlLbl val="0"/>
      </c:catAx>
      <c:valAx>
        <c:axId val="73369856"/>
        <c:scaling>
          <c:orientation val="minMax"/>
          <c:max val="2500"/>
        </c:scaling>
        <c:delete val="0"/>
        <c:axPos val="l"/>
        <c:majorGridlines/>
        <c:title>
          <c:tx>
            <c:rich>
              <a:bodyPr rot="-5400000" vert="horz"/>
              <a:lstStyle/>
              <a:p>
                <a:pPr>
                  <a:defRPr/>
                </a:pPr>
                <a:r>
                  <a:rPr lang="en-US"/>
                  <a:t>$ millions</a:t>
                </a:r>
              </a:p>
            </c:rich>
          </c:tx>
          <c:overlay val="0"/>
        </c:title>
        <c:numFmt formatCode="_(&quot;$&quot;* #,##0_);_(&quot;$&quot;* \(#,##0\);_(&quot;$&quot;* &quot;-&quot;??_);_(@_)" sourceLinked="1"/>
        <c:majorTickMark val="out"/>
        <c:minorTickMark val="none"/>
        <c:tickLblPos val="nextTo"/>
        <c:crossAx val="73368320"/>
        <c:crosses val="autoZero"/>
        <c:crossBetween val="between"/>
      </c:valAx>
    </c:plotArea>
    <c:legend>
      <c:legendPos val="r"/>
      <c:layout>
        <c:manualLayout>
          <c:xMode val="edge"/>
          <c:yMode val="edge"/>
          <c:x val="0.17149132412851001"/>
          <c:y val="0.20582253123652022"/>
          <c:w val="0.16602729809703498"/>
          <c:h val="0.33580154848331983"/>
        </c:manualLayout>
      </c:layout>
      <c:overlay val="0"/>
      <c:spPr>
        <a:solidFill>
          <a:schemeClr val="bg1"/>
        </a:solidFill>
        <a:ln>
          <a:solidFill>
            <a:schemeClr val="bg1">
              <a:lumMod val="85000"/>
            </a:schemeClr>
          </a:solidFill>
        </a:ln>
      </c:spPr>
    </c:legend>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Apple's transceiver technology mix</a:t>
            </a:r>
          </a:p>
        </c:rich>
      </c:tx>
      <c:overlay val="1"/>
    </c:title>
    <c:autoTitleDeleted val="0"/>
    <c:plotArea>
      <c:layout>
        <c:manualLayout>
          <c:layoutTarget val="inner"/>
          <c:xMode val="edge"/>
          <c:yMode val="edge"/>
          <c:x val="0.12518556426904046"/>
          <c:y val="0.12626805642100492"/>
          <c:w val="0.82781296534231152"/>
          <c:h val="0.7772681697161955"/>
        </c:manualLayout>
      </c:layout>
      <c:barChart>
        <c:barDir val="col"/>
        <c:grouping val="stacked"/>
        <c:varyColors val="0"/>
        <c:ser>
          <c:idx val="0"/>
          <c:order val="0"/>
          <c:tx>
            <c:strRef>
              <c:f>'Top 5 Cloud'!$Q$550</c:f>
              <c:strCache>
                <c:ptCount val="1"/>
                <c:pt idx="0">
                  <c:v>Ethernet</c:v>
                </c:pt>
              </c:strCache>
            </c:strRef>
          </c:tx>
          <c:invertIfNegative val="0"/>
          <c:cat>
            <c:numRef>
              <c:f>'Top 5 Cloud'!$R$549:$AC$549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Cloud'!$R$550:$AC$550</c:f>
              <c:numCache>
                <c:formatCode>_("$"* #,##0_);_("$"* \(#,##0\);_("$"* "-"??_);_(@_)</c:formatCode>
                <c:ptCount val="12"/>
                <c:pt idx="0">
                  <c:v>14.713244424741811</c:v>
                </c:pt>
                <c:pt idx="1">
                  <c:v>34.238269222503462</c:v>
                </c:pt>
              </c:numCache>
            </c:numRef>
          </c:val>
          <c:extLst>
            <c:ext xmlns:c16="http://schemas.microsoft.com/office/drawing/2014/chart" uri="{C3380CC4-5D6E-409C-BE32-E72D297353CC}">
              <c16:uniqueId val="{00000000-2CDE-3646-B849-27849AB5E9BF}"/>
            </c:ext>
          </c:extLst>
        </c:ser>
        <c:ser>
          <c:idx val="1"/>
          <c:order val="1"/>
          <c:tx>
            <c:strRef>
              <c:f>'Top 5 Cloud'!$Q$551</c:f>
              <c:strCache>
                <c:ptCount val="1"/>
                <c:pt idx="0">
                  <c:v>DWDM</c:v>
                </c:pt>
              </c:strCache>
            </c:strRef>
          </c:tx>
          <c:invertIfNegative val="0"/>
          <c:cat>
            <c:numRef>
              <c:f>'Top 5 Cloud'!$R$549:$AC$549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Cloud'!$R$551:$AC$551</c:f>
              <c:numCache>
                <c:formatCode>_("$"* #,##0_);_("$"* \(#,##0\);_("$"* "-"??_);_(@_)</c:formatCode>
                <c:ptCount val="12"/>
                <c:pt idx="0">
                  <c:v>0</c:v>
                </c:pt>
                <c:pt idx="1">
                  <c:v>46.339877397122407</c:v>
                </c:pt>
              </c:numCache>
            </c:numRef>
          </c:val>
          <c:extLst>
            <c:ext xmlns:c16="http://schemas.microsoft.com/office/drawing/2014/chart" uri="{C3380CC4-5D6E-409C-BE32-E72D297353CC}">
              <c16:uniqueId val="{00000001-2CDE-3646-B849-27849AB5E9BF}"/>
            </c:ext>
          </c:extLst>
        </c:ser>
        <c:dLbls>
          <c:showLegendKey val="0"/>
          <c:showVal val="0"/>
          <c:showCatName val="0"/>
          <c:showSerName val="0"/>
          <c:showPercent val="0"/>
          <c:showBubbleSize val="0"/>
        </c:dLbls>
        <c:gapWidth val="150"/>
        <c:overlap val="100"/>
        <c:axId val="73421568"/>
        <c:axId val="73423104"/>
      </c:barChart>
      <c:catAx>
        <c:axId val="73421568"/>
        <c:scaling>
          <c:orientation val="minMax"/>
        </c:scaling>
        <c:delete val="0"/>
        <c:axPos val="b"/>
        <c:numFmt formatCode="General" sourceLinked="1"/>
        <c:majorTickMark val="out"/>
        <c:minorTickMark val="none"/>
        <c:tickLblPos val="nextTo"/>
        <c:crossAx val="73423104"/>
        <c:crosses val="autoZero"/>
        <c:auto val="1"/>
        <c:lblAlgn val="ctr"/>
        <c:lblOffset val="100"/>
        <c:noMultiLvlLbl val="0"/>
      </c:catAx>
      <c:valAx>
        <c:axId val="73423104"/>
        <c:scaling>
          <c:orientation val="minMax"/>
        </c:scaling>
        <c:delete val="0"/>
        <c:axPos val="l"/>
        <c:majorGridlines/>
        <c:title>
          <c:tx>
            <c:rich>
              <a:bodyPr rot="-5400000" vert="horz"/>
              <a:lstStyle/>
              <a:p>
                <a:pPr>
                  <a:defRPr/>
                </a:pPr>
                <a:r>
                  <a:rPr lang="en-US"/>
                  <a:t>$ millions</a:t>
                </a:r>
              </a:p>
            </c:rich>
          </c:tx>
          <c:layout>
            <c:manualLayout>
              <c:xMode val="edge"/>
              <c:yMode val="edge"/>
              <c:x val="6.9289416504048386E-3"/>
              <c:y val="0.41506521377726058"/>
            </c:manualLayout>
          </c:layout>
          <c:overlay val="0"/>
        </c:title>
        <c:numFmt formatCode="_(&quot;$&quot;* #,##0_);_(&quot;$&quot;* \(#,##0\);_(&quot;$&quot;* &quot;-&quot;??_);_(@_)" sourceLinked="1"/>
        <c:majorTickMark val="out"/>
        <c:minorTickMark val="none"/>
        <c:tickLblPos val="nextTo"/>
        <c:crossAx val="73421568"/>
        <c:crosses val="autoZero"/>
        <c:crossBetween val="between"/>
      </c:valAx>
    </c:plotArea>
    <c:legend>
      <c:legendPos val="t"/>
      <c:layout>
        <c:manualLayout>
          <c:xMode val="edge"/>
          <c:yMode val="edge"/>
          <c:x val="0.36582651093743529"/>
          <c:y val="0.14203454894433781"/>
          <c:w val="0.25380133547099298"/>
          <c:h val="6.9416174225822538E-2"/>
        </c:manualLayout>
      </c:layout>
      <c:overlay val="0"/>
    </c:legend>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Aphabet's transceiver technology mix</a:t>
            </a:r>
          </a:p>
        </c:rich>
      </c:tx>
      <c:overlay val="1"/>
    </c:title>
    <c:autoTitleDeleted val="0"/>
    <c:plotArea>
      <c:layout>
        <c:manualLayout>
          <c:layoutTarget val="inner"/>
          <c:xMode val="edge"/>
          <c:yMode val="edge"/>
          <c:x val="0.15755078052712634"/>
          <c:y val="0.12626805642100492"/>
          <c:w val="0.79544782685063498"/>
          <c:h val="0.7772681697161955"/>
        </c:manualLayout>
      </c:layout>
      <c:barChart>
        <c:barDir val="col"/>
        <c:grouping val="stacked"/>
        <c:varyColors val="0"/>
        <c:ser>
          <c:idx val="0"/>
          <c:order val="0"/>
          <c:tx>
            <c:strRef>
              <c:f>'Top 5 Cloud'!$Q$187</c:f>
              <c:strCache>
                <c:ptCount val="1"/>
                <c:pt idx="0">
                  <c:v>Ethernet</c:v>
                </c:pt>
              </c:strCache>
            </c:strRef>
          </c:tx>
          <c:invertIfNegative val="0"/>
          <c:cat>
            <c:numRef>
              <c:f>'Top 5 Cloud'!$R$186:$AC$186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Cloud'!$R$187:$AC$187</c:f>
              <c:numCache>
                <c:formatCode>_("$"* #,##0_);_("$"* \(#,##0\);_("$"* "-"??_);_(@_)</c:formatCode>
                <c:ptCount val="12"/>
                <c:pt idx="0">
                  <c:v>149.51531167443503</c:v>
                </c:pt>
                <c:pt idx="1">
                  <c:v>313.27545240212726</c:v>
                </c:pt>
              </c:numCache>
            </c:numRef>
          </c:val>
          <c:extLst>
            <c:ext xmlns:c16="http://schemas.microsoft.com/office/drawing/2014/chart" uri="{C3380CC4-5D6E-409C-BE32-E72D297353CC}">
              <c16:uniqueId val="{00000000-2CDE-3646-B849-27849AB5E9BF}"/>
            </c:ext>
          </c:extLst>
        </c:ser>
        <c:ser>
          <c:idx val="1"/>
          <c:order val="1"/>
          <c:tx>
            <c:strRef>
              <c:f>'Top 5 Cloud'!$Q$188</c:f>
              <c:strCache>
                <c:ptCount val="1"/>
                <c:pt idx="0">
                  <c:v>DWDM</c:v>
                </c:pt>
              </c:strCache>
            </c:strRef>
          </c:tx>
          <c:invertIfNegative val="0"/>
          <c:cat>
            <c:numRef>
              <c:f>'Top 5 Cloud'!$R$186:$AC$186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Cloud'!$R$188:$AC$188</c:f>
              <c:numCache>
                <c:formatCode>_("$"* #,##0_);_("$"* \(#,##0\);_("$"* "-"??_);_(@_)</c:formatCode>
                <c:ptCount val="12"/>
                <c:pt idx="0">
                  <c:v>366.10211584430982</c:v>
                </c:pt>
                <c:pt idx="1">
                  <c:v>266.7428784624596</c:v>
                </c:pt>
              </c:numCache>
            </c:numRef>
          </c:val>
          <c:extLst>
            <c:ext xmlns:c16="http://schemas.microsoft.com/office/drawing/2014/chart" uri="{C3380CC4-5D6E-409C-BE32-E72D297353CC}">
              <c16:uniqueId val="{00000001-2CDE-3646-B849-27849AB5E9BF}"/>
            </c:ext>
          </c:extLst>
        </c:ser>
        <c:dLbls>
          <c:showLegendKey val="0"/>
          <c:showVal val="0"/>
          <c:showCatName val="0"/>
          <c:showSerName val="0"/>
          <c:showPercent val="0"/>
          <c:showBubbleSize val="0"/>
        </c:dLbls>
        <c:gapWidth val="150"/>
        <c:overlap val="100"/>
        <c:axId val="73449856"/>
        <c:axId val="73451392"/>
      </c:barChart>
      <c:catAx>
        <c:axId val="73449856"/>
        <c:scaling>
          <c:orientation val="minMax"/>
        </c:scaling>
        <c:delete val="0"/>
        <c:axPos val="b"/>
        <c:numFmt formatCode="General" sourceLinked="1"/>
        <c:majorTickMark val="out"/>
        <c:minorTickMark val="none"/>
        <c:tickLblPos val="nextTo"/>
        <c:crossAx val="73451392"/>
        <c:crosses val="autoZero"/>
        <c:auto val="1"/>
        <c:lblAlgn val="ctr"/>
        <c:lblOffset val="100"/>
        <c:noMultiLvlLbl val="0"/>
      </c:catAx>
      <c:valAx>
        <c:axId val="73451392"/>
        <c:scaling>
          <c:orientation val="minMax"/>
        </c:scaling>
        <c:delete val="0"/>
        <c:axPos val="l"/>
        <c:majorGridlines/>
        <c:title>
          <c:tx>
            <c:rich>
              <a:bodyPr rot="-5400000" vert="horz"/>
              <a:lstStyle/>
              <a:p>
                <a:pPr>
                  <a:defRPr/>
                </a:pPr>
                <a:r>
                  <a:rPr lang="en-US"/>
                  <a:t>$ millions</a:t>
                </a:r>
              </a:p>
            </c:rich>
          </c:tx>
          <c:layout>
            <c:manualLayout>
              <c:xMode val="edge"/>
              <c:yMode val="edge"/>
              <c:x val="6.9289416504048386E-3"/>
              <c:y val="0.41506521377726058"/>
            </c:manualLayout>
          </c:layout>
          <c:overlay val="0"/>
        </c:title>
        <c:numFmt formatCode="_(&quot;$&quot;* #,##0_);_(&quot;$&quot;* \(#,##0\);_(&quot;$&quot;* &quot;-&quot;??_);_(@_)" sourceLinked="1"/>
        <c:majorTickMark val="out"/>
        <c:minorTickMark val="none"/>
        <c:tickLblPos val="nextTo"/>
        <c:crossAx val="73449856"/>
        <c:crosses val="autoZero"/>
        <c:crossBetween val="between"/>
      </c:valAx>
    </c:plotArea>
    <c:legend>
      <c:legendPos val="t"/>
      <c:layout>
        <c:manualLayout>
          <c:xMode val="edge"/>
          <c:yMode val="edge"/>
          <c:x val="0.36582651093743529"/>
          <c:y val="0.14203454894433781"/>
          <c:w val="0.25380133547099298"/>
          <c:h val="6.9416174225822538E-2"/>
        </c:manualLayout>
      </c:layout>
      <c:overlay val="0"/>
    </c:legend>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Meta's transceiver technology mix</a:t>
            </a:r>
          </a:p>
        </c:rich>
      </c:tx>
      <c:overlay val="1"/>
    </c:title>
    <c:autoTitleDeleted val="0"/>
    <c:plotArea>
      <c:layout>
        <c:manualLayout>
          <c:layoutTarget val="inner"/>
          <c:xMode val="edge"/>
          <c:yMode val="edge"/>
          <c:x val="0.15008190281127773"/>
          <c:y val="0.12626805642100492"/>
          <c:w val="0.80291670456648356"/>
          <c:h val="0.7772681697161955"/>
        </c:manualLayout>
      </c:layout>
      <c:barChart>
        <c:barDir val="col"/>
        <c:grouping val="stacked"/>
        <c:varyColors val="0"/>
        <c:ser>
          <c:idx val="0"/>
          <c:order val="0"/>
          <c:tx>
            <c:strRef>
              <c:f>'Top 5 Cloud'!$Q$275</c:f>
              <c:strCache>
                <c:ptCount val="1"/>
                <c:pt idx="0">
                  <c:v>Ethernet</c:v>
                </c:pt>
              </c:strCache>
            </c:strRef>
          </c:tx>
          <c:invertIfNegative val="0"/>
          <c:cat>
            <c:numRef>
              <c:f>'Top 5 Cloud'!$R$274:$AC$274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Cloud'!$R$275:$AC$275</c:f>
              <c:numCache>
                <c:formatCode>_("$"* #,##0_);_("$"* \(#,##0\);_("$"* "-"??_);_(@_)</c:formatCode>
                <c:ptCount val="12"/>
                <c:pt idx="0">
                  <c:v>125.39905223969456</c:v>
                </c:pt>
                <c:pt idx="1">
                  <c:v>380.45126159583907</c:v>
                </c:pt>
              </c:numCache>
            </c:numRef>
          </c:val>
          <c:extLst>
            <c:ext xmlns:c16="http://schemas.microsoft.com/office/drawing/2014/chart" uri="{C3380CC4-5D6E-409C-BE32-E72D297353CC}">
              <c16:uniqueId val="{00000000-2CDE-3646-B849-27849AB5E9BF}"/>
            </c:ext>
          </c:extLst>
        </c:ser>
        <c:ser>
          <c:idx val="1"/>
          <c:order val="1"/>
          <c:tx>
            <c:strRef>
              <c:f>'Top 5 Cloud'!$Q$276</c:f>
              <c:strCache>
                <c:ptCount val="1"/>
                <c:pt idx="0">
                  <c:v>DWDM</c:v>
                </c:pt>
              </c:strCache>
            </c:strRef>
          </c:tx>
          <c:invertIfNegative val="0"/>
          <c:cat>
            <c:numRef>
              <c:f>'Top 5 Cloud'!$R$274:$AC$274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Cloud'!$R$276:$AC$276</c:f>
              <c:numCache>
                <c:formatCode>_("$"* #,##0_);_("$"* \(#,##0\);_("$"* "-"??_);_(@_)</c:formatCode>
                <c:ptCount val="12"/>
                <c:pt idx="0">
                  <c:v>366.10211584430982</c:v>
                </c:pt>
                <c:pt idx="1">
                  <c:v>291.93045948221129</c:v>
                </c:pt>
              </c:numCache>
            </c:numRef>
          </c:val>
          <c:extLst>
            <c:ext xmlns:c16="http://schemas.microsoft.com/office/drawing/2014/chart" uri="{C3380CC4-5D6E-409C-BE32-E72D297353CC}">
              <c16:uniqueId val="{00000001-2CDE-3646-B849-27849AB5E9BF}"/>
            </c:ext>
          </c:extLst>
        </c:ser>
        <c:dLbls>
          <c:showLegendKey val="0"/>
          <c:showVal val="0"/>
          <c:showCatName val="0"/>
          <c:showSerName val="0"/>
          <c:showPercent val="0"/>
          <c:showBubbleSize val="0"/>
        </c:dLbls>
        <c:gapWidth val="150"/>
        <c:overlap val="100"/>
        <c:axId val="73568256"/>
        <c:axId val="73569792"/>
      </c:barChart>
      <c:catAx>
        <c:axId val="73568256"/>
        <c:scaling>
          <c:orientation val="minMax"/>
        </c:scaling>
        <c:delete val="0"/>
        <c:axPos val="b"/>
        <c:numFmt formatCode="General" sourceLinked="1"/>
        <c:majorTickMark val="out"/>
        <c:minorTickMark val="none"/>
        <c:tickLblPos val="nextTo"/>
        <c:crossAx val="73569792"/>
        <c:crosses val="autoZero"/>
        <c:auto val="1"/>
        <c:lblAlgn val="ctr"/>
        <c:lblOffset val="100"/>
        <c:noMultiLvlLbl val="0"/>
      </c:catAx>
      <c:valAx>
        <c:axId val="73569792"/>
        <c:scaling>
          <c:orientation val="minMax"/>
        </c:scaling>
        <c:delete val="0"/>
        <c:axPos val="l"/>
        <c:majorGridlines/>
        <c:title>
          <c:tx>
            <c:rich>
              <a:bodyPr rot="-5400000" vert="horz"/>
              <a:lstStyle/>
              <a:p>
                <a:pPr>
                  <a:defRPr/>
                </a:pPr>
                <a:r>
                  <a:rPr lang="en-US"/>
                  <a:t>$ millions</a:t>
                </a:r>
              </a:p>
            </c:rich>
          </c:tx>
          <c:layout>
            <c:manualLayout>
              <c:xMode val="edge"/>
              <c:yMode val="edge"/>
              <c:x val="6.9289416504048386E-3"/>
              <c:y val="0.41506521377726058"/>
            </c:manualLayout>
          </c:layout>
          <c:overlay val="0"/>
        </c:title>
        <c:numFmt formatCode="_(&quot;$&quot;* #,##0_);_(&quot;$&quot;* \(#,##0\);_(&quot;$&quot;* &quot;-&quot;??_);_(@_)" sourceLinked="1"/>
        <c:majorTickMark val="out"/>
        <c:minorTickMark val="none"/>
        <c:tickLblPos val="nextTo"/>
        <c:crossAx val="73568256"/>
        <c:crosses val="autoZero"/>
        <c:crossBetween val="between"/>
      </c:valAx>
    </c:plotArea>
    <c:legend>
      <c:legendPos val="t"/>
      <c:layout>
        <c:manualLayout>
          <c:xMode val="edge"/>
          <c:yMode val="edge"/>
          <c:x val="0.36582651093743529"/>
          <c:y val="0.14203454894433781"/>
          <c:w val="0.25380133547099298"/>
          <c:h val="6.9416174225822538E-2"/>
        </c:manualLayout>
      </c:layout>
      <c:overlay val="0"/>
    </c:legend>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Amazon's transceiver technology mix</a:t>
            </a:r>
          </a:p>
        </c:rich>
      </c:tx>
      <c:overlay val="1"/>
    </c:title>
    <c:autoTitleDeleted val="0"/>
    <c:plotArea>
      <c:layout>
        <c:manualLayout>
          <c:layoutTarget val="inner"/>
          <c:xMode val="edge"/>
          <c:yMode val="edge"/>
          <c:x val="0.15008190281127773"/>
          <c:y val="0.12626805642100492"/>
          <c:w val="0.80291670456648356"/>
          <c:h val="0.7772681697161955"/>
        </c:manualLayout>
      </c:layout>
      <c:barChart>
        <c:barDir val="col"/>
        <c:grouping val="stacked"/>
        <c:varyColors val="0"/>
        <c:ser>
          <c:idx val="0"/>
          <c:order val="0"/>
          <c:tx>
            <c:strRef>
              <c:f>'Top 5 Cloud'!$Q$379</c:f>
              <c:strCache>
                <c:ptCount val="1"/>
                <c:pt idx="0">
                  <c:v>Ethernet</c:v>
                </c:pt>
              </c:strCache>
            </c:strRef>
          </c:tx>
          <c:invertIfNegative val="0"/>
          <c:cat>
            <c:numRef>
              <c:f>'Top 5 Cloud'!$R$378:$AC$378</c:f>
              <c:numCache>
                <c:formatCode>General</c:formatCode>
                <c:ptCount val="12"/>
                <c:pt idx="0">
                  <c:v>2016</c:v>
                </c:pt>
                <c:pt idx="1">
                  <c:v>2017</c:v>
                </c:pt>
              </c:numCache>
            </c:numRef>
          </c:cat>
          <c:val>
            <c:numRef>
              <c:f>'Top 5 Cloud'!$R$379:$AC$379</c:f>
              <c:numCache>
                <c:formatCode>_("$"* #,##0_);_("$"* \(#,##0\);_("$"* "-"??_);_(@_)</c:formatCode>
                <c:ptCount val="12"/>
                <c:pt idx="0">
                  <c:v>198.93565357077446</c:v>
                </c:pt>
                <c:pt idx="1">
                  <c:v>234.8777849586713</c:v>
                </c:pt>
              </c:numCache>
            </c:numRef>
          </c:val>
          <c:extLst>
            <c:ext xmlns:c16="http://schemas.microsoft.com/office/drawing/2014/chart" uri="{C3380CC4-5D6E-409C-BE32-E72D297353CC}">
              <c16:uniqueId val="{00000000-2CDE-3646-B849-27849AB5E9BF}"/>
            </c:ext>
          </c:extLst>
        </c:ser>
        <c:ser>
          <c:idx val="1"/>
          <c:order val="1"/>
          <c:tx>
            <c:strRef>
              <c:f>'Top 5 Cloud'!$Q$380</c:f>
              <c:strCache>
                <c:ptCount val="1"/>
                <c:pt idx="0">
                  <c:v>DWDM</c:v>
                </c:pt>
              </c:strCache>
            </c:strRef>
          </c:tx>
          <c:invertIfNegative val="0"/>
          <c:cat>
            <c:numRef>
              <c:f>'Top 5 Cloud'!$R$378:$AC$378</c:f>
              <c:numCache>
                <c:formatCode>General</c:formatCode>
                <c:ptCount val="12"/>
                <c:pt idx="0">
                  <c:v>2016</c:v>
                </c:pt>
                <c:pt idx="1">
                  <c:v>2017</c:v>
                </c:pt>
              </c:numCache>
            </c:numRef>
          </c:cat>
          <c:val>
            <c:numRef>
              <c:f>'Top 5 Cloud'!$R$380:$AC$380</c:f>
              <c:numCache>
                <c:formatCode>_("$"* #,##0_);_("$"* \(#,##0\);_("$"* "-"??_);_(@_)</c:formatCode>
                <c:ptCount val="12"/>
                <c:pt idx="0">
                  <c:v>537.46575399320125</c:v>
                </c:pt>
                <c:pt idx="1">
                  <c:v>474.48008700722647</c:v>
                </c:pt>
              </c:numCache>
            </c:numRef>
          </c:val>
          <c:extLst>
            <c:ext xmlns:c16="http://schemas.microsoft.com/office/drawing/2014/chart" uri="{C3380CC4-5D6E-409C-BE32-E72D297353CC}">
              <c16:uniqueId val="{00000001-2CDE-3646-B849-27849AB5E9BF}"/>
            </c:ext>
          </c:extLst>
        </c:ser>
        <c:dLbls>
          <c:showLegendKey val="0"/>
          <c:showVal val="0"/>
          <c:showCatName val="0"/>
          <c:showSerName val="0"/>
          <c:showPercent val="0"/>
          <c:showBubbleSize val="0"/>
        </c:dLbls>
        <c:gapWidth val="150"/>
        <c:overlap val="100"/>
        <c:axId val="73591808"/>
        <c:axId val="73593600"/>
      </c:barChart>
      <c:catAx>
        <c:axId val="73591808"/>
        <c:scaling>
          <c:orientation val="minMax"/>
        </c:scaling>
        <c:delete val="0"/>
        <c:axPos val="b"/>
        <c:numFmt formatCode="General" sourceLinked="1"/>
        <c:majorTickMark val="out"/>
        <c:minorTickMark val="none"/>
        <c:tickLblPos val="nextTo"/>
        <c:crossAx val="73593600"/>
        <c:crosses val="autoZero"/>
        <c:auto val="1"/>
        <c:lblAlgn val="ctr"/>
        <c:lblOffset val="100"/>
        <c:noMultiLvlLbl val="0"/>
      </c:catAx>
      <c:valAx>
        <c:axId val="73593600"/>
        <c:scaling>
          <c:orientation val="minMax"/>
        </c:scaling>
        <c:delete val="0"/>
        <c:axPos val="l"/>
        <c:majorGridlines/>
        <c:title>
          <c:tx>
            <c:rich>
              <a:bodyPr rot="-5400000" vert="horz"/>
              <a:lstStyle/>
              <a:p>
                <a:pPr>
                  <a:defRPr/>
                </a:pPr>
                <a:r>
                  <a:rPr lang="en-US"/>
                  <a:t>$ millions</a:t>
                </a:r>
              </a:p>
            </c:rich>
          </c:tx>
          <c:layout>
            <c:manualLayout>
              <c:xMode val="edge"/>
              <c:yMode val="edge"/>
              <c:x val="6.9289416504048386E-3"/>
              <c:y val="0.41506521377726058"/>
            </c:manualLayout>
          </c:layout>
          <c:overlay val="0"/>
        </c:title>
        <c:numFmt formatCode="_(&quot;$&quot;* #,##0_);_(&quot;$&quot;* \(#,##0\);_(&quot;$&quot;* &quot;-&quot;??_);_(@_)" sourceLinked="1"/>
        <c:majorTickMark val="out"/>
        <c:minorTickMark val="none"/>
        <c:tickLblPos val="nextTo"/>
        <c:crossAx val="73591808"/>
        <c:crosses val="autoZero"/>
        <c:crossBetween val="between"/>
      </c:valAx>
    </c:plotArea>
    <c:legend>
      <c:legendPos val="t"/>
      <c:layout>
        <c:manualLayout>
          <c:xMode val="edge"/>
          <c:yMode val="edge"/>
          <c:x val="0.36582651093743529"/>
          <c:y val="0.14203454894433781"/>
          <c:w val="0.25380133547099298"/>
          <c:h val="6.9416174225822538E-2"/>
        </c:manualLayout>
      </c:layout>
      <c:overlay val="0"/>
    </c:legend>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Mocrosoft's transceiver technology mix</a:t>
            </a:r>
          </a:p>
        </c:rich>
      </c:tx>
      <c:overlay val="1"/>
    </c:title>
    <c:autoTitleDeleted val="0"/>
    <c:plotArea>
      <c:layout>
        <c:manualLayout>
          <c:layoutTarget val="inner"/>
          <c:xMode val="edge"/>
          <c:yMode val="edge"/>
          <c:x val="0.15008190281127773"/>
          <c:y val="0.12626805642100492"/>
          <c:w val="0.80291670456648356"/>
          <c:h val="0.7772681697161955"/>
        </c:manualLayout>
      </c:layout>
      <c:barChart>
        <c:barDir val="col"/>
        <c:grouping val="stacked"/>
        <c:varyColors val="0"/>
        <c:ser>
          <c:idx val="0"/>
          <c:order val="0"/>
          <c:tx>
            <c:strRef>
              <c:f>'Top 5 Cloud'!$Q$465</c:f>
              <c:strCache>
                <c:ptCount val="1"/>
                <c:pt idx="0">
                  <c:v>Ethernet</c:v>
                </c:pt>
              </c:strCache>
            </c:strRef>
          </c:tx>
          <c:invertIfNegative val="0"/>
          <c:cat>
            <c:numRef>
              <c:f>'Top 5 Cloud'!$R$464:$AC$464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Cloud'!$R$465:$AC$465</c:f>
              <c:numCache>
                <c:formatCode>_("$"* #,##0_);_("$"* \(#,##0\);_("$"* "-"??_);_(@_)</c:formatCode>
                <c:ptCount val="12"/>
                <c:pt idx="0">
                  <c:v>66.501537847396364</c:v>
                </c:pt>
                <c:pt idx="1">
                  <c:v>92.018388525839086</c:v>
                </c:pt>
              </c:numCache>
            </c:numRef>
          </c:val>
          <c:extLst>
            <c:ext xmlns:c16="http://schemas.microsoft.com/office/drawing/2014/chart" uri="{C3380CC4-5D6E-409C-BE32-E72D297353CC}">
              <c16:uniqueId val="{00000000-2CDE-3646-B849-27849AB5E9BF}"/>
            </c:ext>
          </c:extLst>
        </c:ser>
        <c:ser>
          <c:idx val="1"/>
          <c:order val="1"/>
          <c:tx>
            <c:strRef>
              <c:f>'Top 5 Cloud'!$Q$466</c:f>
              <c:strCache>
                <c:ptCount val="1"/>
                <c:pt idx="0">
                  <c:v>DWDM</c:v>
                </c:pt>
              </c:strCache>
            </c:strRef>
          </c:tx>
          <c:invertIfNegative val="0"/>
          <c:cat>
            <c:numRef>
              <c:f>'Top 5 Cloud'!$R$464:$AC$464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'Top 5 Cloud'!$R$466:$AC$466</c:f>
              <c:numCache>
                <c:formatCode>_("$"* #,##0_);_("$"* \(#,##0\);_("$"* "-"??_);_(@_)</c:formatCode>
                <c:ptCount val="12"/>
                <c:pt idx="0">
                  <c:v>34.688048383271131</c:v>
                </c:pt>
                <c:pt idx="1">
                  <c:v>221.41795916816895</c:v>
                </c:pt>
              </c:numCache>
            </c:numRef>
          </c:val>
          <c:extLst>
            <c:ext xmlns:c16="http://schemas.microsoft.com/office/drawing/2014/chart" uri="{C3380CC4-5D6E-409C-BE32-E72D297353CC}">
              <c16:uniqueId val="{00000001-2CDE-3646-B849-27849AB5E9BF}"/>
            </c:ext>
          </c:extLst>
        </c:ser>
        <c:dLbls>
          <c:showLegendKey val="0"/>
          <c:showVal val="0"/>
          <c:showCatName val="0"/>
          <c:showSerName val="0"/>
          <c:showPercent val="0"/>
          <c:showBubbleSize val="0"/>
        </c:dLbls>
        <c:gapWidth val="150"/>
        <c:overlap val="100"/>
        <c:axId val="73644672"/>
        <c:axId val="73646464"/>
      </c:barChart>
      <c:catAx>
        <c:axId val="73644672"/>
        <c:scaling>
          <c:orientation val="minMax"/>
        </c:scaling>
        <c:delete val="0"/>
        <c:axPos val="b"/>
        <c:numFmt formatCode="General" sourceLinked="1"/>
        <c:majorTickMark val="out"/>
        <c:minorTickMark val="none"/>
        <c:tickLblPos val="nextTo"/>
        <c:crossAx val="73646464"/>
        <c:crosses val="autoZero"/>
        <c:auto val="1"/>
        <c:lblAlgn val="ctr"/>
        <c:lblOffset val="100"/>
        <c:noMultiLvlLbl val="0"/>
      </c:catAx>
      <c:valAx>
        <c:axId val="73646464"/>
        <c:scaling>
          <c:orientation val="minMax"/>
        </c:scaling>
        <c:delete val="0"/>
        <c:axPos val="l"/>
        <c:majorGridlines/>
        <c:title>
          <c:tx>
            <c:rich>
              <a:bodyPr rot="-5400000" vert="horz"/>
              <a:lstStyle/>
              <a:p>
                <a:pPr>
                  <a:defRPr/>
                </a:pPr>
                <a:r>
                  <a:rPr lang="en-US"/>
                  <a:t>$ millions</a:t>
                </a:r>
              </a:p>
            </c:rich>
          </c:tx>
          <c:layout>
            <c:manualLayout>
              <c:xMode val="edge"/>
              <c:yMode val="edge"/>
              <c:x val="6.9289416504048386E-3"/>
              <c:y val="0.41506521377726058"/>
            </c:manualLayout>
          </c:layout>
          <c:overlay val="0"/>
        </c:title>
        <c:numFmt formatCode="_(&quot;$&quot;* #,##0_);_(&quot;$&quot;* \(#,##0\);_(&quot;$&quot;* &quot;-&quot;??_);_(@_)" sourceLinked="1"/>
        <c:majorTickMark val="out"/>
        <c:minorTickMark val="none"/>
        <c:tickLblPos val="nextTo"/>
        <c:crossAx val="73644672"/>
        <c:crosses val="autoZero"/>
        <c:crossBetween val="between"/>
      </c:valAx>
    </c:plotArea>
    <c:legend>
      <c:legendPos val="t"/>
      <c:layout>
        <c:manualLayout>
          <c:xMode val="edge"/>
          <c:yMode val="edge"/>
          <c:x val="0.36582651093743529"/>
          <c:y val="0.14203454894433781"/>
          <c:w val="0.25380133547099298"/>
          <c:h val="6.9416174225822538E-2"/>
        </c:manualLayout>
      </c:layout>
      <c:overlay val="0"/>
    </c:legend>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Shipments</a:t>
            </a:r>
          </a:p>
        </c:rich>
      </c:tx>
      <c:layout>
        <c:manualLayout>
          <c:xMode val="edge"/>
          <c:yMode val="edge"/>
          <c:x val="0.27155265860039501"/>
          <c:y val="0"/>
        </c:manualLayout>
      </c:layout>
      <c:overlay val="0"/>
    </c:title>
    <c:autoTitleDeleted val="0"/>
    <c:plotArea>
      <c:layout>
        <c:manualLayout>
          <c:layoutTarget val="inner"/>
          <c:xMode val="edge"/>
          <c:yMode val="edge"/>
          <c:x val="0.14557943247035801"/>
          <c:y val="0.20151665780560599"/>
          <c:w val="0.79045393169763201"/>
          <c:h val="0.70245151616369494"/>
        </c:manualLayout>
      </c:layout>
      <c:barChart>
        <c:barDir val="col"/>
        <c:grouping val="stacked"/>
        <c:varyColors val="0"/>
        <c:ser>
          <c:idx val="0"/>
          <c:order val="0"/>
          <c:tx>
            <c:strRef>
              <c:f>'Ethernet Dashboard'!$D$29</c:f>
              <c:strCache>
                <c:ptCount val="1"/>
                <c:pt idx="0">
                  <c:v>Telecom</c:v>
                </c:pt>
              </c:strCache>
            </c:strRef>
          </c:tx>
          <c:invertIfNegative val="0"/>
          <c:cat>
            <c:numRef>
              <c:f>'Ethernet Dashboard'!$E$28:$P$28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Dashboard'!$E$29:$P$29</c:f>
              <c:numCache>
                <c:formatCode>_(* #,##0_);_(* \(#,##0\);_(* "-"??_);_(@_)</c:formatCode>
                <c:ptCount val="12"/>
                <c:pt idx="0">
                  <c:v>0</c:v>
                </c:pt>
                <c:pt idx="1">
                  <c:v>0</c:v>
                </c:pt>
              </c:numCache>
            </c:numRef>
          </c:val>
          <c:extLst>
            <c:ext xmlns:c16="http://schemas.microsoft.com/office/drawing/2014/chart" uri="{C3380CC4-5D6E-409C-BE32-E72D297353CC}">
              <c16:uniqueId val="{00000000-C157-1E46-BB9C-6424B635F1EA}"/>
            </c:ext>
          </c:extLst>
        </c:ser>
        <c:ser>
          <c:idx val="1"/>
          <c:order val="1"/>
          <c:tx>
            <c:strRef>
              <c:f>'Ethernet Dashboard'!$D$30</c:f>
              <c:strCache>
                <c:ptCount val="1"/>
                <c:pt idx="0">
                  <c:v>Cloud</c:v>
                </c:pt>
              </c:strCache>
            </c:strRef>
          </c:tx>
          <c:invertIfNegative val="0"/>
          <c:cat>
            <c:numRef>
              <c:f>'Ethernet Dashboard'!$E$28:$P$28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Dashboard'!$E$30:$P$30</c:f>
              <c:numCache>
                <c:formatCode>_(* #,##0_);_(* \(#,##0\);_(* "-"??_);_(@_)</c:formatCode>
                <c:ptCount val="12"/>
                <c:pt idx="0">
                  <c:v>0</c:v>
                </c:pt>
                <c:pt idx="1">
                  <c:v>0</c:v>
                </c:pt>
              </c:numCache>
            </c:numRef>
          </c:val>
          <c:extLst>
            <c:ext xmlns:c16="http://schemas.microsoft.com/office/drawing/2014/chart" uri="{C3380CC4-5D6E-409C-BE32-E72D297353CC}">
              <c16:uniqueId val="{00000001-C157-1E46-BB9C-6424B635F1EA}"/>
            </c:ext>
          </c:extLst>
        </c:ser>
        <c:ser>
          <c:idx val="2"/>
          <c:order val="2"/>
          <c:tx>
            <c:strRef>
              <c:f>'Ethernet Dashboard'!$D$31</c:f>
              <c:strCache>
                <c:ptCount val="1"/>
                <c:pt idx="0">
                  <c:v>Enterprise</c:v>
                </c:pt>
              </c:strCache>
            </c:strRef>
          </c:tx>
          <c:spPr>
            <a:ln>
              <a:prstDash val="solid"/>
            </a:ln>
          </c:spPr>
          <c:invertIfNegative val="0"/>
          <c:cat>
            <c:numRef>
              <c:f>'Ethernet Dashboard'!$E$28:$P$28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Dashboard'!$E$31:$P$31</c:f>
              <c:numCache>
                <c:formatCode>_(* #,##0_);_(* \(#,##0\);_(* "-"??_);_(@_)</c:formatCode>
                <c:ptCount val="12"/>
                <c:pt idx="0">
                  <c:v>0</c:v>
                </c:pt>
                <c:pt idx="1">
                  <c:v>0</c:v>
                </c:pt>
              </c:numCache>
            </c:numRef>
          </c:val>
          <c:extLst>
            <c:ext xmlns:c16="http://schemas.microsoft.com/office/drawing/2014/chart" uri="{C3380CC4-5D6E-409C-BE32-E72D297353CC}">
              <c16:uniqueId val="{00000002-C157-1E46-BB9C-6424B635F1EA}"/>
            </c:ext>
          </c:extLst>
        </c:ser>
        <c:dLbls>
          <c:showLegendKey val="0"/>
          <c:showVal val="0"/>
          <c:showCatName val="0"/>
          <c:showSerName val="0"/>
          <c:showPercent val="0"/>
          <c:showBubbleSize val="0"/>
        </c:dLbls>
        <c:gapWidth val="150"/>
        <c:overlap val="100"/>
        <c:axId val="73715712"/>
        <c:axId val="73717248"/>
      </c:barChart>
      <c:catAx>
        <c:axId val="73715712"/>
        <c:scaling>
          <c:orientation val="minMax"/>
        </c:scaling>
        <c:delete val="0"/>
        <c:axPos val="b"/>
        <c:numFmt formatCode="General" sourceLinked="1"/>
        <c:majorTickMark val="out"/>
        <c:minorTickMark val="none"/>
        <c:tickLblPos val="nextTo"/>
        <c:crossAx val="73717248"/>
        <c:crosses val="autoZero"/>
        <c:auto val="1"/>
        <c:lblAlgn val="ctr"/>
        <c:lblOffset val="100"/>
        <c:noMultiLvlLbl val="0"/>
      </c:catAx>
      <c:valAx>
        <c:axId val="73717248"/>
        <c:scaling>
          <c:orientation val="minMax"/>
        </c:scaling>
        <c:delete val="0"/>
        <c:axPos val="l"/>
        <c:majorGridlines/>
        <c:numFmt formatCode="_(* #,##0_);_(* \(#,##0\);_(* &quot;-&quot;??_);_(@_)" sourceLinked="1"/>
        <c:majorTickMark val="out"/>
        <c:minorTickMark val="none"/>
        <c:tickLblPos val="nextTo"/>
        <c:crossAx val="73715712"/>
        <c:crosses val="autoZero"/>
        <c:crossBetween val="between"/>
      </c:valAx>
    </c:plotArea>
    <c:legend>
      <c:legendPos val="t"/>
      <c:layout>
        <c:manualLayout>
          <c:xMode val="edge"/>
          <c:yMode val="edge"/>
          <c:x val="0.22768382410258001"/>
          <c:y val="0.12438275103306"/>
          <c:w val="0.51474038760639196"/>
          <c:h val="8.5776054317971695E-2"/>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100G by reach </a:t>
            </a:r>
            <a:r>
              <a:rPr lang="en-US" sz="1600" b="1" i="0" u="none" strike="noStrike" baseline="0">
                <a:effectLst/>
              </a:rPr>
              <a:t>- Shipments</a:t>
            </a:r>
            <a:endParaRPr lang="en-US" sz="1600"/>
          </a:p>
        </c:rich>
      </c:tx>
      <c:layout>
        <c:manualLayout>
          <c:xMode val="edge"/>
          <c:yMode val="edge"/>
          <c:x val="0.35454447033711201"/>
          <c:y val="1.3121068362167899E-2"/>
        </c:manualLayout>
      </c:layout>
      <c:overlay val="0"/>
    </c:title>
    <c:autoTitleDeleted val="0"/>
    <c:plotArea>
      <c:layout>
        <c:manualLayout>
          <c:layoutTarget val="inner"/>
          <c:xMode val="edge"/>
          <c:yMode val="edge"/>
          <c:x val="0.12909239587372401"/>
          <c:y val="0.13327695300753001"/>
          <c:w val="0.84945465434568102"/>
          <c:h val="0.77703708704377705"/>
        </c:manualLayout>
      </c:layout>
      <c:lineChart>
        <c:grouping val="standard"/>
        <c:varyColors val="0"/>
        <c:ser>
          <c:idx val="0"/>
          <c:order val="0"/>
          <c:tx>
            <c:strRef>
              <c:f>'Ethernet Summary'!$B$158</c:f>
              <c:strCache>
                <c:ptCount val="1"/>
                <c:pt idx="0">
                  <c:v>100-300 m</c:v>
                </c:pt>
              </c:strCache>
            </c:strRef>
          </c:tx>
          <c:cat>
            <c:numRef>
              <c:f>'Ethernet Summary'!$C$157:$N$157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Summary'!$C$158:$N$158</c:f>
              <c:numCache>
                <c:formatCode>_(* #,##0_);_(* \(#,##0\);_(* "-"??_);_(@_)</c:formatCode>
                <c:ptCount val="12"/>
                <c:pt idx="0">
                  <c:v>299241</c:v>
                </c:pt>
                <c:pt idx="1">
                  <c:v>631974</c:v>
                </c:pt>
              </c:numCache>
            </c:numRef>
          </c:val>
          <c:smooth val="0"/>
          <c:extLst>
            <c:ext xmlns:c16="http://schemas.microsoft.com/office/drawing/2014/chart" uri="{C3380CC4-5D6E-409C-BE32-E72D297353CC}">
              <c16:uniqueId val="{00000000-FDCA-3544-AD8F-EA25D01E1B47}"/>
            </c:ext>
          </c:extLst>
        </c:ser>
        <c:ser>
          <c:idx val="1"/>
          <c:order val="1"/>
          <c:tx>
            <c:strRef>
              <c:f>'Ethernet Summary'!$B$159</c:f>
              <c:strCache>
                <c:ptCount val="1"/>
                <c:pt idx="0">
                  <c:v>500 m</c:v>
                </c:pt>
              </c:strCache>
            </c:strRef>
          </c:tx>
          <c:spPr>
            <a:ln>
              <a:solidFill>
                <a:schemeClr val="accent4"/>
              </a:solidFill>
            </a:ln>
          </c:spPr>
          <c:marker>
            <c:symbol val="square"/>
            <c:size val="5"/>
            <c:spPr>
              <a:solidFill>
                <a:schemeClr val="accent4"/>
              </a:solidFill>
              <a:ln>
                <a:solidFill>
                  <a:schemeClr val="accent4"/>
                </a:solidFill>
              </a:ln>
            </c:spPr>
          </c:marker>
          <c:cat>
            <c:numRef>
              <c:f>'Ethernet Summary'!$C$157:$N$157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Summary'!$C$159:$N$159</c:f>
              <c:numCache>
                <c:formatCode>_(* #,##0_);_(* \(#,##0\);_(* "-"??_);_(@_)</c:formatCode>
                <c:ptCount val="12"/>
                <c:pt idx="0">
                  <c:v>289061.59999999998</c:v>
                </c:pt>
                <c:pt idx="1">
                  <c:v>1393450.1</c:v>
                </c:pt>
              </c:numCache>
            </c:numRef>
          </c:val>
          <c:smooth val="0"/>
          <c:extLst>
            <c:ext xmlns:c16="http://schemas.microsoft.com/office/drawing/2014/chart" uri="{C3380CC4-5D6E-409C-BE32-E72D297353CC}">
              <c16:uniqueId val="{00000001-FDCA-3544-AD8F-EA25D01E1B47}"/>
            </c:ext>
          </c:extLst>
        </c:ser>
        <c:ser>
          <c:idx val="4"/>
          <c:order val="2"/>
          <c:tx>
            <c:strRef>
              <c:f>'Ethernet Summary'!$B$160</c:f>
              <c:strCache>
                <c:ptCount val="1"/>
                <c:pt idx="0">
                  <c:v>2 km</c:v>
                </c:pt>
              </c:strCache>
            </c:strRef>
          </c:tx>
          <c:cat>
            <c:numRef>
              <c:f>'Ethernet Summary'!$C$157:$N$157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Summary'!$C$160:$N$160</c:f>
              <c:numCache>
                <c:formatCode>_(* #,##0_);_(* \(#,##0\);_(* "-"??_);_(@_)</c:formatCode>
                <c:ptCount val="12"/>
                <c:pt idx="0">
                  <c:v>30989.399999999994</c:v>
                </c:pt>
                <c:pt idx="1">
                  <c:v>292890.90000000002</c:v>
                </c:pt>
              </c:numCache>
            </c:numRef>
          </c:val>
          <c:smooth val="0"/>
          <c:extLst>
            <c:ext xmlns:c16="http://schemas.microsoft.com/office/drawing/2014/chart" uri="{C3380CC4-5D6E-409C-BE32-E72D297353CC}">
              <c16:uniqueId val="{00000002-FDCA-3544-AD8F-EA25D01E1B47}"/>
            </c:ext>
          </c:extLst>
        </c:ser>
        <c:ser>
          <c:idx val="2"/>
          <c:order val="3"/>
          <c:tx>
            <c:strRef>
              <c:f>'Ethernet Summary'!$B$161</c:f>
              <c:strCache>
                <c:ptCount val="1"/>
                <c:pt idx="0">
                  <c:v>10-20 km</c:v>
                </c:pt>
              </c:strCache>
            </c:strRef>
          </c:tx>
          <c:spPr>
            <a:ln>
              <a:solidFill>
                <a:schemeClr val="accent2"/>
              </a:solidFill>
            </a:ln>
          </c:spPr>
          <c:marker>
            <c:spPr>
              <a:solidFill>
                <a:schemeClr val="accent2"/>
              </a:solidFill>
              <a:ln>
                <a:solidFill>
                  <a:schemeClr val="accent2"/>
                </a:solidFill>
              </a:ln>
            </c:spPr>
          </c:marker>
          <c:cat>
            <c:numRef>
              <c:f>'Ethernet Summary'!$C$157:$N$157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Summary'!$C$161:$N$161</c:f>
              <c:numCache>
                <c:formatCode>_(* #,##0_);_(* \(#,##0\);_(* "-"??_);_(@_)</c:formatCode>
                <c:ptCount val="12"/>
                <c:pt idx="0">
                  <c:v>292622</c:v>
                </c:pt>
                <c:pt idx="1">
                  <c:v>552903</c:v>
                </c:pt>
              </c:numCache>
            </c:numRef>
          </c:val>
          <c:smooth val="0"/>
          <c:extLst>
            <c:ext xmlns:c16="http://schemas.microsoft.com/office/drawing/2014/chart" uri="{C3380CC4-5D6E-409C-BE32-E72D297353CC}">
              <c16:uniqueId val="{00000003-FDCA-3544-AD8F-EA25D01E1B47}"/>
            </c:ext>
          </c:extLst>
        </c:ser>
        <c:ser>
          <c:idx val="3"/>
          <c:order val="4"/>
          <c:tx>
            <c:strRef>
              <c:f>'Ethernet Summary'!$B$162</c:f>
              <c:strCache>
                <c:ptCount val="1"/>
                <c:pt idx="0">
                  <c:v>≥30 km</c:v>
                </c:pt>
              </c:strCache>
            </c:strRef>
          </c:tx>
          <c:spPr>
            <a:ln>
              <a:solidFill>
                <a:schemeClr val="accent3"/>
              </a:solidFill>
            </a:ln>
          </c:spPr>
          <c:marker>
            <c:spPr>
              <a:solidFill>
                <a:schemeClr val="accent3"/>
              </a:solidFill>
              <a:ln>
                <a:solidFill>
                  <a:schemeClr val="accent3"/>
                </a:solidFill>
              </a:ln>
            </c:spPr>
          </c:marker>
          <c:cat>
            <c:numRef>
              <c:f>'Ethernet Summary'!$C$157:$N$157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Summary'!$C$162:$N$162</c:f>
              <c:numCache>
                <c:formatCode>_(* #,##0_);_(* \(#,##0\);_(* "-"??_);_(@_)</c:formatCode>
                <c:ptCount val="12"/>
                <c:pt idx="0">
                  <c:v>7456</c:v>
                </c:pt>
                <c:pt idx="1">
                  <c:v>10272</c:v>
                </c:pt>
              </c:numCache>
            </c:numRef>
          </c:val>
          <c:smooth val="0"/>
          <c:extLst>
            <c:ext xmlns:c16="http://schemas.microsoft.com/office/drawing/2014/chart" uri="{C3380CC4-5D6E-409C-BE32-E72D297353CC}">
              <c16:uniqueId val="{00000004-FDCA-3544-AD8F-EA25D01E1B47}"/>
            </c:ext>
          </c:extLst>
        </c:ser>
        <c:dLbls>
          <c:showLegendKey val="0"/>
          <c:showVal val="0"/>
          <c:showCatName val="0"/>
          <c:showSerName val="0"/>
          <c:showPercent val="0"/>
          <c:showBubbleSize val="0"/>
        </c:dLbls>
        <c:marker val="1"/>
        <c:smooth val="0"/>
        <c:axId val="68052096"/>
        <c:axId val="68054016"/>
      </c:lineChart>
      <c:catAx>
        <c:axId val="68052096"/>
        <c:scaling>
          <c:orientation val="minMax"/>
        </c:scaling>
        <c:delete val="0"/>
        <c:axPos val="b"/>
        <c:numFmt formatCode="General" sourceLinked="1"/>
        <c:majorTickMark val="out"/>
        <c:minorTickMark val="none"/>
        <c:tickLblPos val="nextTo"/>
        <c:txPr>
          <a:bodyPr/>
          <a:lstStyle/>
          <a:p>
            <a:pPr>
              <a:defRPr sz="1200"/>
            </a:pPr>
            <a:endParaRPr lang="en-US"/>
          </a:p>
        </c:txPr>
        <c:crossAx val="68054016"/>
        <c:crosses val="autoZero"/>
        <c:auto val="1"/>
        <c:lblAlgn val="ctr"/>
        <c:lblOffset val="100"/>
        <c:noMultiLvlLbl val="0"/>
      </c:catAx>
      <c:valAx>
        <c:axId val="68054016"/>
        <c:scaling>
          <c:orientation val="minMax"/>
          <c:min val="0"/>
        </c:scaling>
        <c:delete val="0"/>
        <c:axPos val="l"/>
        <c:majorGridlines/>
        <c:numFmt formatCode="_(* #,##0_);_(* \(#,##0\);_(* &quot;-&quot;??_);_(@_)" sourceLinked="1"/>
        <c:majorTickMark val="out"/>
        <c:minorTickMark val="none"/>
        <c:tickLblPos val="nextTo"/>
        <c:txPr>
          <a:bodyPr/>
          <a:lstStyle/>
          <a:p>
            <a:pPr>
              <a:defRPr sz="1200"/>
            </a:pPr>
            <a:endParaRPr lang="en-US"/>
          </a:p>
        </c:txPr>
        <c:crossAx val="68052096"/>
        <c:crosses val="autoZero"/>
        <c:crossBetween val="between"/>
        <c:minorUnit val="40000"/>
      </c:valAx>
    </c:plotArea>
    <c:legend>
      <c:legendPos val="t"/>
      <c:layout>
        <c:manualLayout>
          <c:xMode val="edge"/>
          <c:yMode val="edge"/>
          <c:x val="0.142417641480822"/>
          <c:y val="7.6477007014809001E-2"/>
          <c:w val="0.694837379037339"/>
          <c:h val="6.6804914103752805E-2"/>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A.S.P.</a:t>
            </a:r>
          </a:p>
        </c:rich>
      </c:tx>
      <c:layout>
        <c:manualLayout>
          <c:xMode val="edge"/>
          <c:yMode val="edge"/>
          <c:x val="0.40880228912491701"/>
          <c:y val="1.6733904240562401E-2"/>
        </c:manualLayout>
      </c:layout>
      <c:overlay val="0"/>
    </c:title>
    <c:autoTitleDeleted val="0"/>
    <c:plotArea>
      <c:layout>
        <c:manualLayout>
          <c:layoutTarget val="inner"/>
          <c:xMode val="edge"/>
          <c:yMode val="edge"/>
          <c:x val="0.12412000232621299"/>
          <c:y val="0.200644653076478"/>
          <c:w val="0.81231907908617496"/>
          <c:h val="0.71908853436156694"/>
        </c:manualLayout>
      </c:layout>
      <c:lineChart>
        <c:grouping val="standard"/>
        <c:varyColors val="0"/>
        <c:ser>
          <c:idx val="0"/>
          <c:order val="0"/>
          <c:tx>
            <c:strRef>
              <c:f>'Ethernet Dashboard'!$D$32</c:f>
              <c:strCache>
                <c:ptCount val="1"/>
                <c:pt idx="0">
                  <c:v>Telecom</c:v>
                </c:pt>
              </c:strCache>
            </c:strRef>
          </c:tx>
          <c:cat>
            <c:numRef>
              <c:f>'Ethernet Dashboard'!$E$28:$P$28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Dashboard'!$E$32:$P$32</c:f>
              <c:numCache>
                <c:formatCode>_("$"* #,##0_);_("$"* \(#,##0\);_("$"* "-"??_);_(@_)</c:formatCode>
                <c:ptCount val="12"/>
                <c:pt idx="0">
                  <c:v>0</c:v>
                </c:pt>
                <c:pt idx="1">
                  <c:v>0</c:v>
                </c:pt>
              </c:numCache>
            </c:numRef>
          </c:val>
          <c:smooth val="0"/>
          <c:extLst>
            <c:ext xmlns:c16="http://schemas.microsoft.com/office/drawing/2014/chart" uri="{C3380CC4-5D6E-409C-BE32-E72D297353CC}">
              <c16:uniqueId val="{00000000-3EE0-324A-AD7E-F8E412481F82}"/>
            </c:ext>
          </c:extLst>
        </c:ser>
        <c:ser>
          <c:idx val="3"/>
          <c:order val="1"/>
          <c:tx>
            <c:strRef>
              <c:f>'Ethernet Dashboard'!$D$33</c:f>
              <c:strCache>
                <c:ptCount val="1"/>
                <c:pt idx="0">
                  <c:v>Cloud</c:v>
                </c:pt>
              </c:strCache>
            </c:strRef>
          </c:tx>
          <c:spPr>
            <a:ln>
              <a:solidFill>
                <a:schemeClr val="accent2"/>
              </a:solidFill>
              <a:prstDash val="solid"/>
            </a:ln>
          </c:spPr>
          <c:marker>
            <c:symbol val="circle"/>
            <c:size val="7"/>
            <c:spPr>
              <a:noFill/>
            </c:spPr>
          </c:marker>
          <c:cat>
            <c:numRef>
              <c:f>'Ethernet Dashboard'!$E$28:$P$28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Dashboard'!$E$33:$P$33</c:f>
              <c:numCache>
                <c:formatCode>_("$"* #,##0_);_("$"* \(#,##0\);_("$"* "-"??_);_(@_)</c:formatCode>
                <c:ptCount val="12"/>
                <c:pt idx="0">
                  <c:v>0</c:v>
                </c:pt>
                <c:pt idx="1">
                  <c:v>0</c:v>
                </c:pt>
              </c:numCache>
            </c:numRef>
          </c:val>
          <c:smooth val="0"/>
          <c:extLst>
            <c:ext xmlns:c16="http://schemas.microsoft.com/office/drawing/2014/chart" uri="{C3380CC4-5D6E-409C-BE32-E72D297353CC}">
              <c16:uniqueId val="{00000001-3EE0-324A-AD7E-F8E412481F82}"/>
            </c:ext>
          </c:extLst>
        </c:ser>
        <c:ser>
          <c:idx val="1"/>
          <c:order val="2"/>
          <c:tx>
            <c:strRef>
              <c:f>'Ethernet Dashboard'!$D$34</c:f>
              <c:strCache>
                <c:ptCount val="1"/>
                <c:pt idx="0">
                  <c:v>Enterprise</c:v>
                </c:pt>
              </c:strCache>
            </c:strRef>
          </c:tx>
          <c:spPr>
            <a:ln>
              <a:solidFill>
                <a:schemeClr val="accent3">
                  <a:shade val="95000"/>
                  <a:satMod val="105000"/>
                </a:schemeClr>
              </a:solidFill>
            </a:ln>
          </c:spPr>
          <c:marker>
            <c:symbol val="none"/>
          </c:marker>
          <c:cat>
            <c:numRef>
              <c:f>'Ethernet Dashboard'!$E$28:$P$28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Dashboard'!$E$34:$P$34</c:f>
              <c:numCache>
                <c:formatCode>_("$"* #,##0_);_("$"* \(#,##0\);_("$"* "-"??_);_(@_)</c:formatCode>
                <c:ptCount val="12"/>
                <c:pt idx="0">
                  <c:v>0</c:v>
                </c:pt>
                <c:pt idx="1">
                  <c:v>0</c:v>
                </c:pt>
              </c:numCache>
            </c:numRef>
          </c:val>
          <c:smooth val="0"/>
          <c:extLst>
            <c:ext xmlns:c16="http://schemas.microsoft.com/office/drawing/2014/chart" uri="{C3380CC4-5D6E-409C-BE32-E72D297353CC}">
              <c16:uniqueId val="{00000002-3EE0-324A-AD7E-F8E412481F82}"/>
            </c:ext>
          </c:extLst>
        </c:ser>
        <c:dLbls>
          <c:showLegendKey val="0"/>
          <c:showVal val="0"/>
          <c:showCatName val="0"/>
          <c:showSerName val="0"/>
          <c:showPercent val="0"/>
          <c:showBubbleSize val="0"/>
        </c:dLbls>
        <c:marker val="1"/>
        <c:smooth val="0"/>
        <c:axId val="72189056"/>
        <c:axId val="72190592"/>
      </c:lineChart>
      <c:catAx>
        <c:axId val="72189056"/>
        <c:scaling>
          <c:orientation val="minMax"/>
        </c:scaling>
        <c:delete val="0"/>
        <c:axPos val="b"/>
        <c:numFmt formatCode="General" sourceLinked="1"/>
        <c:majorTickMark val="out"/>
        <c:minorTickMark val="none"/>
        <c:tickLblPos val="nextTo"/>
        <c:crossAx val="72190592"/>
        <c:crosses val="autoZero"/>
        <c:auto val="1"/>
        <c:lblAlgn val="ctr"/>
        <c:lblOffset val="100"/>
        <c:noMultiLvlLbl val="0"/>
      </c:catAx>
      <c:valAx>
        <c:axId val="72190592"/>
        <c:scaling>
          <c:orientation val="minMax"/>
          <c:min val="0"/>
        </c:scaling>
        <c:delete val="0"/>
        <c:axPos val="l"/>
        <c:majorGridlines/>
        <c:numFmt formatCode="_(&quot;$&quot;* #,##0_);_(&quot;$&quot;* \(#,##0\);_(&quot;$&quot;* &quot;-&quot;??_);_(@_)" sourceLinked="1"/>
        <c:majorTickMark val="out"/>
        <c:minorTickMark val="none"/>
        <c:tickLblPos val="nextTo"/>
        <c:crossAx val="72189056"/>
        <c:crosses val="autoZero"/>
        <c:crossBetween val="between"/>
      </c:valAx>
    </c:plotArea>
    <c:legend>
      <c:legendPos val="t"/>
      <c:layout>
        <c:manualLayout>
          <c:xMode val="edge"/>
          <c:yMode val="edge"/>
          <c:x val="0.13352181165149901"/>
          <c:y val="0.12072227220067"/>
          <c:w val="0.74399625893939003"/>
          <c:h val="7.0693588469261395E-2"/>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a:pPr>
            <a:r>
              <a:rPr lang="en-US"/>
              <a:t>Revenues ($ million)</a:t>
            </a:r>
          </a:p>
        </c:rich>
      </c:tx>
      <c:layout>
        <c:manualLayout>
          <c:xMode val="edge"/>
          <c:yMode val="edge"/>
          <c:x val="9.7962290511595607E-2"/>
          <c:y val="1.2556049082617499E-2"/>
        </c:manualLayout>
      </c:layout>
      <c:overlay val="0"/>
    </c:title>
    <c:autoTitleDeleted val="0"/>
    <c:plotArea>
      <c:layout>
        <c:manualLayout>
          <c:layoutTarget val="inner"/>
          <c:xMode val="edge"/>
          <c:yMode val="edge"/>
          <c:x val="0.117818876028108"/>
          <c:y val="0.20350334990008201"/>
          <c:w val="0.82498461219682695"/>
          <c:h val="0.696675418213896"/>
        </c:manualLayout>
      </c:layout>
      <c:barChart>
        <c:barDir val="col"/>
        <c:grouping val="stacked"/>
        <c:varyColors val="0"/>
        <c:ser>
          <c:idx val="0"/>
          <c:order val="0"/>
          <c:tx>
            <c:strRef>
              <c:f>'Ethernet Dashboard'!$D$35</c:f>
              <c:strCache>
                <c:ptCount val="1"/>
                <c:pt idx="0">
                  <c:v>Telecom</c:v>
                </c:pt>
              </c:strCache>
            </c:strRef>
          </c:tx>
          <c:spPr>
            <a:solidFill>
              <a:schemeClr val="accent1"/>
            </a:solidFill>
            <a:ln>
              <a:solidFill>
                <a:schemeClr val="accent1"/>
              </a:solidFill>
            </a:ln>
          </c:spPr>
          <c:invertIfNegative val="0"/>
          <c:cat>
            <c:numRef>
              <c:f>'Ethernet Dashboard'!$E$28:$P$28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Dashboard'!$E$35:$P$35</c:f>
              <c:numCache>
                <c:formatCode>_("$"* #,##0_);_("$"* \(#,##0\);_("$"* "-"??_);_(@_)</c:formatCode>
                <c:ptCount val="12"/>
                <c:pt idx="0">
                  <c:v>0</c:v>
                </c:pt>
                <c:pt idx="1">
                  <c:v>0</c:v>
                </c:pt>
              </c:numCache>
            </c:numRef>
          </c:val>
          <c:extLst>
            <c:ext xmlns:c16="http://schemas.microsoft.com/office/drawing/2014/chart" uri="{C3380CC4-5D6E-409C-BE32-E72D297353CC}">
              <c16:uniqueId val="{00000000-DA8F-4341-A7C5-734CAF0E6101}"/>
            </c:ext>
          </c:extLst>
        </c:ser>
        <c:ser>
          <c:idx val="3"/>
          <c:order val="1"/>
          <c:tx>
            <c:strRef>
              <c:f>'Ethernet Dashboard'!$D$36</c:f>
              <c:strCache>
                <c:ptCount val="1"/>
                <c:pt idx="0">
                  <c:v>Cloud</c:v>
                </c:pt>
              </c:strCache>
            </c:strRef>
          </c:tx>
          <c:spPr>
            <a:solidFill>
              <a:schemeClr val="accent2"/>
            </a:solidFill>
            <a:ln>
              <a:solidFill>
                <a:schemeClr val="accent2"/>
              </a:solidFill>
              <a:prstDash val="solid"/>
            </a:ln>
          </c:spPr>
          <c:invertIfNegative val="0"/>
          <c:cat>
            <c:numRef>
              <c:f>'Ethernet Dashboard'!$E$28:$P$28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Dashboard'!$E$36:$P$36</c:f>
              <c:numCache>
                <c:formatCode>_("$"* #,##0_);_("$"* \(#,##0\);_("$"* "-"??_);_(@_)</c:formatCode>
                <c:ptCount val="12"/>
                <c:pt idx="0">
                  <c:v>0</c:v>
                </c:pt>
                <c:pt idx="1">
                  <c:v>0</c:v>
                </c:pt>
              </c:numCache>
            </c:numRef>
          </c:val>
          <c:extLst>
            <c:ext xmlns:c16="http://schemas.microsoft.com/office/drawing/2014/chart" uri="{C3380CC4-5D6E-409C-BE32-E72D297353CC}">
              <c16:uniqueId val="{00000001-DA8F-4341-A7C5-734CAF0E6101}"/>
            </c:ext>
          </c:extLst>
        </c:ser>
        <c:ser>
          <c:idx val="1"/>
          <c:order val="2"/>
          <c:tx>
            <c:strRef>
              <c:f>'Ethernet Dashboard'!$D$37</c:f>
              <c:strCache>
                <c:ptCount val="1"/>
                <c:pt idx="0">
                  <c:v>Enterprise</c:v>
                </c:pt>
              </c:strCache>
            </c:strRef>
          </c:tx>
          <c:spPr>
            <a:solidFill>
              <a:schemeClr val="accent3"/>
            </a:solidFill>
            <a:ln>
              <a:solidFill>
                <a:schemeClr val="accent3"/>
              </a:solidFill>
            </a:ln>
          </c:spPr>
          <c:invertIfNegative val="0"/>
          <c:cat>
            <c:numRef>
              <c:f>'Ethernet Dashboard'!$E$28:$P$28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Dashboard'!$E$37:$P$37</c:f>
              <c:numCache>
                <c:formatCode>_("$"* #,##0_);_("$"* \(#,##0\);_("$"* "-"??_);_(@_)</c:formatCode>
                <c:ptCount val="12"/>
                <c:pt idx="0">
                  <c:v>0</c:v>
                </c:pt>
                <c:pt idx="1">
                  <c:v>0</c:v>
                </c:pt>
              </c:numCache>
            </c:numRef>
          </c:val>
          <c:extLst>
            <c:ext xmlns:c16="http://schemas.microsoft.com/office/drawing/2014/chart" uri="{C3380CC4-5D6E-409C-BE32-E72D297353CC}">
              <c16:uniqueId val="{00000002-DA8F-4341-A7C5-734CAF0E6101}"/>
            </c:ext>
          </c:extLst>
        </c:ser>
        <c:dLbls>
          <c:showLegendKey val="0"/>
          <c:showVal val="0"/>
          <c:showCatName val="0"/>
          <c:showSerName val="0"/>
          <c:showPercent val="0"/>
          <c:showBubbleSize val="0"/>
        </c:dLbls>
        <c:gapWidth val="150"/>
        <c:overlap val="100"/>
        <c:axId val="72218496"/>
        <c:axId val="72220032"/>
      </c:barChart>
      <c:catAx>
        <c:axId val="72218496"/>
        <c:scaling>
          <c:orientation val="minMax"/>
        </c:scaling>
        <c:delete val="0"/>
        <c:axPos val="b"/>
        <c:numFmt formatCode="General" sourceLinked="1"/>
        <c:majorTickMark val="out"/>
        <c:minorTickMark val="none"/>
        <c:tickLblPos val="nextTo"/>
        <c:crossAx val="72220032"/>
        <c:crosses val="autoZero"/>
        <c:auto val="1"/>
        <c:lblAlgn val="ctr"/>
        <c:lblOffset val="100"/>
        <c:noMultiLvlLbl val="0"/>
      </c:catAx>
      <c:valAx>
        <c:axId val="72220032"/>
        <c:scaling>
          <c:orientation val="minMax"/>
        </c:scaling>
        <c:delete val="0"/>
        <c:axPos val="l"/>
        <c:majorGridlines/>
        <c:numFmt formatCode="&quot;$&quot;#,##0" sourceLinked="0"/>
        <c:majorTickMark val="out"/>
        <c:minorTickMark val="none"/>
        <c:tickLblPos val="nextTo"/>
        <c:crossAx val="72218496"/>
        <c:crosses val="autoZero"/>
        <c:crossBetween val="between"/>
      </c:valAx>
    </c:plotArea>
    <c:legend>
      <c:legendPos val="t"/>
      <c:layout>
        <c:manualLayout>
          <c:xMode val="edge"/>
          <c:yMode val="edge"/>
          <c:x val="0.115350389705917"/>
          <c:y val="0.124158233901069"/>
          <c:w val="0.58828691260930199"/>
          <c:h val="8.5814498710450896E-2"/>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Ethernet shipments -</a:t>
            </a:r>
            <a:r>
              <a:rPr lang="en-US" sz="1800" baseline="0"/>
              <a:t> total</a:t>
            </a:r>
            <a:endParaRPr lang="en-US" sz="1800"/>
          </a:p>
        </c:rich>
      </c:tx>
      <c:layout>
        <c:manualLayout>
          <c:xMode val="edge"/>
          <c:yMode val="edge"/>
          <c:x val="0.42572580790272901"/>
          <c:y val="4.3787403168780497E-3"/>
        </c:manualLayout>
      </c:layout>
      <c:overlay val="0"/>
    </c:title>
    <c:autoTitleDeleted val="0"/>
    <c:plotArea>
      <c:layout>
        <c:manualLayout>
          <c:layoutTarget val="inner"/>
          <c:xMode val="edge"/>
          <c:yMode val="edge"/>
          <c:x val="0.15769722241206299"/>
          <c:y val="0.18755123376963601"/>
          <c:w val="0.79645433128833654"/>
          <c:h val="0.70626007517230105"/>
        </c:manualLayout>
      </c:layout>
      <c:areaChart>
        <c:grouping val="stacked"/>
        <c:varyColors val="0"/>
        <c:ser>
          <c:idx val="2"/>
          <c:order val="0"/>
          <c:tx>
            <c:strRef>
              <c:f>'Ethernet Segments'!$B$34</c:f>
              <c:strCache>
                <c:ptCount val="1"/>
                <c:pt idx="0">
                  <c:v>Enterprise</c:v>
                </c:pt>
              </c:strCache>
            </c:strRef>
          </c:tx>
          <c:cat>
            <c:numRef>
              <c:f>'Ethernet Segments'!$C$31:$N$31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Segments'!$C$34:$N$34</c:f>
              <c:numCache>
                <c:formatCode>_(* #,##0_);_(* \(#,##0\);_(* "-"??_);_(@_)</c:formatCode>
                <c:ptCount val="12"/>
                <c:pt idx="0">
                  <c:v>21287441.14376694</c:v>
                </c:pt>
                <c:pt idx="1">
                  <c:v>20863877.916871283</c:v>
                </c:pt>
              </c:numCache>
            </c:numRef>
          </c:val>
          <c:extLst>
            <c:ext xmlns:c16="http://schemas.microsoft.com/office/drawing/2014/chart" uri="{C3380CC4-5D6E-409C-BE32-E72D297353CC}">
              <c16:uniqueId val="{00000000-3152-9F4C-A710-57B13050CC43}"/>
            </c:ext>
          </c:extLst>
        </c:ser>
        <c:ser>
          <c:idx val="1"/>
          <c:order val="1"/>
          <c:tx>
            <c:strRef>
              <c:f>'Ethernet Segments'!$B$32</c:f>
              <c:strCache>
                <c:ptCount val="1"/>
                <c:pt idx="0">
                  <c:v>Telecom</c:v>
                </c:pt>
              </c:strCache>
            </c:strRef>
          </c:tx>
          <c:cat>
            <c:numRef>
              <c:f>'Ethernet Segments'!$C$31:$N$31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Segments'!$C$32:$N$32</c:f>
              <c:numCache>
                <c:formatCode>_(* #,##0_);_(* \(#,##0\);_(* "-"??_);_(@_)</c:formatCode>
                <c:ptCount val="12"/>
                <c:pt idx="0">
                  <c:v>4496664.3535132017</c:v>
                </c:pt>
                <c:pt idx="1">
                  <c:v>3902185.0984692555</c:v>
                </c:pt>
              </c:numCache>
            </c:numRef>
          </c:val>
          <c:extLst>
            <c:ext xmlns:c16="http://schemas.microsoft.com/office/drawing/2014/chart" uri="{C3380CC4-5D6E-409C-BE32-E72D297353CC}">
              <c16:uniqueId val="{00000001-3152-9F4C-A710-57B13050CC43}"/>
            </c:ext>
          </c:extLst>
        </c:ser>
        <c:ser>
          <c:idx val="0"/>
          <c:order val="2"/>
          <c:tx>
            <c:strRef>
              <c:f>'Ethernet Segments'!$B$33</c:f>
              <c:strCache>
                <c:ptCount val="1"/>
                <c:pt idx="0">
                  <c:v>Cloud</c:v>
                </c:pt>
              </c:strCache>
            </c:strRef>
          </c:tx>
          <c:cat>
            <c:numRef>
              <c:f>'Ethernet Segments'!$C$31:$N$31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Segments'!$C$33:$N$33</c:f>
              <c:numCache>
                <c:formatCode>_(* #,##0_);_(* \(#,##0\);_(* "-"??_);_(@_)</c:formatCode>
                <c:ptCount val="12"/>
                <c:pt idx="0">
                  <c:v>10649308.537719864</c:v>
                </c:pt>
                <c:pt idx="1">
                  <c:v>13336042.134659462</c:v>
                </c:pt>
              </c:numCache>
            </c:numRef>
          </c:val>
          <c:extLst>
            <c:ext xmlns:c16="http://schemas.microsoft.com/office/drawing/2014/chart" uri="{C3380CC4-5D6E-409C-BE32-E72D297353CC}">
              <c16:uniqueId val="{00000002-3152-9F4C-A710-57B13050CC43}"/>
            </c:ext>
          </c:extLst>
        </c:ser>
        <c:dLbls>
          <c:showLegendKey val="0"/>
          <c:showVal val="0"/>
          <c:showCatName val="0"/>
          <c:showSerName val="0"/>
          <c:showPercent val="0"/>
          <c:showBubbleSize val="0"/>
        </c:dLbls>
        <c:axId val="73845760"/>
        <c:axId val="73847552"/>
      </c:areaChart>
      <c:catAx>
        <c:axId val="73845760"/>
        <c:scaling>
          <c:orientation val="minMax"/>
        </c:scaling>
        <c:delete val="0"/>
        <c:axPos val="b"/>
        <c:numFmt formatCode="General" sourceLinked="1"/>
        <c:majorTickMark val="out"/>
        <c:minorTickMark val="none"/>
        <c:tickLblPos val="nextTo"/>
        <c:txPr>
          <a:bodyPr/>
          <a:lstStyle/>
          <a:p>
            <a:pPr>
              <a:defRPr sz="1400"/>
            </a:pPr>
            <a:endParaRPr lang="en-US"/>
          </a:p>
        </c:txPr>
        <c:crossAx val="73847552"/>
        <c:crosses val="autoZero"/>
        <c:auto val="1"/>
        <c:lblAlgn val="ctr"/>
        <c:lblOffset val="100"/>
        <c:noMultiLvlLbl val="0"/>
      </c:catAx>
      <c:valAx>
        <c:axId val="73847552"/>
        <c:scaling>
          <c:orientation val="minMax"/>
        </c:scaling>
        <c:delete val="0"/>
        <c:axPos val="l"/>
        <c:majorGridlines/>
        <c:numFmt formatCode="_(* #,##0_);_(* \(#,##0\);_(* &quot;-&quot;_);_(@_)" sourceLinked="0"/>
        <c:majorTickMark val="out"/>
        <c:minorTickMark val="none"/>
        <c:tickLblPos val="nextTo"/>
        <c:txPr>
          <a:bodyPr/>
          <a:lstStyle/>
          <a:p>
            <a:pPr>
              <a:defRPr sz="1200"/>
            </a:pPr>
            <a:endParaRPr lang="en-US"/>
          </a:p>
        </c:txPr>
        <c:crossAx val="73845760"/>
        <c:crosses val="autoZero"/>
        <c:crossBetween val="midCat"/>
      </c:valAx>
    </c:plotArea>
    <c:legend>
      <c:legendPos val="t"/>
      <c:layout>
        <c:manualLayout>
          <c:xMode val="edge"/>
          <c:yMode val="edge"/>
          <c:x val="0.27686376963660198"/>
          <c:y val="8.7706769225870604E-2"/>
          <c:w val="0.56338016078567998"/>
          <c:h val="8.2750619198919198E-2"/>
        </c:manualLayout>
      </c:layout>
      <c:overlay val="0"/>
      <c:txPr>
        <a:bodyPr/>
        <a:lstStyle/>
        <a:p>
          <a:pPr>
            <a:defRPr sz="16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Ethernet Revenues -</a:t>
            </a:r>
            <a:r>
              <a:rPr lang="en-US" sz="1800" baseline="0"/>
              <a:t> total</a:t>
            </a:r>
            <a:endParaRPr lang="en-US" sz="1800"/>
          </a:p>
        </c:rich>
      </c:tx>
      <c:layout>
        <c:manualLayout>
          <c:xMode val="edge"/>
          <c:yMode val="edge"/>
          <c:x val="0.32724290635316478"/>
          <c:y val="6.2298882042214016E-4"/>
        </c:manualLayout>
      </c:layout>
      <c:overlay val="0"/>
    </c:title>
    <c:autoTitleDeleted val="0"/>
    <c:plotArea>
      <c:layout>
        <c:manualLayout>
          <c:layoutTarget val="inner"/>
          <c:xMode val="edge"/>
          <c:yMode val="edge"/>
          <c:x val="0.18720308948187137"/>
          <c:y val="0.179907098242029"/>
          <c:w val="0.7676096783510874"/>
          <c:h val="0.71429654830996703"/>
        </c:manualLayout>
      </c:layout>
      <c:areaChart>
        <c:grouping val="stacked"/>
        <c:varyColors val="0"/>
        <c:ser>
          <c:idx val="2"/>
          <c:order val="0"/>
          <c:tx>
            <c:strRef>
              <c:f>'Ethernet Segments'!$B$43</c:f>
              <c:strCache>
                <c:ptCount val="1"/>
                <c:pt idx="0">
                  <c:v>Enterprise</c:v>
                </c:pt>
              </c:strCache>
            </c:strRef>
          </c:tx>
          <c:cat>
            <c:numRef>
              <c:f>'Ethernet Segments'!$C$40:$N$40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Segments'!$C$43:$N$43</c:f>
              <c:numCache>
                <c:formatCode>_("$"* #,##0_);_("$"* \(#,##0\);_("$"* "-"??_);_(@_)</c:formatCode>
                <c:ptCount val="12"/>
                <c:pt idx="0">
                  <c:v>598.77204776909878</c:v>
                </c:pt>
                <c:pt idx="1">
                  <c:v>583.36292043779542</c:v>
                </c:pt>
              </c:numCache>
            </c:numRef>
          </c:val>
          <c:extLst>
            <c:ext xmlns:c16="http://schemas.microsoft.com/office/drawing/2014/chart" uri="{C3380CC4-5D6E-409C-BE32-E72D297353CC}">
              <c16:uniqueId val="{00000000-1E08-BC4D-A534-8BBB52057542}"/>
            </c:ext>
          </c:extLst>
        </c:ser>
        <c:ser>
          <c:idx val="1"/>
          <c:order val="1"/>
          <c:tx>
            <c:strRef>
              <c:f>'Ethernet Segments'!$B$41</c:f>
              <c:strCache>
                <c:ptCount val="1"/>
                <c:pt idx="0">
                  <c:v>Telecom</c:v>
                </c:pt>
              </c:strCache>
            </c:strRef>
          </c:tx>
          <c:cat>
            <c:numRef>
              <c:f>'Ethernet Segments'!$C$40:$N$40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Segments'!$C$41:$N$41</c:f>
              <c:numCache>
                <c:formatCode>_("$"* #,##0_);_("$"* \(#,##0\);_("$"* "-"??_);_(@_)</c:formatCode>
                <c:ptCount val="12"/>
                <c:pt idx="0">
                  <c:v>970.95883262807854</c:v>
                </c:pt>
                <c:pt idx="1">
                  <c:v>685.70600036965197</c:v>
                </c:pt>
              </c:numCache>
            </c:numRef>
          </c:val>
          <c:extLst>
            <c:ext xmlns:c16="http://schemas.microsoft.com/office/drawing/2014/chart" uri="{C3380CC4-5D6E-409C-BE32-E72D297353CC}">
              <c16:uniqueId val="{00000001-1E08-BC4D-A534-8BBB52057542}"/>
            </c:ext>
          </c:extLst>
        </c:ser>
        <c:ser>
          <c:idx val="0"/>
          <c:order val="2"/>
          <c:tx>
            <c:strRef>
              <c:f>'Ethernet Segments'!$B$42</c:f>
              <c:strCache>
                <c:ptCount val="1"/>
                <c:pt idx="0">
                  <c:v>Cloud</c:v>
                </c:pt>
              </c:strCache>
            </c:strRef>
          </c:tx>
          <c:cat>
            <c:numRef>
              <c:f>'Ethernet Segments'!$C$40:$N$40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Segments'!$C$42:$N$42</c:f>
              <c:numCache>
                <c:formatCode>_("$"* #,##0_);_("$"* \(#,##0\);_("$"* "-"??_);_(@_)</c:formatCode>
                <c:ptCount val="12"/>
                <c:pt idx="0">
                  <c:v>1117.8845272480094</c:v>
                </c:pt>
                <c:pt idx="1">
                  <c:v>1907.8960712813273</c:v>
                </c:pt>
              </c:numCache>
            </c:numRef>
          </c:val>
          <c:extLst>
            <c:ext xmlns:c16="http://schemas.microsoft.com/office/drawing/2014/chart" uri="{C3380CC4-5D6E-409C-BE32-E72D297353CC}">
              <c16:uniqueId val="{00000002-1E08-BC4D-A534-8BBB52057542}"/>
            </c:ext>
          </c:extLst>
        </c:ser>
        <c:dLbls>
          <c:showLegendKey val="0"/>
          <c:showVal val="0"/>
          <c:showCatName val="0"/>
          <c:showSerName val="0"/>
          <c:showPercent val="0"/>
          <c:showBubbleSize val="0"/>
        </c:dLbls>
        <c:axId val="73895296"/>
        <c:axId val="73901184"/>
      </c:areaChart>
      <c:catAx>
        <c:axId val="73895296"/>
        <c:scaling>
          <c:orientation val="minMax"/>
        </c:scaling>
        <c:delete val="0"/>
        <c:axPos val="b"/>
        <c:numFmt formatCode="General" sourceLinked="1"/>
        <c:majorTickMark val="out"/>
        <c:minorTickMark val="none"/>
        <c:tickLblPos val="nextTo"/>
        <c:txPr>
          <a:bodyPr/>
          <a:lstStyle/>
          <a:p>
            <a:pPr>
              <a:defRPr sz="1400"/>
            </a:pPr>
            <a:endParaRPr lang="en-US"/>
          </a:p>
        </c:txPr>
        <c:crossAx val="73901184"/>
        <c:crosses val="autoZero"/>
        <c:auto val="1"/>
        <c:lblAlgn val="ctr"/>
        <c:lblOffset val="100"/>
        <c:noMultiLvlLbl val="0"/>
      </c:catAx>
      <c:valAx>
        <c:axId val="73901184"/>
        <c:scaling>
          <c:orientation val="minMax"/>
        </c:scaling>
        <c:delete val="0"/>
        <c:axPos val="l"/>
        <c:majorGridlines/>
        <c:title>
          <c:tx>
            <c:rich>
              <a:bodyPr rot="-5400000" vert="horz"/>
              <a:lstStyle/>
              <a:p>
                <a:pPr>
                  <a:defRPr sz="1600"/>
                </a:pPr>
                <a:r>
                  <a:rPr lang="en-US" sz="1600"/>
                  <a:t>$ millions</a:t>
                </a:r>
              </a:p>
            </c:rich>
          </c:tx>
          <c:layout>
            <c:manualLayout>
              <c:xMode val="edge"/>
              <c:yMode val="edge"/>
              <c:x val="3.4913994885122798E-2"/>
              <c:y val="0.40368964126378498"/>
            </c:manualLayout>
          </c:layout>
          <c:overlay val="0"/>
        </c:title>
        <c:numFmt formatCode="&quot;$&quot;#,##0" sourceLinked="0"/>
        <c:majorTickMark val="out"/>
        <c:minorTickMark val="none"/>
        <c:tickLblPos val="nextTo"/>
        <c:txPr>
          <a:bodyPr/>
          <a:lstStyle/>
          <a:p>
            <a:pPr>
              <a:defRPr sz="1200"/>
            </a:pPr>
            <a:endParaRPr lang="en-US"/>
          </a:p>
        </c:txPr>
        <c:crossAx val="73895296"/>
        <c:crosses val="autoZero"/>
        <c:crossBetween val="midCat"/>
      </c:valAx>
    </c:plotArea>
    <c:legend>
      <c:legendPos val="t"/>
      <c:layout>
        <c:manualLayout>
          <c:xMode val="edge"/>
          <c:yMode val="edge"/>
          <c:x val="0.20330596213629801"/>
          <c:y val="8.81440862633978E-2"/>
          <c:w val="0.70078098262827404"/>
          <c:h val="6.7917025494946395E-2"/>
        </c:manualLayout>
      </c:layout>
      <c:overlay val="0"/>
      <c:txPr>
        <a:bodyPr/>
        <a:lstStyle/>
        <a:p>
          <a:pPr>
            <a:defRPr sz="16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2022-2027 Total - Shipments</a:t>
            </a:r>
            <a:r>
              <a:rPr lang="en-US" baseline="0"/>
              <a:t> </a:t>
            </a:r>
            <a:endParaRPr lang="en-US"/>
          </a:p>
        </c:rich>
      </c:tx>
      <c:overlay val="1"/>
    </c:title>
    <c:autoTitleDeleted val="0"/>
    <c:plotArea>
      <c:layout>
        <c:manualLayout>
          <c:layoutTarget val="inner"/>
          <c:xMode val="edge"/>
          <c:yMode val="edge"/>
          <c:x val="0.25972222222222202"/>
          <c:y val="0.15972222222222199"/>
          <c:w val="0.40966763188491001"/>
          <c:h val="0.76098996656372198"/>
        </c:manualLayout>
      </c:layout>
      <c:pieChart>
        <c:varyColors val="1"/>
        <c:ser>
          <c:idx val="0"/>
          <c:order val="0"/>
          <c:dLbls>
            <c:spPr>
              <a:noFill/>
              <a:ln>
                <a:noFill/>
              </a:ln>
              <a:effectLst/>
            </c:spPr>
            <c:txPr>
              <a:bodyPr/>
              <a:lstStyle/>
              <a:p>
                <a:pPr>
                  <a:defRPr sz="1600"/>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'Ethernet Segments'!$B$32:$B$34</c:f>
              <c:strCache>
                <c:ptCount val="3"/>
                <c:pt idx="0">
                  <c:v>Telecom</c:v>
                </c:pt>
                <c:pt idx="1">
                  <c:v>Cloud</c:v>
                </c:pt>
                <c:pt idx="2">
                  <c:v>Enterprise</c:v>
                </c:pt>
              </c:strCache>
            </c:strRef>
          </c:cat>
          <c:val>
            <c:numRef>
              <c:f>'Ethernet Segments'!$O$32:$O$34</c:f>
              <c:numCache>
                <c:formatCode>_(* #,##0.00_);_(* \(#,##0.00\);_(* "-"??_);_(@_)</c:formatCode>
                <c:ptCount val="3"/>
              </c:numCache>
            </c:numRef>
          </c:val>
          <c:extLst>
            <c:ext xmlns:c16="http://schemas.microsoft.com/office/drawing/2014/chart" uri="{C3380CC4-5D6E-409C-BE32-E72D297353CC}">
              <c16:uniqueId val="{00000000-F11C-FF4A-B81D-EDA36A9D8FEA}"/>
            </c:ext>
          </c:extLst>
        </c:ser>
        <c:dLbls>
          <c:showLegendKey val="0"/>
          <c:showVal val="1"/>
          <c:showCatName val="0"/>
          <c:showSerName val="0"/>
          <c:showPercent val="0"/>
          <c:showBubbleSize val="0"/>
          <c:showLeaderLines val="0"/>
        </c:dLbls>
        <c:firstSliceAng val="140"/>
      </c:pieChart>
    </c:plotArea>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2022-2027 Total</a:t>
            </a:r>
            <a:r>
              <a:rPr lang="en-US"/>
              <a:t> - Revenues</a:t>
            </a:r>
          </a:p>
        </c:rich>
      </c:tx>
      <c:layout>
        <c:manualLayout>
          <c:xMode val="edge"/>
          <c:yMode val="edge"/>
          <c:x val="0.27695038034712"/>
          <c:y val="2.4337241344948801E-2"/>
        </c:manualLayout>
      </c:layout>
      <c:overlay val="1"/>
    </c:title>
    <c:autoTitleDeleted val="0"/>
    <c:plotArea>
      <c:layout>
        <c:manualLayout>
          <c:layoutTarget val="inner"/>
          <c:xMode val="edge"/>
          <c:yMode val="edge"/>
          <c:x val="0.25972222222222202"/>
          <c:y val="0.15972222222222199"/>
          <c:w val="0.41466955395919203"/>
          <c:h val="0.73887249549106204"/>
        </c:manualLayout>
      </c:layout>
      <c:pieChart>
        <c:varyColors val="1"/>
        <c:ser>
          <c:idx val="0"/>
          <c:order val="0"/>
          <c:dLbls>
            <c:spPr>
              <a:noFill/>
              <a:ln>
                <a:noFill/>
              </a:ln>
              <a:effectLst/>
            </c:spPr>
            <c:txPr>
              <a:bodyPr/>
              <a:lstStyle/>
              <a:p>
                <a:pPr>
                  <a:defRPr sz="1600"/>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'Ethernet Segments'!$B$41:$B$43</c:f>
              <c:strCache>
                <c:ptCount val="3"/>
                <c:pt idx="0">
                  <c:v>Telecom</c:v>
                </c:pt>
                <c:pt idx="1">
                  <c:v>Cloud</c:v>
                </c:pt>
                <c:pt idx="2">
                  <c:v>Enterprise</c:v>
                </c:pt>
              </c:strCache>
            </c:strRef>
          </c:cat>
          <c:val>
            <c:numRef>
              <c:f>'Ethernet Segments'!$O$41:$O$43</c:f>
              <c:numCache>
                <c:formatCode>_("$"* #,##0_);_("$"* \(#,##0\);_("$"* "-"??_);_(@_)</c:formatCode>
                <c:ptCount val="3"/>
              </c:numCache>
            </c:numRef>
          </c:val>
          <c:extLst>
            <c:ext xmlns:c16="http://schemas.microsoft.com/office/drawing/2014/chart" uri="{C3380CC4-5D6E-409C-BE32-E72D297353CC}">
              <c16:uniqueId val="{00000000-2A44-484F-891D-C2BD8F5338B0}"/>
            </c:ext>
          </c:extLst>
        </c:ser>
        <c:dLbls>
          <c:showLegendKey val="0"/>
          <c:showVal val="1"/>
          <c:showCatName val="0"/>
          <c:showSerName val="0"/>
          <c:showPercent val="0"/>
          <c:showBubbleSize val="0"/>
          <c:showLeaderLines val="0"/>
        </c:dLbls>
        <c:firstSliceAng val="97"/>
      </c:pieChart>
    </c:plotArea>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2016 Ethernet revenue by segment </a:t>
            </a:r>
          </a:p>
          <a:p>
            <a:pPr>
              <a:defRPr sz="1400"/>
            </a:pPr>
            <a:r>
              <a:rPr lang="en-US" sz="1400">
                <a:solidFill>
                  <a:sysClr val="windowText" lastClr="000000"/>
                </a:solidFill>
              </a:rPr>
              <a:t>$2.6</a:t>
            </a:r>
            <a:r>
              <a:rPr lang="en-US" sz="1400" baseline="0">
                <a:solidFill>
                  <a:sysClr val="windowText" lastClr="000000"/>
                </a:solidFill>
              </a:rPr>
              <a:t> </a:t>
            </a:r>
            <a:r>
              <a:rPr lang="en-US" sz="1400">
                <a:solidFill>
                  <a:sysClr val="windowText" lastClr="000000"/>
                </a:solidFill>
              </a:rPr>
              <a:t> billion</a:t>
            </a:r>
          </a:p>
        </c:rich>
      </c:tx>
      <c:layout>
        <c:manualLayout>
          <c:xMode val="edge"/>
          <c:yMode val="edge"/>
          <c:x val="0.1049396607379158"/>
          <c:y val="3.3550811868005292E-2"/>
        </c:manualLayout>
      </c:layout>
      <c:overlay val="1"/>
    </c:title>
    <c:autoTitleDeleted val="0"/>
    <c:plotArea>
      <c:layout>
        <c:manualLayout>
          <c:layoutTarget val="inner"/>
          <c:xMode val="edge"/>
          <c:yMode val="edge"/>
          <c:x val="0.20352242281057667"/>
          <c:y val="0.27807738031530771"/>
          <c:w val="0.45141945507305914"/>
          <c:h val="0.60691005824411415"/>
        </c:manualLayout>
      </c:layout>
      <c:pieChart>
        <c:varyColors val="1"/>
        <c:ser>
          <c:idx val="0"/>
          <c:order val="0"/>
          <c:dLbls>
            <c:spPr>
              <a:noFill/>
              <a:ln>
                <a:noFill/>
              </a:ln>
              <a:effectLst/>
            </c:spPr>
            <c:txPr>
              <a:bodyPr/>
              <a:lstStyle/>
              <a:p>
                <a:pPr>
                  <a:defRPr sz="1400"/>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'Ethernet Segments'!$B$41:$B$43</c:f>
              <c:strCache>
                <c:ptCount val="3"/>
                <c:pt idx="0">
                  <c:v>Telecom</c:v>
                </c:pt>
                <c:pt idx="1">
                  <c:v>Cloud</c:v>
                </c:pt>
                <c:pt idx="2">
                  <c:v>Enterprise</c:v>
                </c:pt>
              </c:strCache>
            </c:strRef>
          </c:cat>
          <c:val>
            <c:numRef>
              <c:f>'Ethernet Segments'!$C$41:$C$43</c:f>
              <c:numCache>
                <c:formatCode>_("$"* #,##0_);_("$"* \(#,##0\);_("$"* "-"??_);_(@_)</c:formatCode>
                <c:ptCount val="3"/>
                <c:pt idx="0">
                  <c:v>970.95883262807854</c:v>
                </c:pt>
                <c:pt idx="1">
                  <c:v>1117.8845272480094</c:v>
                </c:pt>
                <c:pt idx="2">
                  <c:v>598.77204776909878</c:v>
                </c:pt>
              </c:numCache>
            </c:numRef>
          </c:val>
          <c:extLst>
            <c:ext xmlns:c16="http://schemas.microsoft.com/office/drawing/2014/chart" uri="{C3380CC4-5D6E-409C-BE32-E72D297353CC}">
              <c16:uniqueId val="{00000002-F6BD-344C-A161-4C0E57B8173F}"/>
            </c:ext>
          </c:extLst>
        </c:ser>
        <c:dLbls>
          <c:dLblPos val="outEnd"/>
          <c:showLegendKey val="0"/>
          <c:showVal val="1"/>
          <c:showCatName val="0"/>
          <c:showSerName val="0"/>
          <c:showPercent val="0"/>
          <c:showBubbleSize val="0"/>
          <c:showLeaderLines val="0"/>
        </c:dLbls>
        <c:firstSliceAng val="182"/>
      </c:pieChart>
    </c:plotArea>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2021 Ethernet revenue by segment </a:t>
            </a:r>
          </a:p>
          <a:p>
            <a:pPr>
              <a:defRPr sz="1400"/>
            </a:pPr>
            <a:r>
              <a:rPr lang="en-US" sz="1400"/>
              <a:t>$4.6</a:t>
            </a:r>
            <a:r>
              <a:rPr lang="en-US" sz="1400">
                <a:solidFill>
                  <a:sysClr val="windowText" lastClr="000000"/>
                </a:solidFill>
              </a:rPr>
              <a:t> b</a:t>
            </a:r>
            <a:r>
              <a:rPr lang="en-US" sz="1400"/>
              <a:t>illion total</a:t>
            </a:r>
          </a:p>
        </c:rich>
      </c:tx>
      <c:layout>
        <c:manualLayout>
          <c:xMode val="edge"/>
          <c:yMode val="edge"/>
          <c:x val="0.28480586181381301"/>
          <c:y val="8.1124163726447995E-3"/>
        </c:manualLayout>
      </c:layout>
      <c:overlay val="1"/>
    </c:title>
    <c:autoTitleDeleted val="0"/>
    <c:plotArea>
      <c:layout>
        <c:manualLayout>
          <c:layoutTarget val="inner"/>
          <c:xMode val="edge"/>
          <c:yMode val="edge"/>
          <c:x val="0.23967876276268299"/>
          <c:y val="0.178298154107664"/>
          <c:w val="0.51212062176078299"/>
          <c:h val="0.68357284747073799"/>
        </c:manualLayout>
      </c:layout>
      <c:pieChart>
        <c:varyColors val="1"/>
        <c:ser>
          <c:idx val="0"/>
          <c:order val="0"/>
          <c:tx>
            <c:strRef>
              <c:f>'Ethernet Segments'!$B$41:$B$43</c:f>
              <c:strCache>
                <c:ptCount val="3"/>
                <c:pt idx="0">
                  <c:v>Telecom</c:v>
                </c:pt>
                <c:pt idx="1">
                  <c:v>Cloud</c:v>
                </c:pt>
                <c:pt idx="2">
                  <c:v>Enterprise</c:v>
                </c:pt>
              </c:strCache>
            </c:strRef>
          </c:tx>
          <c:dLbls>
            <c:spPr>
              <a:noFill/>
              <a:ln>
                <a:noFill/>
              </a:ln>
              <a:effectLst/>
            </c:spPr>
            <c:txPr>
              <a:bodyPr/>
              <a:lstStyle/>
              <a:p>
                <a:pPr>
                  <a:defRPr sz="1400"/>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'Ethernet Segments'!$B$41:$B$43</c:f>
              <c:strCache>
                <c:ptCount val="3"/>
                <c:pt idx="0">
                  <c:v>Telecom</c:v>
                </c:pt>
                <c:pt idx="1">
                  <c:v>Cloud</c:v>
                </c:pt>
                <c:pt idx="2">
                  <c:v>Enterprise</c:v>
                </c:pt>
              </c:strCache>
            </c:strRef>
          </c:cat>
          <c:val>
            <c:numRef>
              <c:f>'Ethernet Segments'!$H$41:$H$43</c:f>
              <c:numCache>
                <c:formatCode>_("$"* #,##0_);_("$"* \(#,##0\);_("$"* "-"??_);_(@_)</c:formatCode>
                <c:ptCount val="3"/>
              </c:numCache>
            </c:numRef>
          </c:val>
          <c:extLst>
            <c:ext xmlns:c16="http://schemas.microsoft.com/office/drawing/2014/chart" uri="{C3380CC4-5D6E-409C-BE32-E72D297353CC}">
              <c16:uniqueId val="{00000001-5F56-DF4A-BC7A-27EE677E3C0A}"/>
            </c:ext>
          </c:extLst>
        </c:ser>
        <c:dLbls>
          <c:dLblPos val="outEnd"/>
          <c:showLegendKey val="0"/>
          <c:showVal val="1"/>
          <c:showCatName val="0"/>
          <c:showSerName val="0"/>
          <c:showPercent val="0"/>
          <c:showBubbleSize val="0"/>
          <c:showLeaderLines val="0"/>
        </c:dLbls>
        <c:firstSliceAng val="92"/>
      </c:pieChart>
    </c:plotArea>
    <c:plotVisOnly val="1"/>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92878412059338"/>
          <c:y val="5.6476465698553399E-2"/>
          <c:w val="0.78616737963428951"/>
          <c:h val="0.83733465737605228"/>
        </c:manualLayout>
      </c:layout>
      <c:areaChart>
        <c:grouping val="stacked"/>
        <c:varyColors val="0"/>
        <c:ser>
          <c:idx val="2"/>
          <c:order val="0"/>
          <c:tx>
            <c:strRef>
              <c:f>'Ethernet Segments'!$B$121</c:f>
              <c:strCache>
                <c:ptCount val="1"/>
                <c:pt idx="0">
                  <c:v>Enterprise</c:v>
                </c:pt>
              </c:strCache>
            </c:strRef>
          </c:tx>
          <c:cat>
            <c:numRef>
              <c:f>'Ethernet Segments'!$C$118:$N$118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Segments'!$C$121:$N$121</c:f>
              <c:numCache>
                <c:formatCode>_(* #,##0_);_(* \(#,##0\);_(* "-"??_);_(@_)</c:formatCode>
                <c:ptCount val="12"/>
                <c:pt idx="0">
                  <c:v>1491.1999999999998</c:v>
                </c:pt>
                <c:pt idx="1">
                  <c:v>6554.4</c:v>
                </c:pt>
              </c:numCache>
            </c:numRef>
          </c:val>
          <c:extLst>
            <c:ext xmlns:c16="http://schemas.microsoft.com/office/drawing/2014/chart" uri="{C3380CC4-5D6E-409C-BE32-E72D297353CC}">
              <c16:uniqueId val="{00000000-F88F-7947-9B1F-BA883CEAFECF}"/>
            </c:ext>
          </c:extLst>
        </c:ser>
        <c:ser>
          <c:idx val="1"/>
          <c:order val="1"/>
          <c:tx>
            <c:strRef>
              <c:f>'Ethernet Segments'!$B$119</c:f>
              <c:strCache>
                <c:ptCount val="1"/>
                <c:pt idx="0">
                  <c:v>Telecom</c:v>
                </c:pt>
              </c:strCache>
            </c:strRef>
          </c:tx>
          <c:cat>
            <c:numRef>
              <c:f>'Ethernet Segments'!$C$118:$N$118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Segments'!$C$119:$N$119</c:f>
              <c:numCache>
                <c:formatCode>_(* #,##0_);_(* \(#,##0\);_(* "-"??_);_(@_)</c:formatCode>
                <c:ptCount val="12"/>
                <c:pt idx="0">
                  <c:v>245415.4</c:v>
                </c:pt>
                <c:pt idx="1">
                  <c:v>271656.19999999995</c:v>
                </c:pt>
              </c:numCache>
            </c:numRef>
          </c:val>
          <c:extLst>
            <c:ext xmlns:c16="http://schemas.microsoft.com/office/drawing/2014/chart" uri="{C3380CC4-5D6E-409C-BE32-E72D297353CC}">
              <c16:uniqueId val="{00000001-F88F-7947-9B1F-BA883CEAFECF}"/>
            </c:ext>
          </c:extLst>
        </c:ser>
        <c:ser>
          <c:idx val="0"/>
          <c:order val="2"/>
          <c:tx>
            <c:strRef>
              <c:f>'Ethernet Segments'!$B$120</c:f>
              <c:strCache>
                <c:ptCount val="1"/>
                <c:pt idx="0">
                  <c:v>Cloud</c:v>
                </c:pt>
              </c:strCache>
            </c:strRef>
          </c:tx>
          <c:cat>
            <c:numRef>
              <c:f>'Ethernet Segments'!$C$118:$N$118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Segments'!$C$120:$N$120</c:f>
              <c:numCache>
                <c:formatCode>_(* #,##0_);_(* \(#,##0\);_(* "-"??_);_(@_)</c:formatCode>
                <c:ptCount val="12"/>
                <c:pt idx="0">
                  <c:v>672463.4</c:v>
                </c:pt>
                <c:pt idx="1">
                  <c:v>2603279.4</c:v>
                </c:pt>
              </c:numCache>
            </c:numRef>
          </c:val>
          <c:extLst>
            <c:ext xmlns:c16="http://schemas.microsoft.com/office/drawing/2014/chart" uri="{C3380CC4-5D6E-409C-BE32-E72D297353CC}">
              <c16:uniqueId val="{00000002-F88F-7947-9B1F-BA883CEAFECF}"/>
            </c:ext>
          </c:extLst>
        </c:ser>
        <c:dLbls>
          <c:showLegendKey val="0"/>
          <c:showVal val="0"/>
          <c:showCatName val="0"/>
          <c:showSerName val="0"/>
          <c:showPercent val="0"/>
          <c:showBubbleSize val="0"/>
        </c:dLbls>
        <c:axId val="74446720"/>
        <c:axId val="74448256"/>
      </c:areaChart>
      <c:catAx>
        <c:axId val="74446720"/>
        <c:scaling>
          <c:orientation val="minMax"/>
        </c:scaling>
        <c:delete val="0"/>
        <c:axPos val="b"/>
        <c:numFmt formatCode="General" sourceLinked="1"/>
        <c:majorTickMark val="out"/>
        <c:minorTickMark val="none"/>
        <c:tickLblPos val="nextTo"/>
        <c:txPr>
          <a:bodyPr/>
          <a:lstStyle/>
          <a:p>
            <a:pPr>
              <a:defRPr sz="1200"/>
            </a:pPr>
            <a:endParaRPr lang="en-US"/>
          </a:p>
        </c:txPr>
        <c:crossAx val="74448256"/>
        <c:crosses val="autoZero"/>
        <c:auto val="1"/>
        <c:lblAlgn val="ctr"/>
        <c:lblOffset val="100"/>
        <c:noMultiLvlLbl val="0"/>
      </c:catAx>
      <c:valAx>
        <c:axId val="74448256"/>
        <c:scaling>
          <c:orientation val="minMax"/>
        </c:scaling>
        <c:delete val="0"/>
        <c:axPos val="l"/>
        <c:majorGridlines/>
        <c:title>
          <c:tx>
            <c:rich>
              <a:bodyPr/>
              <a:lstStyle/>
              <a:p>
                <a:pPr>
                  <a:defRPr sz="1400" b="0"/>
                </a:pPr>
                <a:r>
                  <a:rPr lang="en-US" sz="1400" b="0"/>
                  <a:t>Shipments</a:t>
                </a:r>
                <a:r>
                  <a:rPr lang="en-US" sz="1400" b="0" baseline="0"/>
                  <a:t> (Units)</a:t>
                </a:r>
                <a:endParaRPr lang="en-US" sz="1400" b="0"/>
              </a:p>
            </c:rich>
          </c:tx>
          <c:overlay val="0"/>
        </c:title>
        <c:numFmt formatCode="_(* #,##0_);_(* \(#,##0\);_(* &quot;-&quot;_);_(@_)" sourceLinked="0"/>
        <c:majorTickMark val="out"/>
        <c:minorTickMark val="none"/>
        <c:tickLblPos val="nextTo"/>
        <c:txPr>
          <a:bodyPr/>
          <a:lstStyle/>
          <a:p>
            <a:pPr>
              <a:defRPr sz="1200"/>
            </a:pPr>
            <a:endParaRPr lang="en-US"/>
          </a:p>
        </c:txPr>
        <c:crossAx val="74446720"/>
        <c:crosses val="autoZero"/>
        <c:crossBetween val="midCat"/>
      </c:valAx>
    </c:plotArea>
    <c:legend>
      <c:legendPos val="t"/>
      <c:layout>
        <c:manualLayout>
          <c:xMode val="edge"/>
          <c:yMode val="edge"/>
          <c:x val="0.25213455915833871"/>
          <c:y val="7.7079091096742505E-2"/>
          <c:w val="0.56338016078567998"/>
          <c:h val="8.2750619198919198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07881830577951"/>
          <c:y val="0.14308936618580601"/>
          <c:w val="0.82182314183106686"/>
          <c:h val="0.75111408275983116"/>
        </c:manualLayout>
      </c:layout>
      <c:areaChart>
        <c:grouping val="stacked"/>
        <c:varyColors val="0"/>
        <c:ser>
          <c:idx val="2"/>
          <c:order val="0"/>
          <c:tx>
            <c:strRef>
              <c:f>'Ethernet Segments'!$B$130</c:f>
              <c:strCache>
                <c:ptCount val="1"/>
                <c:pt idx="0">
                  <c:v>Enterprise</c:v>
                </c:pt>
              </c:strCache>
            </c:strRef>
          </c:tx>
          <c:cat>
            <c:numRef>
              <c:f>'Ethernet Segments'!$C$127:$N$127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Segments'!$C$130:$N$130</c:f>
              <c:numCache>
                <c:formatCode>_(* #,##0_);_(* \(#,##0\);_(* "-"??_);_(@_)</c:formatCode>
                <c:ptCount val="12"/>
                <c:pt idx="0">
                  <c:v>0</c:v>
                </c:pt>
                <c:pt idx="1">
                  <c:v>3.6448969578017669</c:v>
                </c:pt>
              </c:numCache>
            </c:numRef>
          </c:val>
          <c:extLst>
            <c:ext xmlns:c16="http://schemas.microsoft.com/office/drawing/2014/chart" uri="{C3380CC4-5D6E-409C-BE32-E72D297353CC}">
              <c16:uniqueId val="{00000000-AABF-F647-AC69-7E73411D7A6B}"/>
            </c:ext>
          </c:extLst>
        </c:ser>
        <c:ser>
          <c:idx val="1"/>
          <c:order val="1"/>
          <c:tx>
            <c:strRef>
              <c:f>'Ethernet Segments'!$B$128</c:f>
              <c:strCache>
                <c:ptCount val="1"/>
                <c:pt idx="0">
                  <c:v>Telecom</c:v>
                </c:pt>
              </c:strCache>
            </c:strRef>
          </c:tx>
          <c:cat>
            <c:numRef>
              <c:f>'Ethernet Segments'!$C$127:$N$127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Segments'!$C$129:$N$129</c:f>
              <c:numCache>
                <c:formatCode>_(* #,##0_);_(* \(#,##0\);_(* "-"??_);_(@_)</c:formatCode>
                <c:ptCount val="12"/>
                <c:pt idx="0">
                  <c:v>360.98057201309041</c:v>
                </c:pt>
                <c:pt idx="1">
                  <c:v>1093.99654038072</c:v>
                </c:pt>
              </c:numCache>
            </c:numRef>
          </c:val>
          <c:extLst>
            <c:ext xmlns:c16="http://schemas.microsoft.com/office/drawing/2014/chart" uri="{C3380CC4-5D6E-409C-BE32-E72D297353CC}">
              <c16:uniqueId val="{00000001-AABF-F647-AC69-7E73411D7A6B}"/>
            </c:ext>
          </c:extLst>
        </c:ser>
        <c:ser>
          <c:idx val="0"/>
          <c:order val="2"/>
          <c:tx>
            <c:strRef>
              <c:f>'Ethernet Segments'!$B$129</c:f>
              <c:strCache>
                <c:ptCount val="1"/>
                <c:pt idx="0">
                  <c:v>Cloud</c:v>
                </c:pt>
              </c:strCache>
            </c:strRef>
          </c:tx>
          <c:cat>
            <c:numRef>
              <c:f>'Ethernet Segments'!$C$127:$N$127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Segments'!$C$129:$N$129</c:f>
              <c:numCache>
                <c:formatCode>_(* #,##0_);_(* \(#,##0\);_(* "-"??_);_(@_)</c:formatCode>
                <c:ptCount val="12"/>
                <c:pt idx="0">
                  <c:v>360.98057201309041</c:v>
                </c:pt>
                <c:pt idx="1">
                  <c:v>1093.99654038072</c:v>
                </c:pt>
              </c:numCache>
            </c:numRef>
          </c:val>
          <c:extLst>
            <c:ext xmlns:c16="http://schemas.microsoft.com/office/drawing/2014/chart" uri="{C3380CC4-5D6E-409C-BE32-E72D297353CC}">
              <c16:uniqueId val="{00000002-AABF-F647-AC69-7E73411D7A6B}"/>
            </c:ext>
          </c:extLst>
        </c:ser>
        <c:dLbls>
          <c:showLegendKey val="0"/>
          <c:showVal val="0"/>
          <c:showCatName val="0"/>
          <c:showSerName val="0"/>
          <c:showPercent val="0"/>
          <c:showBubbleSize val="0"/>
        </c:dLbls>
        <c:axId val="74492160"/>
        <c:axId val="74502144"/>
      </c:areaChart>
      <c:catAx>
        <c:axId val="74492160"/>
        <c:scaling>
          <c:orientation val="minMax"/>
        </c:scaling>
        <c:delete val="0"/>
        <c:axPos val="b"/>
        <c:numFmt formatCode="General" sourceLinked="1"/>
        <c:majorTickMark val="out"/>
        <c:minorTickMark val="none"/>
        <c:tickLblPos val="nextTo"/>
        <c:txPr>
          <a:bodyPr/>
          <a:lstStyle/>
          <a:p>
            <a:pPr>
              <a:defRPr sz="1200"/>
            </a:pPr>
            <a:endParaRPr lang="en-US"/>
          </a:p>
        </c:txPr>
        <c:crossAx val="74502144"/>
        <c:crosses val="autoZero"/>
        <c:auto val="1"/>
        <c:lblAlgn val="ctr"/>
        <c:lblOffset val="100"/>
        <c:noMultiLvlLbl val="0"/>
      </c:catAx>
      <c:valAx>
        <c:axId val="74502144"/>
        <c:scaling>
          <c:orientation val="minMax"/>
        </c:scaling>
        <c:delete val="0"/>
        <c:axPos val="l"/>
        <c:majorGridlines/>
        <c:title>
          <c:tx>
            <c:rich>
              <a:bodyPr rot="-5400000" vert="horz"/>
              <a:lstStyle/>
              <a:p>
                <a:pPr>
                  <a:defRPr sz="1400" b="0"/>
                </a:pPr>
                <a:r>
                  <a:rPr lang="en-US" sz="1400" b="0"/>
                  <a:t>$ millions</a:t>
                </a:r>
              </a:p>
            </c:rich>
          </c:tx>
          <c:layout>
            <c:manualLayout>
              <c:xMode val="edge"/>
              <c:yMode val="edge"/>
              <c:x val="9.1865460185495199E-3"/>
              <c:y val="0.40368958764336643"/>
            </c:manualLayout>
          </c:layout>
          <c:overlay val="0"/>
        </c:title>
        <c:numFmt formatCode="&quot;$&quot;#,##0" sourceLinked="0"/>
        <c:majorTickMark val="out"/>
        <c:minorTickMark val="none"/>
        <c:tickLblPos val="nextTo"/>
        <c:txPr>
          <a:bodyPr/>
          <a:lstStyle/>
          <a:p>
            <a:pPr>
              <a:defRPr sz="1200"/>
            </a:pPr>
            <a:endParaRPr lang="en-US"/>
          </a:p>
        </c:txPr>
        <c:crossAx val="74492160"/>
        <c:crosses val="autoZero"/>
        <c:crossBetween val="midCat"/>
      </c:valAx>
    </c:plotArea>
    <c:legend>
      <c:legendPos val="t"/>
      <c:layout>
        <c:manualLayout>
          <c:xMode val="edge"/>
          <c:yMode val="edge"/>
          <c:x val="0.12026045577616619"/>
          <c:y val="2.5428153291040926E-2"/>
          <c:w val="0.83904486588179994"/>
          <c:h val="7.126413637864662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100G by form factor </a:t>
            </a:r>
          </a:p>
        </c:rich>
      </c:tx>
      <c:layout>
        <c:manualLayout>
          <c:xMode val="edge"/>
          <c:yMode val="edge"/>
          <c:x val="0.364295856460565"/>
          <c:y val="3.18272534773733E-2"/>
        </c:manualLayout>
      </c:layout>
      <c:overlay val="0"/>
    </c:title>
    <c:autoTitleDeleted val="0"/>
    <c:plotArea>
      <c:layout>
        <c:manualLayout>
          <c:layoutTarget val="inner"/>
          <c:xMode val="edge"/>
          <c:yMode val="edge"/>
          <c:x val="0.134332066939121"/>
          <c:y val="0.158433565369546"/>
          <c:w val="0.84334423950430903"/>
          <c:h val="0.748919827050604"/>
        </c:manualLayout>
      </c:layout>
      <c:lineChart>
        <c:grouping val="standard"/>
        <c:varyColors val="0"/>
        <c:ser>
          <c:idx val="0"/>
          <c:order val="0"/>
          <c:tx>
            <c:strRef>
              <c:f>'Ethernet Summary'!$B$168</c:f>
              <c:strCache>
                <c:ptCount val="1"/>
                <c:pt idx="0">
                  <c:v>CFP</c:v>
                </c:pt>
              </c:strCache>
            </c:strRef>
          </c:tx>
          <c:cat>
            <c:numRef>
              <c:f>'Ethernet Summary'!$C$167:$N$167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Summary'!$C$168:$N$168</c:f>
              <c:numCache>
                <c:formatCode>_(* #,##0_);_(* \(#,##0\);_(* "-"??_);_(@_)</c:formatCode>
                <c:ptCount val="12"/>
                <c:pt idx="0">
                  <c:v>124752</c:v>
                </c:pt>
                <c:pt idx="1">
                  <c:v>74262</c:v>
                </c:pt>
              </c:numCache>
            </c:numRef>
          </c:val>
          <c:smooth val="0"/>
          <c:extLst>
            <c:ext xmlns:c16="http://schemas.microsoft.com/office/drawing/2014/chart" uri="{C3380CC4-5D6E-409C-BE32-E72D297353CC}">
              <c16:uniqueId val="{00000000-BB52-DB44-8627-4FB7407D00E8}"/>
            </c:ext>
          </c:extLst>
        </c:ser>
        <c:ser>
          <c:idx val="1"/>
          <c:order val="1"/>
          <c:tx>
            <c:strRef>
              <c:f>'Ethernet Summary'!$B$169</c:f>
              <c:strCache>
                <c:ptCount val="1"/>
                <c:pt idx="0">
                  <c:v>CFP2/4</c:v>
                </c:pt>
              </c:strCache>
            </c:strRef>
          </c:tx>
          <c:spPr>
            <a:ln>
              <a:solidFill>
                <a:schemeClr val="accent4"/>
              </a:solidFill>
            </a:ln>
          </c:spPr>
          <c:marker>
            <c:symbol val="square"/>
            <c:size val="5"/>
            <c:spPr>
              <a:solidFill>
                <a:schemeClr val="accent4"/>
              </a:solidFill>
              <a:ln>
                <a:solidFill>
                  <a:schemeClr val="accent4"/>
                </a:solidFill>
              </a:ln>
            </c:spPr>
          </c:marker>
          <c:cat>
            <c:numRef>
              <c:f>'Ethernet Summary'!$C$167:$N$167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Summary'!$C$169:$N$169</c:f>
              <c:numCache>
                <c:formatCode>_(* #,##0_);_(* \(#,##0\);_(* "-"??_);_(@_)</c:formatCode>
                <c:ptCount val="12"/>
                <c:pt idx="0">
                  <c:v>96610</c:v>
                </c:pt>
                <c:pt idx="1">
                  <c:v>80471</c:v>
                </c:pt>
              </c:numCache>
            </c:numRef>
          </c:val>
          <c:smooth val="0"/>
          <c:extLst>
            <c:ext xmlns:c16="http://schemas.microsoft.com/office/drawing/2014/chart" uri="{C3380CC4-5D6E-409C-BE32-E72D297353CC}">
              <c16:uniqueId val="{00000001-BB52-DB44-8627-4FB7407D00E8}"/>
            </c:ext>
          </c:extLst>
        </c:ser>
        <c:ser>
          <c:idx val="2"/>
          <c:order val="2"/>
          <c:tx>
            <c:strRef>
              <c:f>'Ethernet Summary'!$B$170</c:f>
              <c:strCache>
                <c:ptCount val="1"/>
                <c:pt idx="0">
                  <c:v>QSFP28</c:v>
                </c:pt>
              </c:strCache>
            </c:strRef>
          </c:tx>
          <c:spPr>
            <a:ln>
              <a:solidFill>
                <a:schemeClr val="accent2"/>
              </a:solidFill>
            </a:ln>
          </c:spPr>
          <c:marker>
            <c:spPr>
              <a:solidFill>
                <a:schemeClr val="accent2"/>
              </a:solidFill>
              <a:ln>
                <a:solidFill>
                  <a:schemeClr val="accent2"/>
                </a:solidFill>
              </a:ln>
            </c:spPr>
          </c:marker>
          <c:cat>
            <c:numRef>
              <c:f>'Ethernet Summary'!$C$167:$N$167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Summary'!$C$170:$N$170</c:f>
              <c:numCache>
                <c:formatCode>_(* #,##0_);_(* \(#,##0\);_(* "-"??_);_(@_)</c:formatCode>
                <c:ptCount val="12"/>
                <c:pt idx="0">
                  <c:v>698008</c:v>
                </c:pt>
                <c:pt idx="1">
                  <c:v>2726757</c:v>
                </c:pt>
              </c:numCache>
            </c:numRef>
          </c:val>
          <c:smooth val="0"/>
          <c:extLst>
            <c:ext xmlns:c16="http://schemas.microsoft.com/office/drawing/2014/chart" uri="{C3380CC4-5D6E-409C-BE32-E72D297353CC}">
              <c16:uniqueId val="{00000002-BB52-DB44-8627-4FB7407D00E8}"/>
            </c:ext>
          </c:extLst>
        </c:ser>
        <c:ser>
          <c:idx val="3"/>
          <c:order val="3"/>
          <c:tx>
            <c:strRef>
              <c:f>'Ethernet Summary'!$B$171</c:f>
              <c:strCache>
                <c:ptCount val="1"/>
                <c:pt idx="0">
                  <c:v> TBD</c:v>
                </c:pt>
              </c:strCache>
            </c:strRef>
          </c:tx>
          <c:spPr>
            <a:ln>
              <a:solidFill>
                <a:schemeClr val="accent3"/>
              </a:solidFill>
            </a:ln>
          </c:spPr>
          <c:marker>
            <c:spPr>
              <a:solidFill>
                <a:schemeClr val="accent3"/>
              </a:solidFill>
              <a:ln>
                <a:solidFill>
                  <a:schemeClr val="accent3"/>
                </a:solidFill>
              </a:ln>
            </c:spPr>
          </c:marker>
          <c:cat>
            <c:numRef>
              <c:f>'Ethernet Summary'!$C$167:$N$167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Summary'!$C$171:$N$171</c:f>
              <c:numCache>
                <c:formatCode>_(* #,##0_);_(* \(#,##0\);_(* "-"??_);_(@_)</c:formatCode>
                <c:ptCount val="12"/>
                <c:pt idx="0">
                  <c:v>0</c:v>
                </c:pt>
                <c:pt idx="1">
                  <c:v>0</c:v>
                </c:pt>
              </c:numCache>
            </c:numRef>
          </c:val>
          <c:smooth val="0"/>
          <c:extLst>
            <c:ext xmlns:c16="http://schemas.microsoft.com/office/drawing/2014/chart" uri="{C3380CC4-5D6E-409C-BE32-E72D297353CC}">
              <c16:uniqueId val="{00000003-BB52-DB44-8627-4FB7407D00E8}"/>
            </c:ext>
          </c:extLst>
        </c:ser>
        <c:dLbls>
          <c:showLegendKey val="0"/>
          <c:showVal val="0"/>
          <c:showCatName val="0"/>
          <c:showSerName val="0"/>
          <c:showPercent val="0"/>
          <c:showBubbleSize val="0"/>
        </c:dLbls>
        <c:marker val="1"/>
        <c:smooth val="0"/>
        <c:axId val="68086400"/>
        <c:axId val="68088576"/>
      </c:lineChart>
      <c:catAx>
        <c:axId val="68086400"/>
        <c:scaling>
          <c:orientation val="minMax"/>
        </c:scaling>
        <c:delete val="0"/>
        <c:axPos val="b"/>
        <c:numFmt formatCode="General" sourceLinked="1"/>
        <c:majorTickMark val="out"/>
        <c:minorTickMark val="none"/>
        <c:tickLblPos val="nextTo"/>
        <c:txPr>
          <a:bodyPr/>
          <a:lstStyle/>
          <a:p>
            <a:pPr>
              <a:defRPr sz="1200"/>
            </a:pPr>
            <a:endParaRPr lang="en-US"/>
          </a:p>
        </c:txPr>
        <c:crossAx val="68088576"/>
        <c:crosses val="autoZero"/>
        <c:auto val="1"/>
        <c:lblAlgn val="ctr"/>
        <c:lblOffset val="100"/>
        <c:noMultiLvlLbl val="0"/>
      </c:catAx>
      <c:valAx>
        <c:axId val="68088576"/>
        <c:scaling>
          <c:orientation val="minMax"/>
          <c:min val="0"/>
        </c:scaling>
        <c:delete val="0"/>
        <c:axPos val="l"/>
        <c:majorGridlines/>
        <c:numFmt formatCode="_(* #,##0_);_(* \(#,##0\);_(* &quot;-&quot;??_);_(@_)" sourceLinked="1"/>
        <c:majorTickMark val="out"/>
        <c:minorTickMark val="none"/>
        <c:tickLblPos val="nextTo"/>
        <c:txPr>
          <a:bodyPr/>
          <a:lstStyle/>
          <a:p>
            <a:pPr>
              <a:defRPr sz="1100"/>
            </a:pPr>
            <a:endParaRPr lang="en-US"/>
          </a:p>
        </c:txPr>
        <c:crossAx val="68086400"/>
        <c:crosses val="autoZero"/>
        <c:crossBetween val="between"/>
        <c:minorUnit val="100000"/>
      </c:valAx>
    </c:plotArea>
    <c:legend>
      <c:legendPos val="t"/>
      <c:layout>
        <c:manualLayout>
          <c:xMode val="edge"/>
          <c:yMode val="edge"/>
          <c:x val="0.120262866685043"/>
          <c:y val="9.6537968985760905E-2"/>
          <c:w val="0.814268787177858"/>
          <c:h val="6.6033955900440006E-2"/>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b="1" i="0" u="none" strike="noStrike" baseline="0">
                <a:effectLst/>
              </a:rPr>
              <a:t>Ethernet </a:t>
            </a:r>
            <a:r>
              <a:rPr lang="en-US" sz="1800"/>
              <a:t>Shipments -</a:t>
            </a:r>
            <a:r>
              <a:rPr lang="en-US" sz="1800" baseline="0"/>
              <a:t> 200G</a:t>
            </a:r>
            <a:endParaRPr lang="en-US" sz="1800"/>
          </a:p>
        </c:rich>
      </c:tx>
      <c:layout>
        <c:manualLayout>
          <c:xMode val="edge"/>
          <c:yMode val="edge"/>
          <c:x val="0.28888852650018398"/>
          <c:y val="8.9987771524746205E-4"/>
        </c:manualLayout>
      </c:layout>
      <c:overlay val="0"/>
    </c:title>
    <c:autoTitleDeleted val="0"/>
    <c:plotArea>
      <c:layout>
        <c:manualLayout>
          <c:layoutTarget val="inner"/>
          <c:xMode val="edge"/>
          <c:yMode val="edge"/>
          <c:x val="0.15769722241206299"/>
          <c:y val="0.18755123376963601"/>
          <c:w val="0.81089664617587098"/>
          <c:h val="0.70626007517230105"/>
        </c:manualLayout>
      </c:layout>
      <c:areaChart>
        <c:grouping val="stacked"/>
        <c:varyColors val="0"/>
        <c:ser>
          <c:idx val="2"/>
          <c:order val="0"/>
          <c:tx>
            <c:strRef>
              <c:f>'Ethernet Segments'!$B$163</c:f>
              <c:strCache>
                <c:ptCount val="1"/>
                <c:pt idx="0">
                  <c:v>Enterprise</c:v>
                </c:pt>
              </c:strCache>
            </c:strRef>
          </c:tx>
          <c:cat>
            <c:numRef>
              <c:f>'Ethernet Segments'!$C$160:$N$160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Segments'!$C$163:$N$163</c:f>
              <c:numCache>
                <c:formatCode>_(* #,##0_);_(* \(#,##0\);_(* "-"??_);_(@_)</c:formatCode>
                <c:ptCount val="12"/>
                <c:pt idx="0">
                  <c:v>0</c:v>
                </c:pt>
                <c:pt idx="1">
                  <c:v>0</c:v>
                </c:pt>
              </c:numCache>
            </c:numRef>
          </c:val>
          <c:extLst>
            <c:ext xmlns:c16="http://schemas.microsoft.com/office/drawing/2014/chart" uri="{C3380CC4-5D6E-409C-BE32-E72D297353CC}">
              <c16:uniqueId val="{00000000-7E6D-9B4B-9FFA-468F68D3605C}"/>
            </c:ext>
          </c:extLst>
        </c:ser>
        <c:ser>
          <c:idx val="1"/>
          <c:order val="1"/>
          <c:tx>
            <c:strRef>
              <c:f>'Ethernet Segments'!$B$161</c:f>
              <c:strCache>
                <c:ptCount val="1"/>
                <c:pt idx="0">
                  <c:v>Telecom</c:v>
                </c:pt>
              </c:strCache>
            </c:strRef>
          </c:tx>
          <c:cat>
            <c:numRef>
              <c:f>'Ethernet Segments'!$C$160:$N$160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Segments'!$C$161:$N$161</c:f>
              <c:numCache>
                <c:formatCode>_(* #,##0_);_(* \(#,##0\);_(* "-"??_);_(@_)</c:formatCode>
                <c:ptCount val="12"/>
                <c:pt idx="0">
                  <c:v>0</c:v>
                </c:pt>
                <c:pt idx="1">
                  <c:v>0</c:v>
                </c:pt>
              </c:numCache>
            </c:numRef>
          </c:val>
          <c:extLst>
            <c:ext xmlns:c16="http://schemas.microsoft.com/office/drawing/2014/chart" uri="{C3380CC4-5D6E-409C-BE32-E72D297353CC}">
              <c16:uniqueId val="{00000001-7E6D-9B4B-9FFA-468F68D3605C}"/>
            </c:ext>
          </c:extLst>
        </c:ser>
        <c:ser>
          <c:idx val="0"/>
          <c:order val="2"/>
          <c:tx>
            <c:strRef>
              <c:f>'Ethernet Segments'!$B$162</c:f>
              <c:strCache>
                <c:ptCount val="1"/>
                <c:pt idx="0">
                  <c:v>Cloud</c:v>
                </c:pt>
              </c:strCache>
            </c:strRef>
          </c:tx>
          <c:cat>
            <c:numRef>
              <c:f>'Ethernet Segments'!$C$160:$N$160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Segments'!$C$162:$N$162</c:f>
              <c:numCache>
                <c:formatCode>_(* #,##0_);_(* \(#,##0\);_(* "-"??_);_(@_)</c:formatCode>
                <c:ptCount val="12"/>
                <c:pt idx="0">
                  <c:v>0</c:v>
                </c:pt>
                <c:pt idx="1">
                  <c:v>0</c:v>
                </c:pt>
              </c:numCache>
            </c:numRef>
          </c:val>
          <c:extLst>
            <c:ext xmlns:c16="http://schemas.microsoft.com/office/drawing/2014/chart" uri="{C3380CC4-5D6E-409C-BE32-E72D297353CC}">
              <c16:uniqueId val="{00000002-7E6D-9B4B-9FFA-468F68D3605C}"/>
            </c:ext>
          </c:extLst>
        </c:ser>
        <c:dLbls>
          <c:showLegendKey val="0"/>
          <c:showVal val="0"/>
          <c:showCatName val="0"/>
          <c:showSerName val="0"/>
          <c:showPercent val="0"/>
          <c:showBubbleSize val="0"/>
        </c:dLbls>
        <c:axId val="74594944"/>
        <c:axId val="74609024"/>
      </c:areaChart>
      <c:catAx>
        <c:axId val="74594944"/>
        <c:scaling>
          <c:orientation val="minMax"/>
        </c:scaling>
        <c:delete val="0"/>
        <c:axPos val="b"/>
        <c:numFmt formatCode="General" sourceLinked="1"/>
        <c:majorTickMark val="out"/>
        <c:minorTickMark val="none"/>
        <c:tickLblPos val="nextTo"/>
        <c:txPr>
          <a:bodyPr/>
          <a:lstStyle/>
          <a:p>
            <a:pPr>
              <a:defRPr sz="1200"/>
            </a:pPr>
            <a:endParaRPr lang="en-US"/>
          </a:p>
        </c:txPr>
        <c:crossAx val="74609024"/>
        <c:crosses val="autoZero"/>
        <c:auto val="1"/>
        <c:lblAlgn val="ctr"/>
        <c:lblOffset val="100"/>
        <c:noMultiLvlLbl val="0"/>
      </c:catAx>
      <c:valAx>
        <c:axId val="74609024"/>
        <c:scaling>
          <c:orientation val="minMax"/>
        </c:scaling>
        <c:delete val="0"/>
        <c:axPos val="l"/>
        <c:majorGridlines/>
        <c:numFmt formatCode="_(* #,##0_);_(* \(#,##0\);_(* &quot;-&quot;_);_(@_)" sourceLinked="0"/>
        <c:majorTickMark val="out"/>
        <c:minorTickMark val="none"/>
        <c:tickLblPos val="nextTo"/>
        <c:txPr>
          <a:bodyPr/>
          <a:lstStyle/>
          <a:p>
            <a:pPr>
              <a:defRPr sz="1200"/>
            </a:pPr>
            <a:endParaRPr lang="en-US"/>
          </a:p>
        </c:txPr>
        <c:crossAx val="74594944"/>
        <c:crosses val="autoZero"/>
        <c:crossBetween val="midCat"/>
      </c:valAx>
    </c:plotArea>
    <c:legend>
      <c:legendPos val="t"/>
      <c:layout>
        <c:manualLayout>
          <c:xMode val="edge"/>
          <c:yMode val="edge"/>
          <c:x val="0.27686376963660198"/>
          <c:y val="8.7706769225870604E-2"/>
          <c:w val="0.56338016078567998"/>
          <c:h val="8.2750619198919198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67762534029238"/>
          <c:y val="0.12809633181242536"/>
          <c:w val="0.8168942687410149"/>
          <c:h val="0.74954469895043385"/>
        </c:manualLayout>
      </c:layout>
      <c:areaChart>
        <c:grouping val="stacked"/>
        <c:varyColors val="0"/>
        <c:ser>
          <c:idx val="2"/>
          <c:order val="0"/>
          <c:tx>
            <c:strRef>
              <c:f>'Ethernet Segments'!$B$172</c:f>
              <c:strCache>
                <c:ptCount val="1"/>
                <c:pt idx="0">
                  <c:v>Enterprise</c:v>
                </c:pt>
              </c:strCache>
            </c:strRef>
          </c:tx>
          <c:cat>
            <c:numRef>
              <c:f>'Ethernet Segments'!$C$169:$N$169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Segments'!$C$172:$N$172</c:f>
              <c:numCache>
                <c:formatCode>_("$"* #,##0_);_("$"* \(#,##0\);_("$"* "-"??_);_(@_)</c:formatCode>
                <c:ptCount val="12"/>
                <c:pt idx="0">
                  <c:v>0</c:v>
                </c:pt>
                <c:pt idx="1">
                  <c:v>0</c:v>
                </c:pt>
              </c:numCache>
            </c:numRef>
          </c:val>
          <c:extLst>
            <c:ext xmlns:c16="http://schemas.microsoft.com/office/drawing/2014/chart" uri="{C3380CC4-5D6E-409C-BE32-E72D297353CC}">
              <c16:uniqueId val="{00000000-126C-C843-893D-D1CDC24A1BC0}"/>
            </c:ext>
          </c:extLst>
        </c:ser>
        <c:ser>
          <c:idx val="1"/>
          <c:order val="1"/>
          <c:tx>
            <c:strRef>
              <c:f>'Ethernet Segments'!$B$170</c:f>
              <c:strCache>
                <c:ptCount val="1"/>
                <c:pt idx="0">
                  <c:v>Telecom</c:v>
                </c:pt>
              </c:strCache>
            </c:strRef>
          </c:tx>
          <c:cat>
            <c:numRef>
              <c:f>'Ethernet Segments'!$C$169:$N$169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Segments'!$C$170:$N$170</c:f>
              <c:numCache>
                <c:formatCode>_("$"* #,##0_);_("$"* \(#,##0\);_("$"* "-"??_);_(@_)</c:formatCode>
                <c:ptCount val="12"/>
                <c:pt idx="0">
                  <c:v>0</c:v>
                </c:pt>
                <c:pt idx="1">
                  <c:v>0</c:v>
                </c:pt>
              </c:numCache>
            </c:numRef>
          </c:val>
          <c:extLst>
            <c:ext xmlns:c16="http://schemas.microsoft.com/office/drawing/2014/chart" uri="{C3380CC4-5D6E-409C-BE32-E72D297353CC}">
              <c16:uniqueId val="{00000001-126C-C843-893D-D1CDC24A1BC0}"/>
            </c:ext>
          </c:extLst>
        </c:ser>
        <c:ser>
          <c:idx val="0"/>
          <c:order val="2"/>
          <c:tx>
            <c:strRef>
              <c:f>'Ethernet Segments'!$B$171</c:f>
              <c:strCache>
                <c:ptCount val="1"/>
                <c:pt idx="0">
                  <c:v>Cloud</c:v>
                </c:pt>
              </c:strCache>
            </c:strRef>
          </c:tx>
          <c:cat>
            <c:numRef>
              <c:f>'Ethernet Segments'!$C$169:$N$169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Segments'!$C$171:$N$171</c:f>
              <c:numCache>
                <c:formatCode>_("$"* #,##0_);_("$"* \(#,##0\);_("$"* "-"??_);_(@_)</c:formatCode>
                <c:ptCount val="12"/>
                <c:pt idx="0">
                  <c:v>0</c:v>
                </c:pt>
                <c:pt idx="1">
                  <c:v>0</c:v>
                </c:pt>
              </c:numCache>
            </c:numRef>
          </c:val>
          <c:extLst>
            <c:ext xmlns:c16="http://schemas.microsoft.com/office/drawing/2014/chart" uri="{C3380CC4-5D6E-409C-BE32-E72D297353CC}">
              <c16:uniqueId val="{00000002-126C-C843-893D-D1CDC24A1BC0}"/>
            </c:ext>
          </c:extLst>
        </c:ser>
        <c:dLbls>
          <c:showLegendKey val="0"/>
          <c:showVal val="0"/>
          <c:showCatName val="0"/>
          <c:showSerName val="0"/>
          <c:showPercent val="0"/>
          <c:showBubbleSize val="0"/>
        </c:dLbls>
        <c:axId val="74636288"/>
        <c:axId val="74642176"/>
      </c:areaChart>
      <c:catAx>
        <c:axId val="74636288"/>
        <c:scaling>
          <c:orientation val="minMax"/>
        </c:scaling>
        <c:delete val="0"/>
        <c:axPos val="b"/>
        <c:numFmt formatCode="General" sourceLinked="1"/>
        <c:majorTickMark val="out"/>
        <c:minorTickMark val="none"/>
        <c:tickLblPos val="nextTo"/>
        <c:txPr>
          <a:bodyPr/>
          <a:lstStyle/>
          <a:p>
            <a:pPr>
              <a:defRPr sz="1200"/>
            </a:pPr>
            <a:endParaRPr lang="en-US"/>
          </a:p>
        </c:txPr>
        <c:crossAx val="74642176"/>
        <c:crosses val="autoZero"/>
        <c:auto val="1"/>
        <c:lblAlgn val="ctr"/>
        <c:lblOffset val="100"/>
        <c:noMultiLvlLbl val="0"/>
      </c:catAx>
      <c:valAx>
        <c:axId val="74642176"/>
        <c:scaling>
          <c:orientation val="minMax"/>
        </c:scaling>
        <c:delete val="0"/>
        <c:axPos val="l"/>
        <c:majorGridlines/>
        <c:title>
          <c:tx>
            <c:rich>
              <a:bodyPr rot="-5400000" vert="horz"/>
              <a:lstStyle/>
              <a:p>
                <a:pPr>
                  <a:defRPr sz="1400" b="0"/>
                </a:pPr>
                <a:r>
                  <a:rPr lang="en-US" sz="1400" b="0"/>
                  <a:t>$ millions</a:t>
                </a:r>
              </a:p>
            </c:rich>
          </c:tx>
          <c:layout>
            <c:manualLayout>
              <c:xMode val="edge"/>
              <c:yMode val="edge"/>
              <c:x val="1.209094030846072E-2"/>
              <c:y val="0.38518592123720979"/>
            </c:manualLayout>
          </c:layout>
          <c:overlay val="0"/>
        </c:title>
        <c:numFmt formatCode="&quot;$&quot;#,##0" sourceLinked="0"/>
        <c:majorTickMark val="out"/>
        <c:minorTickMark val="none"/>
        <c:tickLblPos val="nextTo"/>
        <c:txPr>
          <a:bodyPr/>
          <a:lstStyle/>
          <a:p>
            <a:pPr>
              <a:defRPr sz="1200"/>
            </a:pPr>
            <a:endParaRPr lang="en-US"/>
          </a:p>
        </c:txPr>
        <c:crossAx val="74636288"/>
        <c:crosses val="autoZero"/>
        <c:crossBetween val="midCat"/>
      </c:valAx>
    </c:plotArea>
    <c:legend>
      <c:legendPos val="t"/>
      <c:layout>
        <c:manualLayout>
          <c:xMode val="edge"/>
          <c:yMode val="edge"/>
          <c:x val="5.8301044451057056E-2"/>
          <c:y val="4.7435660580897869E-2"/>
          <c:w val="0.92800101729948903"/>
          <c:h val="6.7917025494946395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b="1" i="0" u="none" strike="noStrike" baseline="0">
                <a:effectLst/>
              </a:rPr>
              <a:t>Ethernet  </a:t>
            </a:r>
            <a:r>
              <a:rPr lang="en-US" sz="1800"/>
              <a:t>Shipments -</a:t>
            </a:r>
            <a:r>
              <a:rPr lang="en-US" sz="1800" baseline="0"/>
              <a:t> 400G</a:t>
            </a:r>
            <a:endParaRPr lang="en-US" sz="1800"/>
          </a:p>
        </c:rich>
      </c:tx>
      <c:layout>
        <c:manualLayout>
          <c:xMode val="edge"/>
          <c:yMode val="edge"/>
          <c:x val="0.18882012712888729"/>
          <c:y val="8.8650873392584267E-4"/>
        </c:manualLayout>
      </c:layout>
      <c:overlay val="0"/>
    </c:title>
    <c:autoTitleDeleted val="0"/>
    <c:plotArea>
      <c:layout>
        <c:manualLayout>
          <c:layoutTarget val="inner"/>
          <c:xMode val="edge"/>
          <c:yMode val="edge"/>
          <c:x val="0.15769722241206299"/>
          <c:y val="0.18755123376963601"/>
          <c:w val="0.81089664617587098"/>
          <c:h val="0.70626007517230105"/>
        </c:manualLayout>
      </c:layout>
      <c:areaChart>
        <c:grouping val="stacked"/>
        <c:varyColors val="0"/>
        <c:ser>
          <c:idx val="2"/>
          <c:order val="0"/>
          <c:tx>
            <c:strRef>
              <c:f>'Ethernet Segments'!$B$205</c:f>
              <c:strCache>
                <c:ptCount val="1"/>
                <c:pt idx="0">
                  <c:v>Enterprise</c:v>
                </c:pt>
              </c:strCache>
            </c:strRef>
          </c:tx>
          <c:cat>
            <c:numRef>
              <c:f>'Ethernet Segments'!$C$202:$N$202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Segments'!$C$205:$N$205</c:f>
              <c:numCache>
                <c:formatCode>_(* #,##0_);_(* \(#,##0\);_(* "-"??_);_(@_)</c:formatCode>
                <c:ptCount val="12"/>
                <c:pt idx="0">
                  <c:v>0</c:v>
                </c:pt>
                <c:pt idx="1">
                  <c:v>0</c:v>
                </c:pt>
              </c:numCache>
            </c:numRef>
          </c:val>
          <c:extLst>
            <c:ext xmlns:c16="http://schemas.microsoft.com/office/drawing/2014/chart" uri="{C3380CC4-5D6E-409C-BE32-E72D297353CC}">
              <c16:uniqueId val="{00000000-8201-1647-A69D-FD264516557E}"/>
            </c:ext>
          </c:extLst>
        </c:ser>
        <c:ser>
          <c:idx val="1"/>
          <c:order val="1"/>
          <c:tx>
            <c:strRef>
              <c:f>'Ethernet Segments'!$B$203</c:f>
              <c:strCache>
                <c:ptCount val="1"/>
                <c:pt idx="0">
                  <c:v>Telecom</c:v>
                </c:pt>
              </c:strCache>
            </c:strRef>
          </c:tx>
          <c:cat>
            <c:numRef>
              <c:f>'Ethernet Segments'!$C$202:$N$202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Segments'!$C$203:$N$203</c:f>
              <c:numCache>
                <c:formatCode>_(* #,##0_);_(* \(#,##0\);_(* "-"??_);_(@_)</c:formatCode>
                <c:ptCount val="12"/>
                <c:pt idx="0">
                  <c:v>0</c:v>
                </c:pt>
                <c:pt idx="1">
                  <c:v>82</c:v>
                </c:pt>
              </c:numCache>
            </c:numRef>
          </c:val>
          <c:extLst>
            <c:ext xmlns:c16="http://schemas.microsoft.com/office/drawing/2014/chart" uri="{C3380CC4-5D6E-409C-BE32-E72D297353CC}">
              <c16:uniqueId val="{00000001-8201-1647-A69D-FD264516557E}"/>
            </c:ext>
          </c:extLst>
        </c:ser>
        <c:ser>
          <c:idx val="0"/>
          <c:order val="2"/>
          <c:tx>
            <c:strRef>
              <c:f>'Ethernet Segments'!$B$204</c:f>
              <c:strCache>
                <c:ptCount val="1"/>
                <c:pt idx="0">
                  <c:v>Cloud</c:v>
                </c:pt>
              </c:strCache>
            </c:strRef>
          </c:tx>
          <c:cat>
            <c:numRef>
              <c:f>'Ethernet Segments'!$C$202:$N$202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Segments'!$C$204:$N$204</c:f>
              <c:numCache>
                <c:formatCode>_(* #,##0_);_(* \(#,##0\);_(* "-"??_);_(@_)</c:formatCode>
                <c:ptCount val="12"/>
                <c:pt idx="0">
                  <c:v>0</c:v>
                </c:pt>
                <c:pt idx="1">
                  <c:v>0</c:v>
                </c:pt>
              </c:numCache>
            </c:numRef>
          </c:val>
          <c:extLst>
            <c:ext xmlns:c16="http://schemas.microsoft.com/office/drawing/2014/chart" uri="{C3380CC4-5D6E-409C-BE32-E72D297353CC}">
              <c16:uniqueId val="{00000002-8201-1647-A69D-FD264516557E}"/>
            </c:ext>
          </c:extLst>
        </c:ser>
        <c:dLbls>
          <c:showLegendKey val="0"/>
          <c:showVal val="0"/>
          <c:showCatName val="0"/>
          <c:showSerName val="0"/>
          <c:showPercent val="0"/>
          <c:showBubbleSize val="0"/>
        </c:dLbls>
        <c:axId val="74681728"/>
        <c:axId val="74687616"/>
      </c:areaChart>
      <c:catAx>
        <c:axId val="74681728"/>
        <c:scaling>
          <c:orientation val="minMax"/>
        </c:scaling>
        <c:delete val="0"/>
        <c:axPos val="b"/>
        <c:numFmt formatCode="General" sourceLinked="1"/>
        <c:majorTickMark val="out"/>
        <c:minorTickMark val="none"/>
        <c:tickLblPos val="nextTo"/>
        <c:txPr>
          <a:bodyPr/>
          <a:lstStyle/>
          <a:p>
            <a:pPr>
              <a:defRPr sz="1200"/>
            </a:pPr>
            <a:endParaRPr lang="en-US"/>
          </a:p>
        </c:txPr>
        <c:crossAx val="74687616"/>
        <c:crosses val="autoZero"/>
        <c:auto val="1"/>
        <c:lblAlgn val="ctr"/>
        <c:lblOffset val="100"/>
        <c:noMultiLvlLbl val="0"/>
      </c:catAx>
      <c:valAx>
        <c:axId val="74687616"/>
        <c:scaling>
          <c:orientation val="minMax"/>
        </c:scaling>
        <c:delete val="0"/>
        <c:axPos val="l"/>
        <c:majorGridlines/>
        <c:numFmt formatCode="_(* #,##0_);_(* \(#,##0\);_(* &quot;-&quot;_);_(@_)" sourceLinked="0"/>
        <c:majorTickMark val="out"/>
        <c:minorTickMark val="none"/>
        <c:tickLblPos val="nextTo"/>
        <c:txPr>
          <a:bodyPr/>
          <a:lstStyle/>
          <a:p>
            <a:pPr>
              <a:defRPr sz="1200"/>
            </a:pPr>
            <a:endParaRPr lang="en-US"/>
          </a:p>
        </c:txPr>
        <c:crossAx val="74681728"/>
        <c:crosses val="autoZero"/>
        <c:crossBetween val="midCat"/>
      </c:valAx>
    </c:plotArea>
    <c:legend>
      <c:legendPos val="t"/>
      <c:layout>
        <c:manualLayout>
          <c:xMode val="edge"/>
          <c:yMode val="edge"/>
          <c:x val="0.27686376963660198"/>
          <c:y val="8.7706769225870604E-2"/>
          <c:w val="0.56338016078567998"/>
          <c:h val="8.2750619198919198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36793635138872"/>
          <c:y val="0.11635443830104295"/>
          <c:w val="0.7935552784184019"/>
          <c:h val="0.7549576328909734"/>
        </c:manualLayout>
      </c:layout>
      <c:areaChart>
        <c:grouping val="stacked"/>
        <c:varyColors val="0"/>
        <c:ser>
          <c:idx val="2"/>
          <c:order val="0"/>
          <c:tx>
            <c:strRef>
              <c:f>'Ethernet Segments'!$B$214</c:f>
              <c:strCache>
                <c:ptCount val="1"/>
                <c:pt idx="0">
                  <c:v>Enterprise</c:v>
                </c:pt>
              </c:strCache>
            </c:strRef>
          </c:tx>
          <c:cat>
            <c:numRef>
              <c:f>'Ethernet Segments'!$C$211:$N$211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Segments'!$C$214:$N$214</c:f>
              <c:numCache>
                <c:formatCode>_("$"* #,##0_);_("$"* \(#,##0\);_("$"* "-"??_);_(@_)</c:formatCode>
                <c:ptCount val="12"/>
                <c:pt idx="0">
                  <c:v>0</c:v>
                </c:pt>
                <c:pt idx="1">
                  <c:v>0</c:v>
                </c:pt>
              </c:numCache>
            </c:numRef>
          </c:val>
          <c:extLst>
            <c:ext xmlns:c16="http://schemas.microsoft.com/office/drawing/2014/chart" uri="{C3380CC4-5D6E-409C-BE32-E72D297353CC}">
              <c16:uniqueId val="{00000000-34D8-CF45-B425-5BEB5159C6AC}"/>
            </c:ext>
          </c:extLst>
        </c:ser>
        <c:ser>
          <c:idx val="1"/>
          <c:order val="1"/>
          <c:tx>
            <c:strRef>
              <c:f>'Ethernet Segments'!$B$212</c:f>
              <c:strCache>
                <c:ptCount val="1"/>
                <c:pt idx="0">
                  <c:v>Telecom</c:v>
                </c:pt>
              </c:strCache>
            </c:strRef>
          </c:tx>
          <c:cat>
            <c:numRef>
              <c:f>'Ethernet Segments'!$C$211:$N$211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Segments'!$C$212:$N$212</c:f>
              <c:numCache>
                <c:formatCode>_("$"* #,##0_);_("$"* \(#,##0\);_("$"* "-"??_);_(@_)</c:formatCode>
                <c:ptCount val="12"/>
                <c:pt idx="0">
                  <c:v>0</c:v>
                </c:pt>
                <c:pt idx="1">
                  <c:v>0</c:v>
                </c:pt>
              </c:numCache>
            </c:numRef>
          </c:val>
          <c:extLst>
            <c:ext xmlns:c16="http://schemas.microsoft.com/office/drawing/2014/chart" uri="{C3380CC4-5D6E-409C-BE32-E72D297353CC}">
              <c16:uniqueId val="{00000001-34D8-CF45-B425-5BEB5159C6AC}"/>
            </c:ext>
          </c:extLst>
        </c:ser>
        <c:ser>
          <c:idx val="0"/>
          <c:order val="2"/>
          <c:tx>
            <c:strRef>
              <c:f>'Ethernet Segments'!$B$213</c:f>
              <c:strCache>
                <c:ptCount val="1"/>
                <c:pt idx="0">
                  <c:v>Cloud</c:v>
                </c:pt>
              </c:strCache>
            </c:strRef>
          </c:tx>
          <c:cat>
            <c:numRef>
              <c:f>'Ethernet Segments'!$C$211:$N$211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Segments'!$C$213:$N$213</c:f>
              <c:numCache>
                <c:formatCode>_("$"* #,##0_);_("$"* \(#,##0\);_("$"* "-"??_);_(@_)</c:formatCode>
                <c:ptCount val="12"/>
                <c:pt idx="0">
                  <c:v>0</c:v>
                </c:pt>
                <c:pt idx="1">
                  <c:v>0</c:v>
                </c:pt>
              </c:numCache>
            </c:numRef>
          </c:val>
          <c:extLst>
            <c:ext xmlns:c16="http://schemas.microsoft.com/office/drawing/2014/chart" uri="{C3380CC4-5D6E-409C-BE32-E72D297353CC}">
              <c16:uniqueId val="{00000002-34D8-CF45-B425-5BEB5159C6AC}"/>
            </c:ext>
          </c:extLst>
        </c:ser>
        <c:dLbls>
          <c:showLegendKey val="0"/>
          <c:showVal val="0"/>
          <c:showCatName val="0"/>
          <c:showSerName val="0"/>
          <c:showPercent val="0"/>
          <c:showBubbleSize val="0"/>
        </c:dLbls>
        <c:axId val="74784768"/>
        <c:axId val="74786304"/>
      </c:areaChart>
      <c:catAx>
        <c:axId val="74784768"/>
        <c:scaling>
          <c:orientation val="minMax"/>
        </c:scaling>
        <c:delete val="0"/>
        <c:axPos val="b"/>
        <c:numFmt formatCode="General" sourceLinked="1"/>
        <c:majorTickMark val="out"/>
        <c:minorTickMark val="none"/>
        <c:tickLblPos val="nextTo"/>
        <c:txPr>
          <a:bodyPr/>
          <a:lstStyle/>
          <a:p>
            <a:pPr>
              <a:defRPr sz="1200"/>
            </a:pPr>
            <a:endParaRPr lang="en-US"/>
          </a:p>
        </c:txPr>
        <c:crossAx val="74786304"/>
        <c:crosses val="autoZero"/>
        <c:auto val="1"/>
        <c:lblAlgn val="ctr"/>
        <c:lblOffset val="100"/>
        <c:noMultiLvlLbl val="0"/>
      </c:catAx>
      <c:valAx>
        <c:axId val="74786304"/>
        <c:scaling>
          <c:orientation val="minMax"/>
        </c:scaling>
        <c:delete val="0"/>
        <c:axPos val="l"/>
        <c:majorGridlines/>
        <c:title>
          <c:tx>
            <c:rich>
              <a:bodyPr rot="-5400000" vert="horz"/>
              <a:lstStyle/>
              <a:p>
                <a:pPr>
                  <a:defRPr sz="1400" b="0"/>
                </a:pPr>
                <a:r>
                  <a:rPr lang="en-US" sz="1400" b="0"/>
                  <a:t>$ millions</a:t>
                </a:r>
              </a:p>
            </c:rich>
          </c:tx>
          <c:layout>
            <c:manualLayout>
              <c:xMode val="edge"/>
              <c:yMode val="edge"/>
              <c:x val="2.1938807480796036E-2"/>
              <c:y val="0.40699774248726495"/>
            </c:manualLayout>
          </c:layout>
          <c:overlay val="0"/>
        </c:title>
        <c:numFmt formatCode="&quot;$&quot;#,##0" sourceLinked="0"/>
        <c:majorTickMark val="out"/>
        <c:minorTickMark val="none"/>
        <c:tickLblPos val="nextTo"/>
        <c:txPr>
          <a:bodyPr/>
          <a:lstStyle/>
          <a:p>
            <a:pPr>
              <a:defRPr sz="1200"/>
            </a:pPr>
            <a:endParaRPr lang="en-US"/>
          </a:p>
        </c:txPr>
        <c:crossAx val="74784768"/>
        <c:crosses val="autoZero"/>
        <c:crossBetween val="midCat"/>
      </c:valAx>
    </c:plotArea>
    <c:legend>
      <c:legendPos val="t"/>
      <c:layout>
        <c:manualLayout>
          <c:xMode val="edge"/>
          <c:yMode val="edge"/>
          <c:x val="6.2104995293927524E-2"/>
          <c:y val="2.4947015247124789E-2"/>
          <c:w val="0.92800101729948903"/>
          <c:h val="6.7917025494946395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Shipments -</a:t>
            </a:r>
            <a:r>
              <a:rPr lang="en-US" sz="1800" baseline="0"/>
              <a:t> 100/200/400G</a:t>
            </a:r>
            <a:endParaRPr lang="en-US" sz="1800"/>
          </a:p>
        </c:rich>
      </c:tx>
      <c:layout>
        <c:manualLayout>
          <c:xMode val="edge"/>
          <c:yMode val="edge"/>
          <c:x val="0.30886906564090899"/>
          <c:y val="8.0947126735432997E-3"/>
        </c:manualLayout>
      </c:layout>
      <c:overlay val="0"/>
    </c:title>
    <c:autoTitleDeleted val="0"/>
    <c:plotArea>
      <c:layout>
        <c:manualLayout>
          <c:layoutTarget val="inner"/>
          <c:xMode val="edge"/>
          <c:yMode val="edge"/>
          <c:x val="0.15769722241206299"/>
          <c:y val="0.18755123376963601"/>
          <c:w val="0.81089664617587098"/>
          <c:h val="0.70626007517230105"/>
        </c:manualLayout>
      </c:layout>
      <c:lineChart>
        <c:grouping val="standard"/>
        <c:varyColors val="0"/>
        <c:ser>
          <c:idx val="0"/>
          <c:order val="0"/>
          <c:tx>
            <c:v>100G</c:v>
          </c:tx>
          <c:cat>
            <c:numRef>
              <c:f>'Ethernet Segments'!$C$118:$M$118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'Ethernet Segments'!$C$122:$M$122</c:f>
              <c:numCache>
                <c:formatCode>_(* #,##0_);_(* \(#,##0\);_(* "-"??_);_(@_)</c:formatCode>
                <c:ptCount val="11"/>
                <c:pt idx="0">
                  <c:v>919370</c:v>
                </c:pt>
                <c:pt idx="1">
                  <c:v>2881489.9999999995</c:v>
                </c:pt>
              </c:numCache>
            </c:numRef>
          </c:val>
          <c:smooth val="1"/>
          <c:extLst>
            <c:ext xmlns:c16="http://schemas.microsoft.com/office/drawing/2014/chart" uri="{C3380CC4-5D6E-409C-BE32-E72D297353CC}">
              <c16:uniqueId val="{00000000-F32F-5C4C-8101-A56F4D0A0630}"/>
            </c:ext>
          </c:extLst>
        </c:ser>
        <c:ser>
          <c:idx val="1"/>
          <c:order val="1"/>
          <c:tx>
            <c:v>200G</c:v>
          </c:tx>
          <c:cat>
            <c:numRef>
              <c:f>'Ethernet Segments'!$C$118:$M$118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'Ethernet Segments'!$C$164:$M$164</c:f>
              <c:numCache>
                <c:formatCode>_(* #,##0_);_(* \(#,##0\);_(* "-"??_);_(@_)</c:formatCode>
                <c:ptCount val="11"/>
                <c:pt idx="0">
                  <c:v>0</c:v>
                </c:pt>
                <c:pt idx="1">
                  <c:v>0</c:v>
                </c:pt>
              </c:numCache>
            </c:numRef>
          </c:val>
          <c:smooth val="1"/>
          <c:extLst>
            <c:ext xmlns:c16="http://schemas.microsoft.com/office/drawing/2014/chart" uri="{C3380CC4-5D6E-409C-BE32-E72D297353CC}">
              <c16:uniqueId val="{00000001-F32F-5C4C-8101-A56F4D0A0630}"/>
            </c:ext>
          </c:extLst>
        </c:ser>
        <c:ser>
          <c:idx val="2"/>
          <c:order val="2"/>
          <c:tx>
            <c:v>400G</c:v>
          </c:tx>
          <c:cat>
            <c:numRef>
              <c:f>'Ethernet Segments'!$C$118:$M$118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'Ethernet Segments'!$C$206:$M$206</c:f>
              <c:numCache>
                <c:formatCode>_(* #,##0_);_(* \(#,##0\);_(* "-"??_);_(@_)</c:formatCode>
                <c:ptCount val="11"/>
                <c:pt idx="0">
                  <c:v>0</c:v>
                </c:pt>
                <c:pt idx="1">
                  <c:v>82</c:v>
                </c:pt>
              </c:numCache>
            </c:numRef>
          </c:val>
          <c:smooth val="1"/>
          <c:extLst>
            <c:ext xmlns:c16="http://schemas.microsoft.com/office/drawing/2014/chart" uri="{C3380CC4-5D6E-409C-BE32-E72D297353CC}">
              <c16:uniqueId val="{00000002-F32F-5C4C-8101-A56F4D0A0630}"/>
            </c:ext>
          </c:extLst>
        </c:ser>
        <c:dLbls>
          <c:showLegendKey val="0"/>
          <c:showVal val="0"/>
          <c:showCatName val="0"/>
          <c:showSerName val="0"/>
          <c:showPercent val="0"/>
          <c:showBubbleSize val="0"/>
        </c:dLbls>
        <c:marker val="1"/>
        <c:smooth val="0"/>
        <c:axId val="74830208"/>
        <c:axId val="74831744"/>
      </c:lineChart>
      <c:catAx>
        <c:axId val="74830208"/>
        <c:scaling>
          <c:orientation val="minMax"/>
        </c:scaling>
        <c:delete val="0"/>
        <c:axPos val="b"/>
        <c:numFmt formatCode="General" sourceLinked="1"/>
        <c:majorTickMark val="out"/>
        <c:minorTickMark val="none"/>
        <c:tickLblPos val="nextTo"/>
        <c:txPr>
          <a:bodyPr/>
          <a:lstStyle/>
          <a:p>
            <a:pPr>
              <a:defRPr sz="1200"/>
            </a:pPr>
            <a:endParaRPr lang="en-US"/>
          </a:p>
        </c:txPr>
        <c:crossAx val="74831744"/>
        <c:crosses val="autoZero"/>
        <c:auto val="1"/>
        <c:lblAlgn val="ctr"/>
        <c:lblOffset val="100"/>
        <c:noMultiLvlLbl val="0"/>
      </c:catAx>
      <c:valAx>
        <c:axId val="74831744"/>
        <c:scaling>
          <c:orientation val="minMax"/>
          <c:min val="0"/>
        </c:scaling>
        <c:delete val="0"/>
        <c:axPos val="l"/>
        <c:majorGridlines/>
        <c:numFmt formatCode="_(* #,##0_);_(* \(#,##0\);_(* &quot;-&quot;_);_(@_)" sourceLinked="0"/>
        <c:majorTickMark val="out"/>
        <c:minorTickMark val="none"/>
        <c:tickLblPos val="nextTo"/>
        <c:txPr>
          <a:bodyPr/>
          <a:lstStyle/>
          <a:p>
            <a:pPr>
              <a:defRPr sz="1200"/>
            </a:pPr>
            <a:endParaRPr lang="en-US"/>
          </a:p>
        </c:txPr>
        <c:crossAx val="74830208"/>
        <c:crosses val="autoZero"/>
        <c:crossBetween val="between"/>
      </c:valAx>
    </c:plotArea>
    <c:legend>
      <c:legendPos val="t"/>
      <c:layout>
        <c:manualLayout>
          <c:xMode val="edge"/>
          <c:yMode val="edge"/>
          <c:x val="0.27686376963660198"/>
          <c:y val="8.7706769225870604E-2"/>
          <c:w val="0.459662430873926"/>
          <c:h val="7.9966471726109906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Cloud  Shipments -</a:t>
            </a:r>
            <a:r>
              <a:rPr lang="en-US" sz="1800" baseline="0"/>
              <a:t> 100/200/400 G</a:t>
            </a:r>
            <a:endParaRPr lang="en-US" sz="1800"/>
          </a:p>
        </c:rich>
      </c:tx>
      <c:layout>
        <c:manualLayout>
          <c:xMode val="edge"/>
          <c:yMode val="edge"/>
          <c:x val="0.24209376496583901"/>
          <c:y val="8.0947126735432997E-3"/>
        </c:manualLayout>
      </c:layout>
      <c:overlay val="0"/>
    </c:title>
    <c:autoTitleDeleted val="0"/>
    <c:plotArea>
      <c:layout>
        <c:manualLayout>
          <c:layoutTarget val="inner"/>
          <c:xMode val="edge"/>
          <c:yMode val="edge"/>
          <c:x val="0.15769722241206299"/>
          <c:y val="0.18755123376963601"/>
          <c:w val="0.81089664617587098"/>
          <c:h val="0.70626007517230105"/>
        </c:manualLayout>
      </c:layout>
      <c:lineChart>
        <c:grouping val="standard"/>
        <c:varyColors val="0"/>
        <c:ser>
          <c:idx val="0"/>
          <c:order val="0"/>
          <c:cat>
            <c:numRef>
              <c:f>'Ethernet Segments'!$C$118:$N$118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Segments'!$C$120:$N$120</c:f>
              <c:numCache>
                <c:formatCode>_(* #,##0_);_(* \(#,##0\);_(* "-"??_);_(@_)</c:formatCode>
                <c:ptCount val="12"/>
                <c:pt idx="0">
                  <c:v>672463.4</c:v>
                </c:pt>
                <c:pt idx="1">
                  <c:v>2603279.4</c:v>
                </c:pt>
              </c:numCache>
            </c:numRef>
          </c:val>
          <c:smooth val="1"/>
          <c:extLst>
            <c:ext xmlns:c16="http://schemas.microsoft.com/office/drawing/2014/chart" uri="{C3380CC4-5D6E-409C-BE32-E72D297353CC}">
              <c16:uniqueId val="{00000000-DDF7-CF46-9CB7-1BC1D915E726}"/>
            </c:ext>
          </c:extLst>
        </c:ser>
        <c:ser>
          <c:idx val="1"/>
          <c:order val="1"/>
          <c:tx>
            <c:v>200G</c:v>
          </c:tx>
          <c:cat>
            <c:numRef>
              <c:f>'Ethernet Segments'!$C$118:$N$118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Segments'!$C$162:$N$162</c:f>
              <c:numCache>
                <c:formatCode>_(* #,##0_);_(* \(#,##0\);_(* "-"??_);_(@_)</c:formatCode>
                <c:ptCount val="12"/>
                <c:pt idx="0">
                  <c:v>0</c:v>
                </c:pt>
                <c:pt idx="1">
                  <c:v>0</c:v>
                </c:pt>
              </c:numCache>
            </c:numRef>
          </c:val>
          <c:smooth val="1"/>
          <c:extLst>
            <c:ext xmlns:c16="http://schemas.microsoft.com/office/drawing/2014/chart" uri="{C3380CC4-5D6E-409C-BE32-E72D297353CC}">
              <c16:uniqueId val="{00000001-DDF7-CF46-9CB7-1BC1D915E726}"/>
            </c:ext>
          </c:extLst>
        </c:ser>
        <c:ser>
          <c:idx val="2"/>
          <c:order val="2"/>
          <c:tx>
            <c:v>400G</c:v>
          </c:tx>
          <c:cat>
            <c:numRef>
              <c:f>'Ethernet Segments'!$C$118:$N$118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Segments'!$C$204:$N$204</c:f>
              <c:numCache>
                <c:formatCode>_(* #,##0_);_(* \(#,##0\);_(* "-"??_);_(@_)</c:formatCode>
                <c:ptCount val="12"/>
                <c:pt idx="0">
                  <c:v>0</c:v>
                </c:pt>
                <c:pt idx="1">
                  <c:v>0</c:v>
                </c:pt>
              </c:numCache>
            </c:numRef>
          </c:val>
          <c:smooth val="1"/>
          <c:extLst>
            <c:ext xmlns:c16="http://schemas.microsoft.com/office/drawing/2014/chart" uri="{C3380CC4-5D6E-409C-BE32-E72D297353CC}">
              <c16:uniqueId val="{00000002-DDF7-CF46-9CB7-1BC1D915E726}"/>
            </c:ext>
          </c:extLst>
        </c:ser>
        <c:dLbls>
          <c:showLegendKey val="0"/>
          <c:showVal val="0"/>
          <c:showCatName val="0"/>
          <c:showSerName val="0"/>
          <c:showPercent val="0"/>
          <c:showBubbleSize val="0"/>
        </c:dLbls>
        <c:marker val="1"/>
        <c:smooth val="0"/>
        <c:axId val="75006720"/>
        <c:axId val="75008256"/>
      </c:lineChart>
      <c:catAx>
        <c:axId val="75006720"/>
        <c:scaling>
          <c:orientation val="minMax"/>
        </c:scaling>
        <c:delete val="0"/>
        <c:axPos val="b"/>
        <c:numFmt formatCode="General" sourceLinked="1"/>
        <c:majorTickMark val="out"/>
        <c:minorTickMark val="none"/>
        <c:tickLblPos val="nextTo"/>
        <c:txPr>
          <a:bodyPr/>
          <a:lstStyle/>
          <a:p>
            <a:pPr>
              <a:defRPr sz="1200"/>
            </a:pPr>
            <a:endParaRPr lang="en-US"/>
          </a:p>
        </c:txPr>
        <c:crossAx val="75008256"/>
        <c:crosses val="autoZero"/>
        <c:auto val="1"/>
        <c:lblAlgn val="ctr"/>
        <c:lblOffset val="100"/>
        <c:noMultiLvlLbl val="0"/>
      </c:catAx>
      <c:valAx>
        <c:axId val="75008256"/>
        <c:scaling>
          <c:orientation val="minMax"/>
          <c:min val="0"/>
        </c:scaling>
        <c:delete val="0"/>
        <c:axPos val="l"/>
        <c:majorGridlines/>
        <c:numFmt formatCode="_(* #,##0_);_(* \(#,##0\);_(* &quot;-&quot;_);_(@_)" sourceLinked="0"/>
        <c:majorTickMark val="out"/>
        <c:minorTickMark val="none"/>
        <c:tickLblPos val="nextTo"/>
        <c:txPr>
          <a:bodyPr/>
          <a:lstStyle/>
          <a:p>
            <a:pPr>
              <a:defRPr sz="1200"/>
            </a:pPr>
            <a:endParaRPr lang="en-US"/>
          </a:p>
        </c:txPr>
        <c:crossAx val="75006720"/>
        <c:crosses val="autoZero"/>
        <c:crossBetween val="between"/>
      </c:valAx>
    </c:plotArea>
    <c:legend>
      <c:legendPos val="t"/>
      <c:layout>
        <c:manualLayout>
          <c:xMode val="edge"/>
          <c:yMode val="edge"/>
          <c:x val="0.27686376963660198"/>
          <c:y val="8.7706769225870604E-2"/>
          <c:w val="0.45610991810386198"/>
          <c:h val="8.5166676761284005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Telecom  Shipments -</a:t>
            </a:r>
            <a:r>
              <a:rPr lang="en-US" sz="1800" baseline="0"/>
              <a:t> 100/200/400 GbE</a:t>
            </a:r>
            <a:endParaRPr lang="en-US" sz="1800"/>
          </a:p>
        </c:rich>
      </c:tx>
      <c:layout>
        <c:manualLayout>
          <c:xMode val="edge"/>
          <c:yMode val="edge"/>
          <c:x val="0.24209376496583901"/>
          <c:y val="8.0947126735432997E-3"/>
        </c:manualLayout>
      </c:layout>
      <c:overlay val="0"/>
    </c:title>
    <c:autoTitleDeleted val="0"/>
    <c:plotArea>
      <c:layout>
        <c:manualLayout>
          <c:layoutTarget val="inner"/>
          <c:xMode val="edge"/>
          <c:yMode val="edge"/>
          <c:x val="0.15769722241206299"/>
          <c:y val="0.18755123376963601"/>
          <c:w val="0.81089664617587098"/>
          <c:h val="0.70626007517230105"/>
        </c:manualLayout>
      </c:layout>
      <c:lineChart>
        <c:grouping val="standard"/>
        <c:varyColors val="0"/>
        <c:ser>
          <c:idx val="0"/>
          <c:order val="0"/>
          <c:cat>
            <c:numRef>
              <c:f>'Ethernet Segments'!$C$118:$N$118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Segments'!$C$119:$N$119</c:f>
              <c:numCache>
                <c:formatCode>_(* #,##0_);_(* \(#,##0\);_(* "-"??_);_(@_)</c:formatCode>
                <c:ptCount val="12"/>
                <c:pt idx="0">
                  <c:v>245415.4</c:v>
                </c:pt>
                <c:pt idx="1">
                  <c:v>271656.19999999995</c:v>
                </c:pt>
              </c:numCache>
            </c:numRef>
          </c:val>
          <c:smooth val="1"/>
          <c:extLst>
            <c:ext xmlns:c16="http://schemas.microsoft.com/office/drawing/2014/chart" uri="{C3380CC4-5D6E-409C-BE32-E72D297353CC}">
              <c16:uniqueId val="{00000000-52BF-AF4F-8C05-F3D8A5C9D056}"/>
            </c:ext>
          </c:extLst>
        </c:ser>
        <c:ser>
          <c:idx val="1"/>
          <c:order val="1"/>
          <c:tx>
            <c:v>400G</c:v>
          </c:tx>
          <c:cat>
            <c:numRef>
              <c:f>'Ethernet Segments'!$C$118:$N$118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Segments'!$C$161:$N$161</c:f>
              <c:numCache>
                <c:formatCode>_(* #,##0_);_(* \(#,##0\);_(* "-"??_);_(@_)</c:formatCode>
                <c:ptCount val="12"/>
                <c:pt idx="0">
                  <c:v>0</c:v>
                </c:pt>
                <c:pt idx="1">
                  <c:v>0</c:v>
                </c:pt>
              </c:numCache>
            </c:numRef>
          </c:val>
          <c:smooth val="1"/>
          <c:extLst>
            <c:ext xmlns:c16="http://schemas.microsoft.com/office/drawing/2014/chart" uri="{C3380CC4-5D6E-409C-BE32-E72D297353CC}">
              <c16:uniqueId val="{00000001-52BF-AF4F-8C05-F3D8A5C9D056}"/>
            </c:ext>
          </c:extLst>
        </c:ser>
        <c:ser>
          <c:idx val="2"/>
          <c:order val="2"/>
          <c:tx>
            <c:v>400G</c:v>
          </c:tx>
          <c:cat>
            <c:numRef>
              <c:f>'Ethernet Segments'!$C$118:$N$118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Segments'!$C$203:$N$203</c:f>
              <c:numCache>
                <c:formatCode>_(* #,##0_);_(* \(#,##0\);_(* "-"??_);_(@_)</c:formatCode>
                <c:ptCount val="12"/>
                <c:pt idx="0">
                  <c:v>0</c:v>
                </c:pt>
                <c:pt idx="1">
                  <c:v>82</c:v>
                </c:pt>
              </c:numCache>
            </c:numRef>
          </c:val>
          <c:smooth val="1"/>
          <c:extLst>
            <c:ext xmlns:c16="http://schemas.microsoft.com/office/drawing/2014/chart" uri="{C3380CC4-5D6E-409C-BE32-E72D297353CC}">
              <c16:uniqueId val="{00000002-52BF-AF4F-8C05-F3D8A5C9D056}"/>
            </c:ext>
          </c:extLst>
        </c:ser>
        <c:dLbls>
          <c:showLegendKey val="0"/>
          <c:showVal val="0"/>
          <c:showCatName val="0"/>
          <c:showSerName val="0"/>
          <c:showPercent val="0"/>
          <c:showBubbleSize val="0"/>
        </c:dLbls>
        <c:marker val="1"/>
        <c:smooth val="0"/>
        <c:axId val="74916992"/>
        <c:axId val="74918528"/>
      </c:lineChart>
      <c:catAx>
        <c:axId val="74916992"/>
        <c:scaling>
          <c:orientation val="minMax"/>
        </c:scaling>
        <c:delete val="0"/>
        <c:axPos val="b"/>
        <c:numFmt formatCode="General" sourceLinked="1"/>
        <c:majorTickMark val="out"/>
        <c:minorTickMark val="none"/>
        <c:tickLblPos val="nextTo"/>
        <c:txPr>
          <a:bodyPr/>
          <a:lstStyle/>
          <a:p>
            <a:pPr>
              <a:defRPr sz="1200"/>
            </a:pPr>
            <a:endParaRPr lang="en-US"/>
          </a:p>
        </c:txPr>
        <c:crossAx val="74918528"/>
        <c:crosses val="autoZero"/>
        <c:auto val="1"/>
        <c:lblAlgn val="ctr"/>
        <c:lblOffset val="100"/>
        <c:noMultiLvlLbl val="0"/>
      </c:catAx>
      <c:valAx>
        <c:axId val="74918528"/>
        <c:scaling>
          <c:orientation val="minMax"/>
          <c:min val="0"/>
        </c:scaling>
        <c:delete val="0"/>
        <c:axPos val="l"/>
        <c:majorGridlines/>
        <c:numFmt formatCode="_(* #,##0_);_(* \(#,##0\);_(* &quot;-&quot;_);_(@_)" sourceLinked="0"/>
        <c:majorTickMark val="out"/>
        <c:minorTickMark val="none"/>
        <c:tickLblPos val="nextTo"/>
        <c:txPr>
          <a:bodyPr/>
          <a:lstStyle/>
          <a:p>
            <a:pPr>
              <a:defRPr sz="1200"/>
            </a:pPr>
            <a:endParaRPr lang="en-US"/>
          </a:p>
        </c:txPr>
        <c:crossAx val="74916992"/>
        <c:crosses val="autoZero"/>
        <c:crossBetween val="between"/>
      </c:valAx>
    </c:plotArea>
    <c:legend>
      <c:legendPos val="t"/>
      <c:layout>
        <c:manualLayout>
          <c:xMode val="edge"/>
          <c:yMode val="edge"/>
          <c:x val="0.27686376963660198"/>
          <c:y val="8.7706769225870604E-2"/>
          <c:w val="0.45610991810386198"/>
          <c:h val="8.5166676761284005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Shipments -</a:t>
            </a:r>
            <a:r>
              <a:rPr lang="en-US" sz="1800" baseline="0"/>
              <a:t> total</a:t>
            </a:r>
            <a:endParaRPr lang="en-US" sz="1800"/>
          </a:p>
        </c:rich>
      </c:tx>
      <c:layout>
        <c:manualLayout>
          <c:xMode val="edge"/>
          <c:yMode val="edge"/>
          <c:x val="0.42572580790272901"/>
          <c:y val="4.3787403168780497E-3"/>
        </c:manualLayout>
      </c:layout>
      <c:overlay val="0"/>
    </c:title>
    <c:autoTitleDeleted val="0"/>
    <c:plotArea>
      <c:layout>
        <c:manualLayout>
          <c:layoutTarget val="inner"/>
          <c:xMode val="edge"/>
          <c:yMode val="edge"/>
          <c:x val="0.15769722241206299"/>
          <c:y val="0.18755123376963601"/>
          <c:w val="0.81089664617587098"/>
          <c:h val="0.70626007517230105"/>
        </c:manualLayout>
      </c:layout>
      <c:lineChart>
        <c:grouping val="standard"/>
        <c:varyColors val="0"/>
        <c:ser>
          <c:idx val="2"/>
          <c:order val="0"/>
          <c:tx>
            <c:strRef>
              <c:f>'Ethernet Segments'!$B$34</c:f>
              <c:strCache>
                <c:ptCount val="1"/>
                <c:pt idx="0">
                  <c:v>Enterprise</c:v>
                </c:pt>
              </c:strCache>
            </c:strRef>
          </c:tx>
          <c:cat>
            <c:numRef>
              <c:f>'Ethernet Segments'!$C$31:$N$31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Segments'!$C$34:$N$34</c:f>
              <c:numCache>
                <c:formatCode>_(* #,##0_);_(* \(#,##0\);_(* "-"??_);_(@_)</c:formatCode>
                <c:ptCount val="12"/>
                <c:pt idx="0">
                  <c:v>21287441.14376694</c:v>
                </c:pt>
                <c:pt idx="1">
                  <c:v>20863877.916871283</c:v>
                </c:pt>
              </c:numCache>
            </c:numRef>
          </c:val>
          <c:smooth val="1"/>
          <c:extLst>
            <c:ext xmlns:c16="http://schemas.microsoft.com/office/drawing/2014/chart" uri="{C3380CC4-5D6E-409C-BE32-E72D297353CC}">
              <c16:uniqueId val="{00000000-7FC9-C547-B5AB-23D1621EF1E6}"/>
            </c:ext>
          </c:extLst>
        </c:ser>
        <c:ser>
          <c:idx val="1"/>
          <c:order val="1"/>
          <c:tx>
            <c:strRef>
              <c:f>'Ethernet Segments'!$B$32</c:f>
              <c:strCache>
                <c:ptCount val="1"/>
                <c:pt idx="0">
                  <c:v>Telecom</c:v>
                </c:pt>
              </c:strCache>
            </c:strRef>
          </c:tx>
          <c:cat>
            <c:numRef>
              <c:f>'Ethernet Segments'!$C$31:$N$31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Segments'!$C$32:$N$32</c:f>
              <c:numCache>
                <c:formatCode>_(* #,##0_);_(* \(#,##0\);_(* "-"??_);_(@_)</c:formatCode>
                <c:ptCount val="12"/>
                <c:pt idx="0">
                  <c:v>4496664.3535132017</c:v>
                </c:pt>
                <c:pt idx="1">
                  <c:v>3902185.0984692555</c:v>
                </c:pt>
              </c:numCache>
            </c:numRef>
          </c:val>
          <c:smooth val="1"/>
          <c:extLst>
            <c:ext xmlns:c16="http://schemas.microsoft.com/office/drawing/2014/chart" uri="{C3380CC4-5D6E-409C-BE32-E72D297353CC}">
              <c16:uniqueId val="{00000001-7FC9-C547-B5AB-23D1621EF1E6}"/>
            </c:ext>
          </c:extLst>
        </c:ser>
        <c:ser>
          <c:idx val="0"/>
          <c:order val="2"/>
          <c:tx>
            <c:strRef>
              <c:f>'Ethernet Segments'!$B$33</c:f>
              <c:strCache>
                <c:ptCount val="1"/>
                <c:pt idx="0">
                  <c:v>Cloud</c:v>
                </c:pt>
              </c:strCache>
            </c:strRef>
          </c:tx>
          <c:cat>
            <c:numRef>
              <c:f>'Ethernet Segments'!$C$31:$N$31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Segments'!$C$33:$N$33</c:f>
              <c:numCache>
                <c:formatCode>_(* #,##0_);_(* \(#,##0\);_(* "-"??_);_(@_)</c:formatCode>
                <c:ptCount val="12"/>
                <c:pt idx="0">
                  <c:v>10649308.537719864</c:v>
                </c:pt>
                <c:pt idx="1">
                  <c:v>13336042.134659462</c:v>
                </c:pt>
              </c:numCache>
            </c:numRef>
          </c:val>
          <c:smooth val="1"/>
          <c:extLst>
            <c:ext xmlns:c16="http://schemas.microsoft.com/office/drawing/2014/chart" uri="{C3380CC4-5D6E-409C-BE32-E72D297353CC}">
              <c16:uniqueId val="{00000002-7FC9-C547-B5AB-23D1621EF1E6}"/>
            </c:ext>
          </c:extLst>
        </c:ser>
        <c:dLbls>
          <c:showLegendKey val="0"/>
          <c:showVal val="0"/>
          <c:showCatName val="0"/>
          <c:showSerName val="0"/>
          <c:showPercent val="0"/>
          <c:showBubbleSize val="0"/>
        </c:dLbls>
        <c:marker val="1"/>
        <c:smooth val="0"/>
        <c:axId val="74950144"/>
        <c:axId val="74951680"/>
      </c:lineChart>
      <c:catAx>
        <c:axId val="74950144"/>
        <c:scaling>
          <c:orientation val="minMax"/>
        </c:scaling>
        <c:delete val="0"/>
        <c:axPos val="b"/>
        <c:numFmt formatCode="General" sourceLinked="1"/>
        <c:majorTickMark val="out"/>
        <c:minorTickMark val="none"/>
        <c:tickLblPos val="nextTo"/>
        <c:txPr>
          <a:bodyPr/>
          <a:lstStyle/>
          <a:p>
            <a:pPr>
              <a:defRPr sz="1200"/>
            </a:pPr>
            <a:endParaRPr lang="en-US"/>
          </a:p>
        </c:txPr>
        <c:crossAx val="74951680"/>
        <c:crosses val="autoZero"/>
        <c:auto val="1"/>
        <c:lblAlgn val="ctr"/>
        <c:lblOffset val="100"/>
        <c:noMultiLvlLbl val="0"/>
      </c:catAx>
      <c:valAx>
        <c:axId val="74951680"/>
        <c:scaling>
          <c:orientation val="minMax"/>
        </c:scaling>
        <c:delete val="0"/>
        <c:axPos val="l"/>
        <c:majorGridlines/>
        <c:numFmt formatCode="_(* #,##0_);_(* \(#,##0\);_(* &quot;-&quot;_);_(@_)" sourceLinked="0"/>
        <c:majorTickMark val="out"/>
        <c:minorTickMark val="none"/>
        <c:tickLblPos val="nextTo"/>
        <c:txPr>
          <a:bodyPr/>
          <a:lstStyle/>
          <a:p>
            <a:pPr>
              <a:defRPr sz="1200"/>
            </a:pPr>
            <a:endParaRPr lang="en-US"/>
          </a:p>
        </c:txPr>
        <c:crossAx val="74950144"/>
        <c:crosses val="autoZero"/>
        <c:crossBetween val="between"/>
      </c:valAx>
    </c:plotArea>
    <c:legend>
      <c:legendPos val="t"/>
      <c:layout>
        <c:manualLayout>
          <c:xMode val="edge"/>
          <c:yMode val="edge"/>
          <c:x val="0.19091449370011415"/>
          <c:y val="9.7979779459347521E-2"/>
          <c:w val="0.69423483016657506"/>
          <c:h val="7.9734622436342203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Enterprise  Shipments -</a:t>
            </a:r>
            <a:r>
              <a:rPr lang="en-US" sz="1800" baseline="0"/>
              <a:t> 100/200/400 GbE</a:t>
            </a:r>
            <a:endParaRPr lang="en-US" sz="1800"/>
          </a:p>
        </c:rich>
      </c:tx>
      <c:layout>
        <c:manualLayout>
          <c:xMode val="edge"/>
          <c:yMode val="edge"/>
          <c:x val="0.24209376496583901"/>
          <c:y val="8.0947126735432997E-3"/>
        </c:manualLayout>
      </c:layout>
      <c:overlay val="0"/>
    </c:title>
    <c:autoTitleDeleted val="0"/>
    <c:plotArea>
      <c:layout>
        <c:manualLayout>
          <c:layoutTarget val="inner"/>
          <c:xMode val="edge"/>
          <c:yMode val="edge"/>
          <c:x val="0.15769722241206299"/>
          <c:y val="0.18755123376963601"/>
          <c:w val="0.81089664617587098"/>
          <c:h val="0.70626007517230105"/>
        </c:manualLayout>
      </c:layout>
      <c:lineChart>
        <c:grouping val="standard"/>
        <c:varyColors val="0"/>
        <c:ser>
          <c:idx val="0"/>
          <c:order val="0"/>
          <c:tx>
            <c:v>100G</c:v>
          </c:tx>
          <c:cat>
            <c:numRef>
              <c:f>'Ethernet Segments'!$C$118:$M$118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'Ethernet Segments'!$C$121:$M$121</c:f>
              <c:numCache>
                <c:formatCode>_(* #,##0_);_(* \(#,##0\);_(* "-"??_);_(@_)</c:formatCode>
                <c:ptCount val="11"/>
                <c:pt idx="0">
                  <c:v>1491.1999999999998</c:v>
                </c:pt>
                <c:pt idx="1">
                  <c:v>6554.4</c:v>
                </c:pt>
              </c:numCache>
            </c:numRef>
          </c:val>
          <c:smooth val="1"/>
          <c:extLst>
            <c:ext xmlns:c16="http://schemas.microsoft.com/office/drawing/2014/chart" uri="{C3380CC4-5D6E-409C-BE32-E72D297353CC}">
              <c16:uniqueId val="{00000000-86A3-E84A-9623-1A4FBE524134}"/>
            </c:ext>
          </c:extLst>
        </c:ser>
        <c:ser>
          <c:idx val="1"/>
          <c:order val="1"/>
          <c:tx>
            <c:v>200G</c:v>
          </c:tx>
          <c:cat>
            <c:numRef>
              <c:f>'Ethernet Segments'!$C$118:$M$118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'Ethernet Segments'!$C$163:$M$163</c:f>
              <c:numCache>
                <c:formatCode>_(* #,##0_);_(* \(#,##0\);_(* "-"??_);_(@_)</c:formatCode>
                <c:ptCount val="11"/>
                <c:pt idx="0">
                  <c:v>0</c:v>
                </c:pt>
                <c:pt idx="1">
                  <c:v>0</c:v>
                </c:pt>
              </c:numCache>
            </c:numRef>
          </c:val>
          <c:smooth val="1"/>
          <c:extLst>
            <c:ext xmlns:c16="http://schemas.microsoft.com/office/drawing/2014/chart" uri="{C3380CC4-5D6E-409C-BE32-E72D297353CC}">
              <c16:uniqueId val="{00000001-86A3-E84A-9623-1A4FBE524134}"/>
            </c:ext>
          </c:extLst>
        </c:ser>
        <c:ser>
          <c:idx val="2"/>
          <c:order val="2"/>
          <c:tx>
            <c:v>400G</c:v>
          </c:tx>
          <c:cat>
            <c:numRef>
              <c:f>'Ethernet Segments'!$C$118:$M$118</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'Ethernet Segments'!$C$205:$M$205</c:f>
              <c:numCache>
                <c:formatCode>_(* #,##0_);_(* \(#,##0\);_(* "-"??_);_(@_)</c:formatCode>
                <c:ptCount val="11"/>
                <c:pt idx="0">
                  <c:v>0</c:v>
                </c:pt>
                <c:pt idx="1">
                  <c:v>0</c:v>
                </c:pt>
              </c:numCache>
            </c:numRef>
          </c:val>
          <c:smooth val="1"/>
          <c:extLst>
            <c:ext xmlns:c16="http://schemas.microsoft.com/office/drawing/2014/chart" uri="{C3380CC4-5D6E-409C-BE32-E72D297353CC}">
              <c16:uniqueId val="{00000002-86A3-E84A-9623-1A4FBE524134}"/>
            </c:ext>
          </c:extLst>
        </c:ser>
        <c:dLbls>
          <c:showLegendKey val="0"/>
          <c:showVal val="0"/>
          <c:showCatName val="0"/>
          <c:showSerName val="0"/>
          <c:showPercent val="0"/>
          <c:showBubbleSize val="0"/>
        </c:dLbls>
        <c:marker val="1"/>
        <c:smooth val="0"/>
        <c:axId val="75061120"/>
        <c:axId val="75062656"/>
      </c:lineChart>
      <c:catAx>
        <c:axId val="75061120"/>
        <c:scaling>
          <c:orientation val="minMax"/>
        </c:scaling>
        <c:delete val="0"/>
        <c:axPos val="b"/>
        <c:numFmt formatCode="General" sourceLinked="1"/>
        <c:majorTickMark val="out"/>
        <c:minorTickMark val="none"/>
        <c:tickLblPos val="nextTo"/>
        <c:txPr>
          <a:bodyPr/>
          <a:lstStyle/>
          <a:p>
            <a:pPr>
              <a:defRPr sz="1200"/>
            </a:pPr>
            <a:endParaRPr lang="en-US"/>
          </a:p>
        </c:txPr>
        <c:crossAx val="75062656"/>
        <c:crosses val="autoZero"/>
        <c:auto val="1"/>
        <c:lblAlgn val="ctr"/>
        <c:lblOffset val="100"/>
        <c:noMultiLvlLbl val="0"/>
      </c:catAx>
      <c:valAx>
        <c:axId val="75062656"/>
        <c:scaling>
          <c:orientation val="minMax"/>
          <c:min val="0"/>
        </c:scaling>
        <c:delete val="0"/>
        <c:axPos val="l"/>
        <c:majorGridlines/>
        <c:numFmt formatCode="_(* #,##0_);_(* \(#,##0\);_(* &quot;-&quot;_);_(@_)" sourceLinked="0"/>
        <c:majorTickMark val="out"/>
        <c:minorTickMark val="none"/>
        <c:tickLblPos val="nextTo"/>
        <c:txPr>
          <a:bodyPr/>
          <a:lstStyle/>
          <a:p>
            <a:pPr>
              <a:defRPr sz="1200"/>
            </a:pPr>
            <a:endParaRPr lang="en-US"/>
          </a:p>
        </c:txPr>
        <c:crossAx val="75061120"/>
        <c:crosses val="autoZero"/>
        <c:crossBetween val="between"/>
      </c:valAx>
    </c:plotArea>
    <c:legend>
      <c:legendPos val="t"/>
      <c:layout>
        <c:manualLayout>
          <c:xMode val="edge"/>
          <c:yMode val="edge"/>
          <c:x val="0.27686376963660198"/>
          <c:y val="8.7706769225870604E-2"/>
          <c:w val="0.45610991810386198"/>
          <c:h val="8.5166676761284005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b="1" i="0" u="none" strike="noStrike" baseline="0">
                <a:effectLst/>
              </a:rPr>
              <a:t>Ethernet  </a:t>
            </a:r>
            <a:r>
              <a:rPr lang="en-US" sz="1800"/>
              <a:t>Shipments -</a:t>
            </a:r>
            <a:r>
              <a:rPr lang="en-US" sz="1800" baseline="0"/>
              <a:t> 2x400G, 800G</a:t>
            </a:r>
            <a:endParaRPr lang="en-US" sz="1800"/>
          </a:p>
        </c:rich>
      </c:tx>
      <c:layout>
        <c:manualLayout>
          <c:xMode val="edge"/>
          <c:yMode val="edge"/>
          <c:x val="0.18882012712888729"/>
          <c:y val="8.8650873392584267E-4"/>
        </c:manualLayout>
      </c:layout>
      <c:overlay val="0"/>
    </c:title>
    <c:autoTitleDeleted val="0"/>
    <c:plotArea>
      <c:layout>
        <c:manualLayout>
          <c:layoutTarget val="inner"/>
          <c:xMode val="edge"/>
          <c:yMode val="edge"/>
          <c:x val="0.15769722241206299"/>
          <c:y val="0.18755123376963601"/>
          <c:w val="0.81089664617587098"/>
          <c:h val="0.70626007517230105"/>
        </c:manualLayout>
      </c:layout>
      <c:areaChart>
        <c:grouping val="stacked"/>
        <c:varyColors val="0"/>
        <c:ser>
          <c:idx val="2"/>
          <c:order val="0"/>
          <c:tx>
            <c:strRef>
              <c:f>'Ethernet Segments'!$B$248</c:f>
              <c:strCache>
                <c:ptCount val="1"/>
                <c:pt idx="0">
                  <c:v>Enterprise</c:v>
                </c:pt>
              </c:strCache>
            </c:strRef>
          </c:tx>
          <c:cat>
            <c:numRef>
              <c:f>'Ethernet Segments'!$C$245:$N$245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Segments'!$C$248:$N$248</c:f>
              <c:numCache>
                <c:formatCode>_(* #,##0_);_(* \(#,##0\);_(* "-"??_);_(@_)</c:formatCode>
                <c:ptCount val="12"/>
                <c:pt idx="0">
                  <c:v>0</c:v>
                </c:pt>
                <c:pt idx="1">
                  <c:v>0</c:v>
                </c:pt>
              </c:numCache>
            </c:numRef>
          </c:val>
          <c:extLst>
            <c:ext xmlns:c16="http://schemas.microsoft.com/office/drawing/2014/chart" uri="{C3380CC4-5D6E-409C-BE32-E72D297353CC}">
              <c16:uniqueId val="{00000000-8201-1647-A69D-FD264516557E}"/>
            </c:ext>
          </c:extLst>
        </c:ser>
        <c:ser>
          <c:idx val="1"/>
          <c:order val="1"/>
          <c:tx>
            <c:strRef>
              <c:f>'Ethernet Segments'!$B$247</c:f>
              <c:strCache>
                <c:ptCount val="1"/>
                <c:pt idx="0">
                  <c:v>Cloud</c:v>
                </c:pt>
              </c:strCache>
            </c:strRef>
          </c:tx>
          <c:spPr>
            <a:solidFill>
              <a:schemeClr val="accent1"/>
            </a:solidFill>
          </c:spPr>
          <c:cat>
            <c:numRef>
              <c:f>'Ethernet Segments'!$C$245:$N$245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Segments'!$C$247:$N$247</c:f>
              <c:numCache>
                <c:formatCode>_(* #,##0_);_(* \(#,##0\);_(* "-"??_);_(@_)</c:formatCode>
                <c:ptCount val="12"/>
                <c:pt idx="0">
                  <c:v>0</c:v>
                </c:pt>
                <c:pt idx="1">
                  <c:v>0</c:v>
                </c:pt>
              </c:numCache>
            </c:numRef>
          </c:val>
          <c:extLst>
            <c:ext xmlns:c16="http://schemas.microsoft.com/office/drawing/2014/chart" uri="{C3380CC4-5D6E-409C-BE32-E72D297353CC}">
              <c16:uniqueId val="{00000001-8201-1647-A69D-FD264516557E}"/>
            </c:ext>
          </c:extLst>
        </c:ser>
        <c:ser>
          <c:idx val="0"/>
          <c:order val="2"/>
          <c:tx>
            <c:strRef>
              <c:f>'Ethernet Segments'!$B$246</c:f>
              <c:strCache>
                <c:ptCount val="1"/>
                <c:pt idx="0">
                  <c:v>Telecom</c:v>
                </c:pt>
              </c:strCache>
            </c:strRef>
          </c:tx>
          <c:cat>
            <c:numRef>
              <c:f>'Ethernet Segments'!$C$245:$N$245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Segments'!$C$246:$N$246</c:f>
              <c:numCache>
                <c:formatCode>_(* #,##0_);_(* \(#,##0\);_(* "-"??_);_(@_)</c:formatCode>
                <c:ptCount val="12"/>
                <c:pt idx="0">
                  <c:v>0</c:v>
                </c:pt>
                <c:pt idx="1">
                  <c:v>0</c:v>
                </c:pt>
              </c:numCache>
            </c:numRef>
          </c:val>
          <c:extLst>
            <c:ext xmlns:c16="http://schemas.microsoft.com/office/drawing/2014/chart" uri="{C3380CC4-5D6E-409C-BE32-E72D297353CC}">
              <c16:uniqueId val="{00000002-8201-1647-A69D-FD264516557E}"/>
            </c:ext>
          </c:extLst>
        </c:ser>
        <c:dLbls>
          <c:showLegendKey val="0"/>
          <c:showVal val="0"/>
          <c:showCatName val="0"/>
          <c:showSerName val="0"/>
          <c:showPercent val="0"/>
          <c:showBubbleSize val="0"/>
        </c:dLbls>
        <c:axId val="75094272"/>
        <c:axId val="75100160"/>
      </c:areaChart>
      <c:catAx>
        <c:axId val="75094272"/>
        <c:scaling>
          <c:orientation val="minMax"/>
        </c:scaling>
        <c:delete val="0"/>
        <c:axPos val="b"/>
        <c:numFmt formatCode="General" sourceLinked="1"/>
        <c:majorTickMark val="out"/>
        <c:minorTickMark val="none"/>
        <c:tickLblPos val="nextTo"/>
        <c:txPr>
          <a:bodyPr/>
          <a:lstStyle/>
          <a:p>
            <a:pPr>
              <a:defRPr sz="1200"/>
            </a:pPr>
            <a:endParaRPr lang="en-US"/>
          </a:p>
        </c:txPr>
        <c:crossAx val="75100160"/>
        <c:crosses val="autoZero"/>
        <c:auto val="1"/>
        <c:lblAlgn val="ctr"/>
        <c:lblOffset val="100"/>
        <c:noMultiLvlLbl val="0"/>
      </c:catAx>
      <c:valAx>
        <c:axId val="75100160"/>
        <c:scaling>
          <c:orientation val="minMax"/>
        </c:scaling>
        <c:delete val="0"/>
        <c:axPos val="l"/>
        <c:majorGridlines/>
        <c:numFmt formatCode="_(* #,##0_);_(* \(#,##0\);_(* &quot;-&quot;_);_(@_)" sourceLinked="0"/>
        <c:majorTickMark val="out"/>
        <c:minorTickMark val="none"/>
        <c:tickLblPos val="nextTo"/>
        <c:txPr>
          <a:bodyPr/>
          <a:lstStyle/>
          <a:p>
            <a:pPr>
              <a:defRPr sz="1200"/>
            </a:pPr>
            <a:endParaRPr lang="en-US"/>
          </a:p>
        </c:txPr>
        <c:crossAx val="75094272"/>
        <c:crosses val="autoZero"/>
        <c:crossBetween val="midCat"/>
      </c:valAx>
    </c:plotArea>
    <c:legend>
      <c:legendPos val="t"/>
      <c:layout>
        <c:manualLayout>
          <c:xMode val="edge"/>
          <c:yMode val="edge"/>
          <c:x val="0.27686376963660198"/>
          <c:y val="8.7706769225870604E-2"/>
          <c:w val="0.56338016078567998"/>
          <c:h val="8.2750619198919198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400G Shipments</a:t>
            </a:r>
          </a:p>
        </c:rich>
      </c:tx>
      <c:layout>
        <c:manualLayout>
          <c:xMode val="edge"/>
          <c:yMode val="edge"/>
          <c:x val="0.34452532986484402"/>
          <c:y val="1.07355919187456E-2"/>
        </c:manualLayout>
      </c:layout>
      <c:overlay val="0"/>
    </c:title>
    <c:autoTitleDeleted val="0"/>
    <c:plotArea>
      <c:layout>
        <c:manualLayout>
          <c:layoutTarget val="inner"/>
          <c:xMode val="edge"/>
          <c:yMode val="edge"/>
          <c:x val="0.11778837016807278"/>
          <c:y val="9.6668311342570631E-2"/>
          <c:w val="0.86755786851239303"/>
          <c:h val="0.83507402397069952"/>
        </c:manualLayout>
      </c:layout>
      <c:lineChart>
        <c:grouping val="standard"/>
        <c:varyColors val="0"/>
        <c:ser>
          <c:idx val="2"/>
          <c:order val="0"/>
          <c:tx>
            <c:strRef>
              <c:f>'Ethernet Summary'!$B$237</c:f>
              <c:strCache>
                <c:ptCount val="1"/>
                <c:pt idx="0">
                  <c:v>2x200 (400G-SR8)</c:v>
                </c:pt>
              </c:strCache>
            </c:strRef>
          </c:tx>
          <c:spPr>
            <a:ln>
              <a:solidFill>
                <a:schemeClr val="accent2"/>
              </a:solidFill>
            </a:ln>
          </c:spPr>
          <c:marker>
            <c:spPr>
              <a:solidFill>
                <a:schemeClr val="accent2"/>
              </a:solidFill>
              <a:ln>
                <a:solidFill>
                  <a:schemeClr val="accent2"/>
                </a:solidFill>
              </a:ln>
            </c:spPr>
          </c:marker>
          <c:cat>
            <c:numRef>
              <c:f>'Ethernet Summary'!$C$236:$N$236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Summary'!$C$237:$N$237</c:f>
              <c:numCache>
                <c:formatCode>_(* #,##0_);_(* \(#,##0\);_(* "-"??_);_(@_)</c:formatCode>
                <c:ptCount val="12"/>
                <c:pt idx="1">
                  <c:v>0</c:v>
                </c:pt>
              </c:numCache>
            </c:numRef>
          </c:val>
          <c:smooth val="0"/>
          <c:extLst>
            <c:ext xmlns:c16="http://schemas.microsoft.com/office/drawing/2014/chart" uri="{C3380CC4-5D6E-409C-BE32-E72D297353CC}">
              <c16:uniqueId val="{00000000-7A53-5949-8D09-6804500D4D7C}"/>
            </c:ext>
          </c:extLst>
        </c:ser>
        <c:ser>
          <c:idx val="0"/>
          <c:order val="1"/>
          <c:tx>
            <c:strRef>
              <c:f>'Ethernet Summary'!$B$238</c:f>
              <c:strCache>
                <c:ptCount val="1"/>
                <c:pt idx="0">
                  <c:v>400G SR4.2</c:v>
                </c:pt>
              </c:strCache>
            </c:strRef>
          </c:tx>
          <c:cat>
            <c:numRef>
              <c:f>'Ethernet Summary'!$C$236:$N$236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Summary'!$C$238:$N$238</c:f>
              <c:numCache>
                <c:formatCode>_(* #,##0_);_(* \(#,##0\);_(* "-"??_);_(@_)</c:formatCode>
                <c:ptCount val="12"/>
                <c:pt idx="1">
                  <c:v>0</c:v>
                </c:pt>
              </c:numCache>
            </c:numRef>
          </c:val>
          <c:smooth val="0"/>
          <c:extLst>
            <c:ext xmlns:c16="http://schemas.microsoft.com/office/drawing/2014/chart" uri="{C3380CC4-5D6E-409C-BE32-E72D297353CC}">
              <c16:uniqueId val="{00000001-7A53-5949-8D09-6804500D4D7C}"/>
            </c:ext>
          </c:extLst>
        </c:ser>
        <c:ser>
          <c:idx val="1"/>
          <c:order val="2"/>
          <c:tx>
            <c:strRef>
              <c:f>'Ethernet Summary'!$B$239</c:f>
              <c:strCache>
                <c:ptCount val="1"/>
                <c:pt idx="0">
                  <c:v>400G DR4</c:v>
                </c:pt>
              </c:strCache>
            </c:strRef>
          </c:tx>
          <c:spPr>
            <a:ln>
              <a:solidFill>
                <a:schemeClr val="accent4"/>
              </a:solidFill>
            </a:ln>
          </c:spPr>
          <c:marker>
            <c:spPr>
              <a:solidFill>
                <a:schemeClr val="accent4"/>
              </a:solidFill>
              <a:ln>
                <a:solidFill>
                  <a:schemeClr val="accent4"/>
                </a:solidFill>
              </a:ln>
            </c:spPr>
          </c:marker>
          <c:cat>
            <c:numRef>
              <c:f>'Ethernet Summary'!$C$236:$N$236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Summary'!$C$239:$N$239</c:f>
              <c:numCache>
                <c:formatCode>_(* #,##0_);_(* \(#,##0\);_(* "-"??_);_(@_)</c:formatCode>
                <c:ptCount val="12"/>
                <c:pt idx="1">
                  <c:v>0</c:v>
                </c:pt>
              </c:numCache>
            </c:numRef>
          </c:val>
          <c:smooth val="0"/>
          <c:extLst>
            <c:ext xmlns:c16="http://schemas.microsoft.com/office/drawing/2014/chart" uri="{C3380CC4-5D6E-409C-BE32-E72D297353CC}">
              <c16:uniqueId val="{00000002-7A53-5949-8D09-6804500D4D7C}"/>
            </c:ext>
          </c:extLst>
        </c:ser>
        <c:ser>
          <c:idx val="3"/>
          <c:order val="3"/>
          <c:tx>
            <c:strRef>
              <c:f>'Ethernet Summary'!$B$240</c:f>
              <c:strCache>
                <c:ptCount val="1"/>
                <c:pt idx="0">
                  <c:v>2x(200G FR4)</c:v>
                </c:pt>
              </c:strCache>
            </c:strRef>
          </c:tx>
          <c:spPr>
            <a:ln>
              <a:solidFill>
                <a:schemeClr val="accent3"/>
              </a:solidFill>
            </a:ln>
          </c:spPr>
          <c:marker>
            <c:symbol val="x"/>
            <c:size val="5"/>
            <c:spPr>
              <a:solidFill>
                <a:schemeClr val="accent3"/>
              </a:solidFill>
              <a:ln>
                <a:solidFill>
                  <a:schemeClr val="accent3"/>
                </a:solidFill>
              </a:ln>
            </c:spPr>
          </c:marker>
          <c:cat>
            <c:numRef>
              <c:f>'Ethernet Summary'!$C$236:$N$236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Summary'!$C$240:$N$240</c:f>
              <c:numCache>
                <c:formatCode>_(* #,##0_);_(* \(#,##0\);_(* "-"??_);_(@_)</c:formatCode>
                <c:ptCount val="12"/>
                <c:pt idx="1">
                  <c:v>0</c:v>
                </c:pt>
              </c:numCache>
            </c:numRef>
          </c:val>
          <c:smooth val="0"/>
          <c:extLst>
            <c:ext xmlns:c16="http://schemas.microsoft.com/office/drawing/2014/chart" uri="{C3380CC4-5D6E-409C-BE32-E72D297353CC}">
              <c16:uniqueId val="{00000003-7A53-5949-8D09-6804500D4D7C}"/>
            </c:ext>
          </c:extLst>
        </c:ser>
        <c:ser>
          <c:idx val="4"/>
          <c:order val="4"/>
          <c:tx>
            <c:strRef>
              <c:f>'Ethernet Summary'!$B$241</c:f>
              <c:strCache>
                <c:ptCount val="1"/>
                <c:pt idx="0">
                  <c:v>400G FR4</c:v>
                </c:pt>
              </c:strCache>
            </c:strRef>
          </c:tx>
          <c:cat>
            <c:numRef>
              <c:f>'Ethernet Summary'!$C$236:$N$236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Summary'!$C$241:$N$241</c:f>
              <c:numCache>
                <c:formatCode>_(* #,##0_);_(* \(#,##0\);_(* "-"??_);_(@_)</c:formatCode>
                <c:ptCount val="12"/>
                <c:pt idx="1">
                  <c:v>0</c:v>
                </c:pt>
              </c:numCache>
            </c:numRef>
          </c:val>
          <c:smooth val="0"/>
          <c:extLst>
            <c:ext xmlns:c16="http://schemas.microsoft.com/office/drawing/2014/chart" uri="{C3380CC4-5D6E-409C-BE32-E72D297353CC}">
              <c16:uniqueId val="{00000000-17C1-7943-87A0-5164D0B8CB34}"/>
            </c:ext>
          </c:extLst>
        </c:ser>
        <c:ser>
          <c:idx val="5"/>
          <c:order val="5"/>
          <c:tx>
            <c:strRef>
              <c:f>'Ethernet Summary'!$B$242</c:f>
              <c:strCache>
                <c:ptCount val="1"/>
                <c:pt idx="0">
                  <c:v>400G LR8, LR4</c:v>
                </c:pt>
              </c:strCache>
            </c:strRef>
          </c:tx>
          <c:cat>
            <c:numRef>
              <c:f>'Ethernet Summary'!$C$236:$N$236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Summary'!$C$242:$N$242</c:f>
              <c:numCache>
                <c:formatCode>_(* #,##0_);_(* \(#,##0\);_(* "-"??_);_(@_)</c:formatCode>
                <c:ptCount val="12"/>
                <c:pt idx="1">
                  <c:v>82</c:v>
                </c:pt>
              </c:numCache>
            </c:numRef>
          </c:val>
          <c:smooth val="0"/>
          <c:extLst>
            <c:ext xmlns:c16="http://schemas.microsoft.com/office/drawing/2014/chart" uri="{C3380CC4-5D6E-409C-BE32-E72D297353CC}">
              <c16:uniqueId val="{00000001-17C1-7943-87A0-5164D0B8CB34}"/>
            </c:ext>
          </c:extLst>
        </c:ser>
        <c:dLbls>
          <c:showLegendKey val="0"/>
          <c:showVal val="0"/>
          <c:showCatName val="0"/>
          <c:showSerName val="0"/>
          <c:showPercent val="0"/>
          <c:showBubbleSize val="0"/>
        </c:dLbls>
        <c:marker val="1"/>
        <c:smooth val="0"/>
        <c:axId val="68152704"/>
        <c:axId val="68818048"/>
      </c:lineChart>
      <c:catAx>
        <c:axId val="68152704"/>
        <c:scaling>
          <c:orientation val="minMax"/>
        </c:scaling>
        <c:delete val="0"/>
        <c:axPos val="b"/>
        <c:numFmt formatCode="General" sourceLinked="1"/>
        <c:majorTickMark val="out"/>
        <c:minorTickMark val="none"/>
        <c:tickLblPos val="nextTo"/>
        <c:txPr>
          <a:bodyPr/>
          <a:lstStyle/>
          <a:p>
            <a:pPr>
              <a:defRPr sz="1200"/>
            </a:pPr>
            <a:endParaRPr lang="en-US"/>
          </a:p>
        </c:txPr>
        <c:crossAx val="68818048"/>
        <c:crosses val="autoZero"/>
        <c:auto val="1"/>
        <c:lblAlgn val="ctr"/>
        <c:lblOffset val="100"/>
        <c:noMultiLvlLbl val="0"/>
      </c:catAx>
      <c:valAx>
        <c:axId val="68818048"/>
        <c:scaling>
          <c:orientation val="minMax"/>
        </c:scaling>
        <c:delete val="0"/>
        <c:axPos val="l"/>
        <c:majorGridlines/>
        <c:numFmt formatCode="_(* #,##0_);_(* \(#,##0\);_(* &quot;-&quot;??_);_(@_)" sourceLinked="1"/>
        <c:majorTickMark val="out"/>
        <c:minorTickMark val="none"/>
        <c:tickLblPos val="nextTo"/>
        <c:txPr>
          <a:bodyPr/>
          <a:lstStyle/>
          <a:p>
            <a:pPr>
              <a:defRPr sz="1200"/>
            </a:pPr>
            <a:endParaRPr lang="en-US"/>
          </a:p>
        </c:txPr>
        <c:crossAx val="68152704"/>
        <c:crosses val="autoZero"/>
        <c:crossBetween val="between"/>
      </c:valAx>
    </c:plotArea>
    <c:legend>
      <c:legendPos val="t"/>
      <c:layout>
        <c:manualLayout>
          <c:xMode val="edge"/>
          <c:yMode val="edge"/>
          <c:x val="0.14429170022715548"/>
          <c:y val="0.11707245881758645"/>
          <c:w val="0.64872338576082833"/>
          <c:h val="0.11215638499410426"/>
        </c:manualLayout>
      </c:layout>
      <c:overlay val="0"/>
      <c:spPr>
        <a:solidFill>
          <a:sysClr val="window" lastClr="FFFFFF"/>
        </a:solidFill>
        <a:ln>
          <a:solidFill>
            <a:sysClr val="windowText" lastClr="000000"/>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69618971983117"/>
          <c:y val="0.11969921365500684"/>
          <c:w val="0.78487960653486688"/>
          <c:h val="0.75639170607940642"/>
        </c:manualLayout>
      </c:layout>
      <c:areaChart>
        <c:grouping val="stacked"/>
        <c:varyColors val="0"/>
        <c:ser>
          <c:idx val="2"/>
          <c:order val="0"/>
          <c:tx>
            <c:strRef>
              <c:f>'Ethernet Segments'!$B$257</c:f>
              <c:strCache>
                <c:ptCount val="1"/>
                <c:pt idx="0">
                  <c:v>Enterprise</c:v>
                </c:pt>
              </c:strCache>
            </c:strRef>
          </c:tx>
          <c:cat>
            <c:numRef>
              <c:f>'Ethernet Segments'!$C$254:$N$254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Segments'!$C$257:$N$257</c:f>
              <c:numCache>
                <c:formatCode>_("$"* #,##0_);_("$"* \(#,##0\);_("$"* "-"??_);_(@_)</c:formatCode>
                <c:ptCount val="12"/>
                <c:pt idx="0">
                  <c:v>0</c:v>
                </c:pt>
                <c:pt idx="1">
                  <c:v>0</c:v>
                </c:pt>
              </c:numCache>
            </c:numRef>
          </c:val>
          <c:extLst>
            <c:ext xmlns:c16="http://schemas.microsoft.com/office/drawing/2014/chart" uri="{C3380CC4-5D6E-409C-BE32-E72D297353CC}">
              <c16:uniqueId val="{00000000-34D8-CF45-B425-5BEB5159C6AC}"/>
            </c:ext>
          </c:extLst>
        </c:ser>
        <c:ser>
          <c:idx val="1"/>
          <c:order val="1"/>
          <c:tx>
            <c:strRef>
              <c:f>'Ethernet Segments'!$B$255</c:f>
              <c:strCache>
                <c:ptCount val="1"/>
                <c:pt idx="0">
                  <c:v>Telecom</c:v>
                </c:pt>
              </c:strCache>
            </c:strRef>
          </c:tx>
          <c:cat>
            <c:numRef>
              <c:f>'Ethernet Segments'!$C$254:$N$254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Segments'!$C$255:$N$255</c:f>
              <c:numCache>
                <c:formatCode>_("$"* #,##0_);_("$"* \(#,##0\);_("$"* "-"??_);_(@_)</c:formatCode>
                <c:ptCount val="12"/>
                <c:pt idx="0">
                  <c:v>0</c:v>
                </c:pt>
                <c:pt idx="1">
                  <c:v>0</c:v>
                </c:pt>
              </c:numCache>
            </c:numRef>
          </c:val>
          <c:extLst>
            <c:ext xmlns:c16="http://schemas.microsoft.com/office/drawing/2014/chart" uri="{C3380CC4-5D6E-409C-BE32-E72D297353CC}">
              <c16:uniqueId val="{00000001-34D8-CF45-B425-5BEB5159C6AC}"/>
            </c:ext>
          </c:extLst>
        </c:ser>
        <c:ser>
          <c:idx val="0"/>
          <c:order val="2"/>
          <c:tx>
            <c:strRef>
              <c:f>'Ethernet Segments'!$B$256</c:f>
              <c:strCache>
                <c:ptCount val="1"/>
                <c:pt idx="0">
                  <c:v>Cloud</c:v>
                </c:pt>
              </c:strCache>
            </c:strRef>
          </c:tx>
          <c:cat>
            <c:numRef>
              <c:f>'Ethernet Segments'!$C$254:$N$254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Segments'!$C$256:$N$256</c:f>
              <c:numCache>
                <c:formatCode>_("$"* #,##0_);_("$"* \(#,##0\);_("$"* "-"??_);_(@_)</c:formatCode>
                <c:ptCount val="12"/>
                <c:pt idx="0">
                  <c:v>0</c:v>
                </c:pt>
                <c:pt idx="1">
                  <c:v>0</c:v>
                </c:pt>
              </c:numCache>
            </c:numRef>
          </c:val>
          <c:extLst>
            <c:ext xmlns:c16="http://schemas.microsoft.com/office/drawing/2014/chart" uri="{C3380CC4-5D6E-409C-BE32-E72D297353CC}">
              <c16:uniqueId val="{00000002-34D8-CF45-B425-5BEB5159C6AC}"/>
            </c:ext>
          </c:extLst>
        </c:ser>
        <c:dLbls>
          <c:showLegendKey val="0"/>
          <c:showVal val="0"/>
          <c:showCatName val="0"/>
          <c:showSerName val="0"/>
          <c:showPercent val="0"/>
          <c:showBubbleSize val="0"/>
        </c:dLbls>
        <c:axId val="75201152"/>
        <c:axId val="75211136"/>
      </c:areaChart>
      <c:catAx>
        <c:axId val="75201152"/>
        <c:scaling>
          <c:orientation val="minMax"/>
        </c:scaling>
        <c:delete val="0"/>
        <c:axPos val="b"/>
        <c:numFmt formatCode="General" sourceLinked="1"/>
        <c:majorTickMark val="out"/>
        <c:minorTickMark val="none"/>
        <c:tickLblPos val="nextTo"/>
        <c:txPr>
          <a:bodyPr/>
          <a:lstStyle/>
          <a:p>
            <a:pPr>
              <a:defRPr sz="1200"/>
            </a:pPr>
            <a:endParaRPr lang="en-US"/>
          </a:p>
        </c:txPr>
        <c:crossAx val="75211136"/>
        <c:crosses val="autoZero"/>
        <c:auto val="1"/>
        <c:lblAlgn val="ctr"/>
        <c:lblOffset val="100"/>
        <c:noMultiLvlLbl val="0"/>
      </c:catAx>
      <c:valAx>
        <c:axId val="75211136"/>
        <c:scaling>
          <c:orientation val="minMax"/>
        </c:scaling>
        <c:delete val="0"/>
        <c:axPos val="l"/>
        <c:majorGridlines/>
        <c:title>
          <c:tx>
            <c:rich>
              <a:bodyPr rot="-5400000" vert="horz"/>
              <a:lstStyle/>
              <a:p>
                <a:pPr>
                  <a:defRPr sz="1400" b="0"/>
                </a:pPr>
                <a:r>
                  <a:rPr lang="en-US" sz="1400" b="0"/>
                  <a:t>$ millions</a:t>
                </a:r>
              </a:p>
            </c:rich>
          </c:tx>
          <c:layout>
            <c:manualLayout>
              <c:xMode val="edge"/>
              <c:yMode val="edge"/>
              <c:x val="2.1938807480796036E-2"/>
              <c:y val="0.36467473493274344"/>
            </c:manualLayout>
          </c:layout>
          <c:overlay val="0"/>
        </c:title>
        <c:numFmt formatCode="&quot;$&quot;#,##0" sourceLinked="0"/>
        <c:majorTickMark val="out"/>
        <c:minorTickMark val="none"/>
        <c:tickLblPos val="nextTo"/>
        <c:txPr>
          <a:bodyPr/>
          <a:lstStyle/>
          <a:p>
            <a:pPr>
              <a:defRPr sz="1200"/>
            </a:pPr>
            <a:endParaRPr lang="en-US"/>
          </a:p>
        </c:txPr>
        <c:crossAx val="75201152"/>
        <c:crosses val="autoZero"/>
        <c:crossBetween val="midCat"/>
      </c:valAx>
    </c:plotArea>
    <c:legend>
      <c:legendPos val="t"/>
      <c:layout>
        <c:manualLayout>
          <c:xMode val="edge"/>
          <c:yMode val="edge"/>
          <c:x val="5.9916925717449922E-2"/>
          <c:y val="2.4947015247124789E-2"/>
          <c:w val="0.92800101729948903"/>
          <c:h val="6.7917025494946395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22516040124992"/>
          <c:y val="7.9930080920010582E-2"/>
          <c:w val="0.78736880020685496"/>
          <c:h val="0.81388115091715507"/>
        </c:manualLayout>
      </c:layout>
      <c:lineChart>
        <c:grouping val="standard"/>
        <c:varyColors val="0"/>
        <c:ser>
          <c:idx val="2"/>
          <c:order val="0"/>
          <c:tx>
            <c:strRef>
              <c:f>'Ethernet Segments'!$B$34</c:f>
              <c:strCache>
                <c:ptCount val="1"/>
                <c:pt idx="0">
                  <c:v>Enterprise</c:v>
                </c:pt>
              </c:strCache>
            </c:strRef>
          </c:tx>
          <c:cat>
            <c:numRef>
              <c:f>'Ethernet Segments'!$C$31:$N$31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Segments'!$C$34:$N$34</c:f>
              <c:numCache>
                <c:formatCode>_(* #,##0_);_(* \(#,##0\);_(* "-"??_);_(@_)</c:formatCode>
                <c:ptCount val="12"/>
                <c:pt idx="0">
                  <c:v>21287441.14376694</c:v>
                </c:pt>
                <c:pt idx="1">
                  <c:v>20863877.916871283</c:v>
                </c:pt>
              </c:numCache>
            </c:numRef>
          </c:val>
          <c:smooth val="1"/>
          <c:extLst>
            <c:ext xmlns:c16="http://schemas.microsoft.com/office/drawing/2014/chart" uri="{C3380CC4-5D6E-409C-BE32-E72D297353CC}">
              <c16:uniqueId val="{00000000-55EF-7A4B-A006-784CAFDCFEC7}"/>
            </c:ext>
          </c:extLst>
        </c:ser>
        <c:ser>
          <c:idx val="1"/>
          <c:order val="1"/>
          <c:tx>
            <c:strRef>
              <c:f>'Ethernet Segments'!$B$32</c:f>
              <c:strCache>
                <c:ptCount val="1"/>
                <c:pt idx="0">
                  <c:v>Telecom</c:v>
                </c:pt>
              </c:strCache>
            </c:strRef>
          </c:tx>
          <c:cat>
            <c:numRef>
              <c:f>'Ethernet Segments'!$C$31:$N$31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Segments'!$C$32:$N$32</c:f>
              <c:numCache>
                <c:formatCode>_(* #,##0_);_(* \(#,##0\);_(* "-"??_);_(@_)</c:formatCode>
                <c:ptCount val="12"/>
                <c:pt idx="0">
                  <c:v>4496664.3535132017</c:v>
                </c:pt>
                <c:pt idx="1">
                  <c:v>3902185.0984692555</c:v>
                </c:pt>
              </c:numCache>
            </c:numRef>
          </c:val>
          <c:smooth val="1"/>
          <c:extLst>
            <c:ext xmlns:c16="http://schemas.microsoft.com/office/drawing/2014/chart" uri="{C3380CC4-5D6E-409C-BE32-E72D297353CC}">
              <c16:uniqueId val="{00000001-55EF-7A4B-A006-784CAFDCFEC7}"/>
            </c:ext>
          </c:extLst>
        </c:ser>
        <c:ser>
          <c:idx val="0"/>
          <c:order val="2"/>
          <c:tx>
            <c:strRef>
              <c:f>'Ethernet Segments'!$B$33</c:f>
              <c:strCache>
                <c:ptCount val="1"/>
                <c:pt idx="0">
                  <c:v>Cloud</c:v>
                </c:pt>
              </c:strCache>
            </c:strRef>
          </c:tx>
          <c:cat>
            <c:numRef>
              <c:f>'Ethernet Segments'!$C$31:$N$31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Segments'!$C$33:$N$33</c:f>
              <c:numCache>
                <c:formatCode>_(* #,##0_);_(* \(#,##0\);_(* "-"??_);_(@_)</c:formatCode>
                <c:ptCount val="12"/>
                <c:pt idx="0">
                  <c:v>10649308.537719864</c:v>
                </c:pt>
                <c:pt idx="1">
                  <c:v>13336042.134659462</c:v>
                </c:pt>
              </c:numCache>
            </c:numRef>
          </c:val>
          <c:smooth val="1"/>
          <c:extLst>
            <c:ext xmlns:c16="http://schemas.microsoft.com/office/drawing/2014/chart" uri="{C3380CC4-5D6E-409C-BE32-E72D297353CC}">
              <c16:uniqueId val="{00000002-55EF-7A4B-A006-784CAFDCFEC7}"/>
            </c:ext>
          </c:extLst>
        </c:ser>
        <c:dLbls>
          <c:showLegendKey val="0"/>
          <c:showVal val="0"/>
          <c:showCatName val="0"/>
          <c:showSerName val="0"/>
          <c:showPercent val="0"/>
          <c:showBubbleSize val="0"/>
        </c:dLbls>
        <c:marker val="1"/>
        <c:smooth val="0"/>
        <c:axId val="75243520"/>
        <c:axId val="75245056"/>
      </c:lineChart>
      <c:catAx>
        <c:axId val="75243520"/>
        <c:scaling>
          <c:orientation val="minMax"/>
        </c:scaling>
        <c:delete val="0"/>
        <c:axPos val="b"/>
        <c:numFmt formatCode="General" sourceLinked="1"/>
        <c:majorTickMark val="out"/>
        <c:minorTickMark val="none"/>
        <c:tickLblPos val="nextTo"/>
        <c:txPr>
          <a:bodyPr/>
          <a:lstStyle/>
          <a:p>
            <a:pPr>
              <a:defRPr sz="1200"/>
            </a:pPr>
            <a:endParaRPr lang="en-US"/>
          </a:p>
        </c:txPr>
        <c:crossAx val="75245056"/>
        <c:crosses val="autoZero"/>
        <c:auto val="1"/>
        <c:lblAlgn val="ctr"/>
        <c:lblOffset val="100"/>
        <c:noMultiLvlLbl val="0"/>
      </c:catAx>
      <c:valAx>
        <c:axId val="75245056"/>
        <c:scaling>
          <c:orientation val="minMax"/>
        </c:scaling>
        <c:delete val="0"/>
        <c:axPos val="l"/>
        <c:majorGridlines/>
        <c:title>
          <c:tx>
            <c:rich>
              <a:bodyPr/>
              <a:lstStyle/>
              <a:p>
                <a:pPr>
                  <a:defRPr sz="1400" b="0"/>
                </a:pPr>
                <a:r>
                  <a:rPr lang="en-US" sz="1400" b="0"/>
                  <a:t>Shipments (Units)</a:t>
                </a:r>
              </a:p>
            </c:rich>
          </c:tx>
          <c:layout>
            <c:manualLayout>
              <c:xMode val="edge"/>
              <c:yMode val="edge"/>
              <c:x val="8.0061401306352428E-4"/>
              <c:y val="0.32969884891256435"/>
            </c:manualLayout>
          </c:layout>
          <c:overlay val="0"/>
        </c:title>
        <c:numFmt formatCode="_(* #,##0_);_(* \(#,##0\);_(* &quot;-&quot;_);_(@_)" sourceLinked="0"/>
        <c:majorTickMark val="out"/>
        <c:minorTickMark val="none"/>
        <c:tickLblPos val="nextTo"/>
        <c:txPr>
          <a:bodyPr/>
          <a:lstStyle/>
          <a:p>
            <a:pPr>
              <a:defRPr sz="1200"/>
            </a:pPr>
            <a:endParaRPr lang="en-US"/>
          </a:p>
        </c:txPr>
        <c:crossAx val="75243520"/>
        <c:crosses val="autoZero"/>
        <c:crossBetween val="between"/>
      </c:valAx>
    </c:plotArea>
    <c:legend>
      <c:legendPos val="t"/>
      <c:layout>
        <c:manualLayout>
          <c:xMode val="edge"/>
          <c:yMode val="edge"/>
          <c:x val="0.19091449370011415"/>
          <c:y val="9.7979779459347521E-2"/>
          <c:w val="0.69423483016657506"/>
          <c:h val="7.9734622436342203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1.6T Ethernet sales</a:t>
            </a:r>
          </a:p>
        </c:rich>
      </c:tx>
      <c:overlay val="1"/>
    </c:title>
    <c:autoTitleDeleted val="0"/>
    <c:plotArea>
      <c:layout>
        <c:manualLayout>
          <c:layoutTarget val="inner"/>
          <c:xMode val="edge"/>
          <c:yMode val="edge"/>
          <c:x val="0.18424657736687788"/>
          <c:y val="0.11969921365500684"/>
          <c:w val="0.77314932493142907"/>
          <c:h val="0.75639170607940642"/>
        </c:manualLayout>
      </c:layout>
      <c:areaChart>
        <c:grouping val="stacked"/>
        <c:varyColors val="0"/>
        <c:ser>
          <c:idx val="0"/>
          <c:order val="0"/>
          <c:tx>
            <c:strRef>
              <c:f>'Ethernet Segments'!$B$303</c:f>
              <c:strCache>
                <c:ptCount val="1"/>
                <c:pt idx="0">
                  <c:v>Cloud</c:v>
                </c:pt>
              </c:strCache>
            </c:strRef>
          </c:tx>
          <c:spPr>
            <a:ln w="25400">
              <a:noFill/>
            </a:ln>
          </c:spPr>
          <c:cat>
            <c:numRef>
              <c:f>'Ethernet Segments'!$I$301:$N$301</c:f>
              <c:numCache>
                <c:formatCode>General</c:formatCode>
                <c:ptCount val="6"/>
                <c:pt idx="0">
                  <c:v>2022</c:v>
                </c:pt>
                <c:pt idx="1">
                  <c:v>2023</c:v>
                </c:pt>
                <c:pt idx="2">
                  <c:v>2024</c:v>
                </c:pt>
                <c:pt idx="3">
                  <c:v>2025</c:v>
                </c:pt>
                <c:pt idx="4">
                  <c:v>2026</c:v>
                </c:pt>
                <c:pt idx="5">
                  <c:v>2027</c:v>
                </c:pt>
              </c:numCache>
            </c:numRef>
          </c:cat>
          <c:val>
            <c:numRef>
              <c:f>'Ethernet Segments'!$I$303:$N$303</c:f>
              <c:numCache>
                <c:formatCode>_("$"* #,##0_);_("$"* \(#,##0\);_("$"* "-"??_);_(@_)</c:formatCode>
                <c:ptCount val="6"/>
              </c:numCache>
            </c:numRef>
          </c:val>
          <c:extLst>
            <c:ext xmlns:c16="http://schemas.microsoft.com/office/drawing/2014/chart" uri="{C3380CC4-5D6E-409C-BE32-E72D297353CC}">
              <c16:uniqueId val="{00000003-B5F7-7944-8ECD-A9473D013D32}"/>
            </c:ext>
          </c:extLst>
        </c:ser>
        <c:dLbls>
          <c:showLegendKey val="0"/>
          <c:showVal val="0"/>
          <c:showCatName val="0"/>
          <c:showSerName val="0"/>
          <c:showPercent val="0"/>
          <c:showBubbleSize val="0"/>
        </c:dLbls>
        <c:axId val="75282304"/>
        <c:axId val="75283840"/>
      </c:areaChart>
      <c:catAx>
        <c:axId val="75282304"/>
        <c:scaling>
          <c:orientation val="minMax"/>
        </c:scaling>
        <c:delete val="0"/>
        <c:axPos val="b"/>
        <c:numFmt formatCode="General" sourceLinked="1"/>
        <c:majorTickMark val="out"/>
        <c:minorTickMark val="none"/>
        <c:tickLblPos val="nextTo"/>
        <c:txPr>
          <a:bodyPr/>
          <a:lstStyle/>
          <a:p>
            <a:pPr>
              <a:defRPr sz="1200"/>
            </a:pPr>
            <a:endParaRPr lang="en-US"/>
          </a:p>
        </c:txPr>
        <c:crossAx val="75283840"/>
        <c:crosses val="autoZero"/>
        <c:auto val="1"/>
        <c:lblAlgn val="ctr"/>
        <c:lblOffset val="100"/>
        <c:noMultiLvlLbl val="0"/>
      </c:catAx>
      <c:valAx>
        <c:axId val="75283840"/>
        <c:scaling>
          <c:orientation val="minMax"/>
        </c:scaling>
        <c:delete val="0"/>
        <c:axPos val="l"/>
        <c:majorGridlines/>
        <c:title>
          <c:tx>
            <c:rich>
              <a:bodyPr rot="-5400000" vert="horz"/>
              <a:lstStyle/>
              <a:p>
                <a:pPr>
                  <a:defRPr sz="1400" b="0"/>
                </a:pPr>
                <a:r>
                  <a:rPr lang="en-US" sz="1400" b="0"/>
                  <a:t>$ millions</a:t>
                </a:r>
              </a:p>
            </c:rich>
          </c:tx>
          <c:layout>
            <c:manualLayout>
              <c:xMode val="edge"/>
              <c:yMode val="edge"/>
              <c:x val="2.1938807480796036E-2"/>
              <c:y val="0.36467473493274344"/>
            </c:manualLayout>
          </c:layout>
          <c:overlay val="0"/>
        </c:title>
        <c:numFmt formatCode="&quot;$&quot;#,##0" sourceLinked="0"/>
        <c:majorTickMark val="out"/>
        <c:minorTickMark val="none"/>
        <c:tickLblPos val="nextTo"/>
        <c:txPr>
          <a:bodyPr/>
          <a:lstStyle/>
          <a:p>
            <a:pPr>
              <a:defRPr sz="1200"/>
            </a:pPr>
            <a:endParaRPr lang="en-US"/>
          </a:p>
        </c:txPr>
        <c:crossAx val="75282304"/>
        <c:crosses val="autoZero"/>
        <c:crossBetween val="midCat"/>
      </c:valAx>
    </c:plotArea>
    <c:legend>
      <c:legendPos val="t"/>
      <c:layout>
        <c:manualLayout>
          <c:xMode val="edge"/>
          <c:yMode val="edge"/>
          <c:x val="0.26093763695607958"/>
          <c:y val="0.1541776563677468"/>
          <c:w val="0.12489662608299017"/>
          <c:h val="8.4606161675365388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1.6T Ethernet shipments</a:t>
            </a:r>
          </a:p>
        </c:rich>
      </c:tx>
      <c:overlay val="1"/>
    </c:title>
    <c:autoTitleDeleted val="0"/>
    <c:plotArea>
      <c:layout>
        <c:manualLayout>
          <c:layoutTarget val="inner"/>
          <c:xMode val="edge"/>
          <c:yMode val="edge"/>
          <c:x val="0.22178322732431666"/>
          <c:y val="0.11969921365500684"/>
          <c:w val="0.7356126749739903"/>
          <c:h val="0.75639170607940642"/>
        </c:manualLayout>
      </c:layout>
      <c:areaChart>
        <c:grouping val="stacked"/>
        <c:varyColors val="0"/>
        <c:ser>
          <c:idx val="0"/>
          <c:order val="0"/>
          <c:tx>
            <c:strRef>
              <c:f>'Ethernet Segments'!$B$303</c:f>
              <c:strCache>
                <c:ptCount val="1"/>
                <c:pt idx="0">
                  <c:v>Cloud</c:v>
                </c:pt>
              </c:strCache>
            </c:strRef>
          </c:tx>
          <c:spPr>
            <a:ln w="25400">
              <a:noFill/>
            </a:ln>
          </c:spPr>
          <c:cat>
            <c:numRef>
              <c:f>'Ethernet Segments'!$I$292:$N$292</c:f>
              <c:numCache>
                <c:formatCode>General</c:formatCode>
                <c:ptCount val="6"/>
                <c:pt idx="0">
                  <c:v>2022</c:v>
                </c:pt>
                <c:pt idx="1">
                  <c:v>2023</c:v>
                </c:pt>
                <c:pt idx="2">
                  <c:v>2024</c:v>
                </c:pt>
                <c:pt idx="3">
                  <c:v>2025</c:v>
                </c:pt>
                <c:pt idx="4">
                  <c:v>2026</c:v>
                </c:pt>
                <c:pt idx="5">
                  <c:v>2027</c:v>
                </c:pt>
              </c:numCache>
            </c:numRef>
          </c:cat>
          <c:val>
            <c:numRef>
              <c:f>'Ethernet Segments'!$I$294:$N$294</c:f>
              <c:numCache>
                <c:formatCode>_(* #,##0_);_(* \(#,##0\);_(* "-"??_);_(@_)</c:formatCode>
                <c:ptCount val="6"/>
              </c:numCache>
            </c:numRef>
          </c:val>
          <c:extLst>
            <c:ext xmlns:c16="http://schemas.microsoft.com/office/drawing/2014/chart" uri="{C3380CC4-5D6E-409C-BE32-E72D297353CC}">
              <c16:uniqueId val="{00000003-B5F7-7944-8ECD-A9473D013D32}"/>
            </c:ext>
          </c:extLst>
        </c:ser>
        <c:dLbls>
          <c:showLegendKey val="0"/>
          <c:showVal val="0"/>
          <c:showCatName val="0"/>
          <c:showSerName val="0"/>
          <c:showPercent val="0"/>
          <c:showBubbleSize val="0"/>
        </c:dLbls>
        <c:axId val="75387264"/>
        <c:axId val="75388800"/>
      </c:areaChart>
      <c:catAx>
        <c:axId val="75387264"/>
        <c:scaling>
          <c:orientation val="minMax"/>
        </c:scaling>
        <c:delete val="0"/>
        <c:axPos val="b"/>
        <c:numFmt formatCode="General" sourceLinked="1"/>
        <c:majorTickMark val="out"/>
        <c:minorTickMark val="none"/>
        <c:tickLblPos val="nextTo"/>
        <c:txPr>
          <a:bodyPr/>
          <a:lstStyle/>
          <a:p>
            <a:pPr>
              <a:defRPr sz="1200"/>
            </a:pPr>
            <a:endParaRPr lang="en-US"/>
          </a:p>
        </c:txPr>
        <c:crossAx val="75388800"/>
        <c:crosses val="autoZero"/>
        <c:auto val="1"/>
        <c:lblAlgn val="ctr"/>
        <c:lblOffset val="100"/>
        <c:noMultiLvlLbl val="0"/>
      </c:catAx>
      <c:valAx>
        <c:axId val="75388800"/>
        <c:scaling>
          <c:orientation val="minMax"/>
        </c:scaling>
        <c:delete val="0"/>
        <c:axPos val="l"/>
        <c:majorGridlines/>
        <c:title>
          <c:tx>
            <c:rich>
              <a:bodyPr rot="-5400000" vert="horz"/>
              <a:lstStyle/>
              <a:p>
                <a:pPr>
                  <a:defRPr sz="1400" b="0"/>
                </a:pPr>
                <a:r>
                  <a:rPr lang="en-US" sz="1400" b="0"/>
                  <a:t>units</a:t>
                </a:r>
                <a:r>
                  <a:rPr lang="en-US" sz="1400" b="0" baseline="0"/>
                  <a:t> consumed</a:t>
                </a:r>
                <a:endParaRPr lang="en-US" sz="1400" b="0"/>
              </a:p>
            </c:rich>
          </c:tx>
          <c:layout>
            <c:manualLayout>
              <c:xMode val="edge"/>
              <c:yMode val="edge"/>
              <c:x val="2.1938807480796036E-2"/>
              <c:y val="0.36467473493274344"/>
            </c:manualLayout>
          </c:layout>
          <c:overlay val="0"/>
        </c:title>
        <c:numFmt formatCode="#,##0" sourceLinked="0"/>
        <c:majorTickMark val="out"/>
        <c:minorTickMark val="none"/>
        <c:tickLblPos val="nextTo"/>
        <c:txPr>
          <a:bodyPr/>
          <a:lstStyle/>
          <a:p>
            <a:pPr>
              <a:defRPr sz="1200"/>
            </a:pPr>
            <a:endParaRPr lang="en-US"/>
          </a:p>
        </c:txPr>
        <c:crossAx val="75387264"/>
        <c:crosses val="autoZero"/>
        <c:crossBetween val="midCat"/>
      </c:valAx>
    </c:plotArea>
    <c:legend>
      <c:legendPos val="t"/>
      <c:layout>
        <c:manualLayout>
          <c:xMode val="edge"/>
          <c:yMode val="edge"/>
          <c:x val="0.26093763695607958"/>
          <c:y val="0.1541776563677468"/>
          <c:w val="0.12489662608299017"/>
          <c:h val="8.4606161675365388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2165781243473322"/>
          <c:y val="5.140705785508258E-2"/>
          <c:w val="0.75840619498348394"/>
          <c:h val="0.83829398352754203"/>
        </c:manualLayout>
      </c:layout>
      <c:barChart>
        <c:barDir val="col"/>
        <c:grouping val="clustered"/>
        <c:varyColors val="0"/>
        <c:ser>
          <c:idx val="0"/>
          <c:order val="0"/>
          <c:tx>
            <c:strRef>
              <c:f>'WDM Cloud (DCI)'!$B$59</c:f>
              <c:strCache>
                <c:ptCount val="1"/>
                <c:pt idx="0">
                  <c:v>Cloud (DCI)</c:v>
                </c:pt>
              </c:strCache>
            </c:strRef>
          </c:tx>
          <c:invertIfNegative val="0"/>
          <c:cat>
            <c:numRef>
              <c:f>'WDM Cloud (DCI)'!$C$58:$N$58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'WDM Cloud (DCI)'!$C$59:$N$59</c:f>
              <c:numCache>
                <c:formatCode>_(* #,##0_);_(* \(#,##0\);_(* "-"??_);_(@_)</c:formatCode>
                <c:ptCount val="12"/>
                <c:pt idx="0">
                  <c:v>61440.44850683141</c:v>
                </c:pt>
                <c:pt idx="1">
                  <c:v>133037.5312967503</c:v>
                </c:pt>
              </c:numCache>
            </c:numRef>
          </c:val>
          <c:extLst>
            <c:ext xmlns:c16="http://schemas.microsoft.com/office/drawing/2014/chart" uri="{C3380CC4-5D6E-409C-BE32-E72D297353CC}">
              <c16:uniqueId val="{00000000-DB56-6446-81C2-DF4EB82CC923}"/>
            </c:ext>
          </c:extLst>
        </c:ser>
        <c:ser>
          <c:idx val="2"/>
          <c:order val="1"/>
          <c:tx>
            <c:strRef>
              <c:f>'WDM Cloud (DCI)'!$B$60</c:f>
              <c:strCache>
                <c:ptCount val="1"/>
                <c:pt idx="0">
                  <c:v>Telecom</c:v>
                </c:pt>
              </c:strCache>
            </c:strRef>
          </c:tx>
          <c:spPr>
            <a:solidFill>
              <a:schemeClr val="accent2"/>
            </a:solidFill>
            <a:ln>
              <a:solidFill>
                <a:schemeClr val="accent2"/>
              </a:solidFill>
            </a:ln>
            <a:effectLst/>
          </c:spPr>
          <c:invertIfNegative val="0"/>
          <c:cat>
            <c:numRef>
              <c:f>'WDM Cloud (DCI)'!$C$58:$N$58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'WDM Cloud (DCI)'!$C$60:$N$60</c:f>
              <c:numCache>
                <c:formatCode>_(* #,##0_);_(* \(#,##0\);_(* "-"??_);_(@_)</c:formatCode>
                <c:ptCount val="12"/>
                <c:pt idx="0">
                  <c:v>238353.35242111204</c:v>
                </c:pt>
                <c:pt idx="1">
                  <c:v>234676.84235788332</c:v>
                </c:pt>
              </c:numCache>
            </c:numRef>
          </c:val>
          <c:extLst>
            <c:ext xmlns:c16="http://schemas.microsoft.com/office/drawing/2014/chart" uri="{C3380CC4-5D6E-409C-BE32-E72D297353CC}">
              <c16:uniqueId val="{00000001-DB56-6446-81C2-DF4EB82CC923}"/>
            </c:ext>
          </c:extLst>
        </c:ser>
        <c:ser>
          <c:idx val="1"/>
          <c:order val="2"/>
          <c:tx>
            <c:strRef>
              <c:f>'WDM Cloud (DCI)'!$B$61</c:f>
              <c:strCache>
                <c:ptCount val="1"/>
                <c:pt idx="0">
                  <c:v>Enterprise</c:v>
                </c:pt>
              </c:strCache>
            </c:strRef>
          </c:tx>
          <c:spPr>
            <a:solidFill>
              <a:schemeClr val="accent3"/>
            </a:solidFill>
            <a:ln>
              <a:solidFill>
                <a:schemeClr val="accent3"/>
              </a:solidFill>
            </a:ln>
            <a:effectLst/>
          </c:spPr>
          <c:invertIfNegative val="0"/>
          <c:cat>
            <c:numRef>
              <c:f>'WDM Cloud (DCI)'!$C$58:$N$58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'WDM Cloud (DCI)'!$C$61:$N$61</c:f>
              <c:numCache>
                <c:formatCode>_(* #,##0_);_(* \(#,##0\);_(* "-"??_);_(@_)</c:formatCode>
                <c:ptCount val="12"/>
                <c:pt idx="0">
                  <c:v>12294.199072056541</c:v>
                </c:pt>
                <c:pt idx="1">
                  <c:v>29654.626345366392</c:v>
                </c:pt>
              </c:numCache>
            </c:numRef>
          </c:val>
          <c:extLst>
            <c:ext xmlns:c16="http://schemas.microsoft.com/office/drawing/2014/chart" uri="{C3380CC4-5D6E-409C-BE32-E72D297353CC}">
              <c16:uniqueId val="{00000002-DB56-6446-81C2-DF4EB82CC923}"/>
            </c:ext>
          </c:extLst>
        </c:ser>
        <c:dLbls>
          <c:showLegendKey val="0"/>
          <c:showVal val="0"/>
          <c:showCatName val="0"/>
          <c:showSerName val="0"/>
          <c:showPercent val="0"/>
          <c:showBubbleSize val="0"/>
        </c:dLbls>
        <c:gapWidth val="150"/>
        <c:axId val="122395648"/>
        <c:axId val="122397440"/>
      </c:barChart>
      <c:catAx>
        <c:axId val="122395648"/>
        <c:scaling>
          <c:orientation val="minMax"/>
        </c:scaling>
        <c:delete val="0"/>
        <c:axPos val="b"/>
        <c:numFmt formatCode="General" sourceLinked="1"/>
        <c:majorTickMark val="out"/>
        <c:minorTickMark val="none"/>
        <c:tickLblPos val="nextTo"/>
        <c:txPr>
          <a:bodyPr/>
          <a:lstStyle/>
          <a:p>
            <a:pPr>
              <a:defRPr sz="1200"/>
            </a:pPr>
            <a:endParaRPr lang="en-US"/>
          </a:p>
        </c:txPr>
        <c:crossAx val="122397440"/>
        <c:crosses val="autoZero"/>
        <c:auto val="1"/>
        <c:lblAlgn val="ctr"/>
        <c:lblOffset val="100"/>
        <c:noMultiLvlLbl val="0"/>
      </c:catAx>
      <c:valAx>
        <c:axId val="122397440"/>
        <c:scaling>
          <c:orientation val="minMax"/>
        </c:scaling>
        <c:delete val="0"/>
        <c:axPos val="l"/>
        <c:majorGridlines/>
        <c:title>
          <c:tx>
            <c:rich>
              <a:bodyPr/>
              <a:lstStyle/>
              <a:p>
                <a:pPr>
                  <a:defRPr sz="1400"/>
                </a:pPr>
                <a:r>
                  <a:rPr lang="en-US" sz="1400"/>
                  <a:t>Units</a:t>
                </a:r>
              </a:p>
            </c:rich>
          </c:tx>
          <c:overlay val="0"/>
        </c:title>
        <c:numFmt formatCode="_(* #,##0_);_(* \(#,##0\);_(* &quot;-&quot;??_);_(@_)" sourceLinked="1"/>
        <c:majorTickMark val="out"/>
        <c:minorTickMark val="none"/>
        <c:tickLblPos val="nextTo"/>
        <c:txPr>
          <a:bodyPr/>
          <a:lstStyle/>
          <a:p>
            <a:pPr>
              <a:defRPr sz="1400"/>
            </a:pPr>
            <a:endParaRPr lang="en-US"/>
          </a:p>
        </c:txPr>
        <c:crossAx val="122395648"/>
        <c:crosses val="autoZero"/>
        <c:crossBetween val="between"/>
      </c:valAx>
    </c:plotArea>
    <c:legend>
      <c:legendPos val="r"/>
      <c:layout>
        <c:manualLayout>
          <c:xMode val="edge"/>
          <c:yMode val="edge"/>
          <c:x val="0.23587429298952034"/>
          <c:y val="9.2800626523167423E-2"/>
          <c:w val="0.18787470843795676"/>
          <c:h val="0.25341215628803498"/>
        </c:manualLayout>
      </c:layout>
      <c:overlay val="0"/>
      <c:spPr>
        <a:solidFill>
          <a:schemeClr val="bg1"/>
        </a:solidFill>
        <a:ln>
          <a:solidFill>
            <a:schemeClr val="tx1"/>
          </a:solidFill>
        </a:ln>
      </c:spPr>
      <c:txPr>
        <a:bodyPr/>
        <a:lstStyle/>
        <a:p>
          <a:pPr>
            <a:defRPr sz="1400"/>
          </a:pPr>
          <a:endParaRPr lang="en-US"/>
        </a:p>
      </c:txPr>
    </c:legend>
    <c:plotVisOnly val="1"/>
    <c:dispBlanksAs val="gap"/>
    <c:showDLblsOverMax val="0"/>
  </c:chart>
  <c:printSettings>
    <c:headerFooter/>
    <c:pageMargins b="1" l="0.75" r="0.75" t="1" header="0.5" footer="0.5"/>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1601518919108034"/>
          <c:y val="4.766250890582633E-2"/>
          <c:w val="0.8564960290670478"/>
          <c:h val="0.85188009041656199"/>
        </c:manualLayout>
      </c:layout>
      <c:lineChart>
        <c:grouping val="standard"/>
        <c:varyColors val="0"/>
        <c:ser>
          <c:idx val="0"/>
          <c:order val="0"/>
          <c:tx>
            <c:strRef>
              <c:f>'WDM Cloud (DCI)'!$B$63</c:f>
              <c:strCache>
                <c:ptCount val="1"/>
                <c:pt idx="0">
                  <c:v>Cloud (DCI)</c:v>
                </c:pt>
              </c:strCache>
            </c:strRef>
          </c:tx>
          <c:marker>
            <c:symbol val="none"/>
          </c:marker>
          <c:cat>
            <c:numRef>
              <c:f>'WDM Cloud (DCI)'!$E$58:$N$58</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'WDM Cloud (DCI)'!$E$63:$N$63</c:f>
              <c:numCache>
                <c:formatCode>0%</c:formatCode>
                <c:ptCount val="10"/>
              </c:numCache>
            </c:numRef>
          </c:val>
          <c:smooth val="0"/>
          <c:extLst>
            <c:ext xmlns:c16="http://schemas.microsoft.com/office/drawing/2014/chart" uri="{C3380CC4-5D6E-409C-BE32-E72D297353CC}">
              <c16:uniqueId val="{00000000-4AC5-D448-8DE7-0872C149E45D}"/>
            </c:ext>
          </c:extLst>
        </c:ser>
        <c:ser>
          <c:idx val="2"/>
          <c:order val="1"/>
          <c:tx>
            <c:strRef>
              <c:f>'WDM Cloud (DCI)'!$B$64</c:f>
              <c:strCache>
                <c:ptCount val="1"/>
                <c:pt idx="0">
                  <c:v>Telecom</c:v>
                </c:pt>
              </c:strCache>
            </c:strRef>
          </c:tx>
          <c:spPr>
            <a:ln>
              <a:solidFill>
                <a:schemeClr val="accent2"/>
              </a:solidFill>
            </a:ln>
          </c:spPr>
          <c:marker>
            <c:symbol val="none"/>
          </c:marker>
          <c:cat>
            <c:numRef>
              <c:f>'WDM Cloud (DCI)'!$E$58:$N$58</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'WDM Cloud (DCI)'!$E$64:$N$64</c:f>
              <c:numCache>
                <c:formatCode>0%</c:formatCode>
                <c:ptCount val="10"/>
              </c:numCache>
            </c:numRef>
          </c:val>
          <c:smooth val="0"/>
          <c:extLst>
            <c:ext xmlns:c16="http://schemas.microsoft.com/office/drawing/2014/chart" uri="{C3380CC4-5D6E-409C-BE32-E72D297353CC}">
              <c16:uniqueId val="{00000002-4AC5-D448-8DE7-0872C149E45D}"/>
            </c:ext>
          </c:extLst>
        </c:ser>
        <c:ser>
          <c:idx val="1"/>
          <c:order val="2"/>
          <c:tx>
            <c:strRef>
              <c:f>'WDM Cloud (DCI)'!$B$65</c:f>
              <c:strCache>
                <c:ptCount val="1"/>
                <c:pt idx="0">
                  <c:v>Enterprise</c:v>
                </c:pt>
              </c:strCache>
            </c:strRef>
          </c:tx>
          <c:spPr>
            <a:ln>
              <a:solidFill>
                <a:schemeClr val="accent3"/>
              </a:solidFill>
            </a:ln>
          </c:spPr>
          <c:marker>
            <c:symbol val="none"/>
          </c:marker>
          <c:cat>
            <c:numRef>
              <c:f>'WDM Cloud (DCI)'!$E$58:$N$58</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'WDM Cloud (DCI)'!$E$65:$N$65</c:f>
              <c:numCache>
                <c:formatCode>0%</c:formatCode>
                <c:ptCount val="10"/>
              </c:numCache>
            </c:numRef>
          </c:val>
          <c:smooth val="0"/>
          <c:extLst>
            <c:ext xmlns:c16="http://schemas.microsoft.com/office/drawing/2014/chart" uri="{C3380CC4-5D6E-409C-BE32-E72D297353CC}">
              <c16:uniqueId val="{00000001-4AC5-D448-8DE7-0872C149E45D}"/>
            </c:ext>
          </c:extLst>
        </c:ser>
        <c:dLbls>
          <c:showLegendKey val="0"/>
          <c:showVal val="0"/>
          <c:showCatName val="0"/>
          <c:showSerName val="0"/>
          <c:showPercent val="0"/>
          <c:showBubbleSize val="0"/>
        </c:dLbls>
        <c:smooth val="0"/>
        <c:axId val="122424704"/>
        <c:axId val="122446976"/>
      </c:lineChart>
      <c:catAx>
        <c:axId val="122424704"/>
        <c:scaling>
          <c:orientation val="minMax"/>
        </c:scaling>
        <c:delete val="0"/>
        <c:axPos val="b"/>
        <c:numFmt formatCode="General" sourceLinked="1"/>
        <c:majorTickMark val="out"/>
        <c:minorTickMark val="none"/>
        <c:tickLblPos val="nextTo"/>
        <c:txPr>
          <a:bodyPr/>
          <a:lstStyle/>
          <a:p>
            <a:pPr>
              <a:defRPr sz="1100"/>
            </a:pPr>
            <a:endParaRPr lang="en-US"/>
          </a:p>
        </c:txPr>
        <c:crossAx val="122446976"/>
        <c:crosses val="autoZero"/>
        <c:auto val="1"/>
        <c:lblAlgn val="ctr"/>
        <c:lblOffset val="100"/>
        <c:noMultiLvlLbl val="0"/>
      </c:catAx>
      <c:valAx>
        <c:axId val="122446976"/>
        <c:scaling>
          <c:orientation val="minMax"/>
          <c:min val="0"/>
        </c:scaling>
        <c:delete val="0"/>
        <c:axPos val="l"/>
        <c:majorGridlines/>
        <c:title>
          <c:tx>
            <c:rich>
              <a:bodyPr rot="-5400000" vert="horz"/>
              <a:lstStyle/>
              <a:p>
                <a:pPr>
                  <a:defRPr sz="1200"/>
                </a:pPr>
                <a:r>
                  <a:rPr lang="en-US" sz="1200"/>
                  <a:t>Annual growth in bandwidth</a:t>
                </a:r>
              </a:p>
            </c:rich>
          </c:tx>
          <c:overlay val="0"/>
        </c:title>
        <c:numFmt formatCode="0%" sourceLinked="1"/>
        <c:majorTickMark val="out"/>
        <c:minorTickMark val="none"/>
        <c:tickLblPos val="nextTo"/>
        <c:txPr>
          <a:bodyPr/>
          <a:lstStyle/>
          <a:p>
            <a:pPr>
              <a:defRPr sz="1100"/>
            </a:pPr>
            <a:endParaRPr lang="en-US"/>
          </a:p>
        </c:txPr>
        <c:crossAx val="122424704"/>
        <c:crosses val="autoZero"/>
        <c:crossBetween val="between"/>
      </c:valAx>
    </c:plotArea>
    <c:legend>
      <c:legendPos val="r"/>
      <c:layout>
        <c:manualLayout>
          <c:xMode val="edge"/>
          <c:yMode val="edge"/>
          <c:x val="0.73261866474544957"/>
          <c:y val="6.5312383070985192E-2"/>
          <c:w val="0.21419794354730354"/>
          <c:h val="0.25163878806906581"/>
        </c:manualLayout>
      </c:layout>
      <c:overlay val="0"/>
      <c:spPr>
        <a:solidFill>
          <a:schemeClr val="bg1"/>
        </a:solidFill>
        <a:ln>
          <a:solidFill>
            <a:schemeClr val="tx1"/>
          </a:solidFill>
        </a:ln>
      </c:spPr>
      <c:txPr>
        <a:bodyPr/>
        <a:lstStyle/>
        <a:p>
          <a:pPr>
            <a:defRPr sz="1100"/>
          </a:pPr>
          <a:endParaRPr lang="en-US"/>
        </a:p>
      </c:txPr>
    </c:legend>
    <c:plotVisOnly val="1"/>
    <c:dispBlanksAs val="gap"/>
    <c:showDLblsOverMax val="0"/>
  </c:chart>
  <c:printSettings>
    <c:headerFooter/>
    <c:pageMargins b="1" l="0.75" r="0.75" t="1" header="0.5" footer="0.5"/>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pPr>
            <a:r>
              <a:rPr lang="en-US" sz="1600"/>
              <a:t>2016</a:t>
            </a:r>
            <a:r>
              <a:rPr lang="en-US" sz="1600" baseline="0"/>
              <a:t> DWDM transceiver sales by </a:t>
            </a:r>
          </a:p>
          <a:p>
            <a:pPr>
              <a:defRPr sz="1600"/>
            </a:pPr>
            <a:r>
              <a:rPr lang="en-US" sz="1600" baseline="0"/>
              <a:t>segment: $</a:t>
            </a:r>
            <a:r>
              <a:rPr lang="en-US" sz="1600" baseline="0">
                <a:solidFill>
                  <a:sysClr val="windowText" lastClr="000000"/>
                </a:solidFill>
              </a:rPr>
              <a:t>0.66 billion </a:t>
            </a:r>
            <a:r>
              <a:rPr lang="en-US" sz="1600" baseline="0"/>
              <a:t>total</a:t>
            </a:r>
            <a:r>
              <a:rPr lang="en-US" sz="1600"/>
              <a:t> </a:t>
            </a:r>
          </a:p>
        </c:rich>
      </c:tx>
      <c:layout>
        <c:manualLayout>
          <c:xMode val="edge"/>
          <c:yMode val="edge"/>
          <c:x val="6.774678073748483E-2"/>
          <c:y val="2.5163977186604316E-2"/>
        </c:manualLayout>
      </c:layout>
      <c:overlay val="0"/>
    </c:title>
    <c:autoTitleDeleted val="0"/>
    <c:plotArea>
      <c:layout>
        <c:manualLayout>
          <c:layoutTarget val="inner"/>
          <c:xMode val="edge"/>
          <c:yMode val="edge"/>
          <c:x val="0.17765747796668399"/>
          <c:y val="0.29843792146267689"/>
          <c:w val="0.45555036140067928"/>
          <c:h val="0.6279481892740566"/>
        </c:manualLayout>
      </c:layout>
      <c:pieChart>
        <c:varyColors val="1"/>
        <c:ser>
          <c:idx val="0"/>
          <c:order val="0"/>
          <c:tx>
            <c:strRef>
              <c:f>'WDM Cloud (DCI)'!$B$68:$B$70</c:f>
              <c:strCache>
                <c:ptCount val="3"/>
                <c:pt idx="0">
                  <c:v>Cloud (DCI)</c:v>
                </c:pt>
                <c:pt idx="1">
                  <c:v>Telecom</c:v>
                </c:pt>
                <c:pt idx="2">
                  <c:v>Enterprise</c:v>
                </c:pt>
              </c:strCache>
            </c:strRef>
          </c:tx>
          <c:dPt>
            <c:idx val="1"/>
            <c:bubble3D val="0"/>
            <c:explosion val="2"/>
            <c:extLst>
              <c:ext xmlns:c16="http://schemas.microsoft.com/office/drawing/2014/chart" uri="{C3380CC4-5D6E-409C-BE32-E72D297353CC}">
                <c16:uniqueId val="{00000000-5D1A-B644-97E9-BB7A63CF6DA4}"/>
              </c:ext>
            </c:extLst>
          </c:dPt>
          <c:dLbls>
            <c:spPr>
              <a:noFill/>
              <a:ln>
                <a:noFill/>
              </a:ln>
              <a:effectLst/>
            </c:spPr>
            <c:txPr>
              <a:bodyPr/>
              <a:lstStyle/>
              <a:p>
                <a:pPr>
                  <a:defRPr sz="1200"/>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'WDM Cloud (DCI)'!$B$68:$B$70</c:f>
              <c:strCache>
                <c:ptCount val="3"/>
                <c:pt idx="0">
                  <c:v>Cloud (DCI)</c:v>
                </c:pt>
                <c:pt idx="1">
                  <c:v>Telecom</c:v>
                </c:pt>
                <c:pt idx="2">
                  <c:v>Enterprise</c:v>
                </c:pt>
              </c:strCache>
            </c:strRef>
          </c:cat>
          <c:val>
            <c:numRef>
              <c:f>'WDM Cloud (DCI)'!$C$68:$C$70</c:f>
              <c:numCache>
                <c:formatCode>_("$"* #,##0_);_("$"* \(#,##0\);_("$"* "-"??_);_(@_)</c:formatCode>
                <c:ptCount val="3"/>
                <c:pt idx="0">
                  <c:v>707.72511537260164</c:v>
                </c:pt>
                <c:pt idx="1">
                  <c:v>2915.4327192550613</c:v>
                </c:pt>
                <c:pt idx="2">
                  <c:v>151.68470080233706</c:v>
                </c:pt>
              </c:numCache>
            </c:numRef>
          </c:val>
          <c:extLst>
            <c:ext xmlns:c16="http://schemas.microsoft.com/office/drawing/2014/chart" uri="{C3380CC4-5D6E-409C-BE32-E72D297353CC}">
              <c16:uniqueId val="{00000000-BB9C-2046-AE5C-951C6213ECE2}"/>
            </c:ext>
          </c:extLst>
        </c:ser>
        <c:dLbls>
          <c:dLblPos val="outEnd"/>
          <c:showLegendKey val="0"/>
          <c:showVal val="1"/>
          <c:showCatName val="0"/>
          <c:showSerName val="0"/>
          <c:showPercent val="0"/>
          <c:showBubbleSize val="0"/>
          <c:showLeaderLines val="0"/>
        </c:dLbls>
        <c:firstSliceAng val="80"/>
      </c:pieChart>
    </c:plotArea>
    <c:plotVisOnly val="1"/>
    <c:dispBlanksAs val="gap"/>
    <c:showDLblsOverMax val="0"/>
  </c:chart>
  <c:printSettings>
    <c:headerFooter/>
    <c:pageMargins b="1" l="0.75" r="0.75" t="1" header="0.5" footer="0.5"/>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pPr>
            <a:r>
              <a:rPr lang="en-US" sz="1600"/>
              <a:t>2021 DWDM transceiver</a:t>
            </a:r>
            <a:r>
              <a:rPr lang="en-US" sz="1600" baseline="0"/>
              <a:t> sales</a:t>
            </a:r>
            <a:r>
              <a:rPr lang="en-US" sz="1600"/>
              <a:t> by segment: $4.1 billion</a:t>
            </a:r>
            <a:r>
              <a:rPr lang="en-US" sz="1600" baseline="0"/>
              <a:t> total</a:t>
            </a:r>
            <a:endParaRPr lang="en-US" sz="1600"/>
          </a:p>
        </c:rich>
      </c:tx>
      <c:layout>
        <c:manualLayout>
          <c:xMode val="edge"/>
          <c:yMode val="edge"/>
          <c:x val="0.15995247472058144"/>
          <c:y val="1.8066039719459834E-2"/>
        </c:manualLayout>
      </c:layout>
      <c:overlay val="0"/>
    </c:title>
    <c:autoTitleDeleted val="0"/>
    <c:plotArea>
      <c:layout>
        <c:manualLayout>
          <c:layoutTarget val="inner"/>
          <c:xMode val="edge"/>
          <c:yMode val="edge"/>
          <c:x val="0.26004342106070449"/>
          <c:y val="0.3032222486142786"/>
          <c:w val="0.53185949479996131"/>
          <c:h val="0.60476053638255711"/>
        </c:manualLayout>
      </c:layout>
      <c:pieChart>
        <c:varyColors val="1"/>
        <c:ser>
          <c:idx val="0"/>
          <c:order val="0"/>
          <c:dLbls>
            <c:spPr>
              <a:noFill/>
              <a:ln>
                <a:noFill/>
              </a:ln>
              <a:effectLst/>
            </c:spPr>
            <c:txPr>
              <a:bodyPr/>
              <a:lstStyle/>
              <a:p>
                <a:pPr>
                  <a:defRPr sz="1200"/>
                </a:pPr>
                <a:endParaRPr lang="en-US"/>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'WDM Cloud (DCI)'!$B$68:$B$70</c:f>
              <c:strCache>
                <c:ptCount val="3"/>
                <c:pt idx="0">
                  <c:v>Cloud (DCI)</c:v>
                </c:pt>
                <c:pt idx="1">
                  <c:v>Telecom</c:v>
                </c:pt>
                <c:pt idx="2">
                  <c:v>Enterprise</c:v>
                </c:pt>
              </c:strCache>
            </c:strRef>
          </c:cat>
          <c:val>
            <c:numRef>
              <c:f>'WDM Cloud (DCI)'!$H$68:$H$70</c:f>
              <c:numCache>
                <c:formatCode>_("$"* #,##0_);_("$"* \(#,##0\);_("$"* "-"??_);_(@_)</c:formatCode>
                <c:ptCount val="3"/>
              </c:numCache>
            </c:numRef>
          </c:val>
          <c:extLst>
            <c:ext xmlns:c16="http://schemas.microsoft.com/office/drawing/2014/chart" uri="{C3380CC4-5D6E-409C-BE32-E72D297353CC}">
              <c16:uniqueId val="{00000000-0798-0B49-89EB-A40045EAD069}"/>
            </c:ext>
          </c:extLst>
        </c:ser>
        <c:dLbls>
          <c:showLegendKey val="0"/>
          <c:showVal val="1"/>
          <c:showCatName val="0"/>
          <c:showSerName val="0"/>
          <c:showPercent val="0"/>
          <c:showBubbleSize val="0"/>
          <c:showLeaderLines val="1"/>
        </c:dLbls>
        <c:firstSliceAng val="58"/>
      </c:pieChart>
    </c:plotArea>
    <c:plotVisOnly val="1"/>
    <c:dispBlanksAs val="gap"/>
    <c:showDLblsOverMax val="0"/>
  </c:chart>
  <c:printSettings>
    <c:headerFooter/>
    <c:pageMargins b="1" l="0.75" r="0.75" t="1" header="0.5" footer="0.5"/>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4557410034270626"/>
          <c:y val="4.4846922865465703E-2"/>
          <c:w val="0.82106854905508764"/>
          <c:h val="0.82527627909294499"/>
        </c:manualLayout>
      </c:layout>
      <c:barChart>
        <c:barDir val="col"/>
        <c:grouping val="stacked"/>
        <c:varyColors val="0"/>
        <c:ser>
          <c:idx val="2"/>
          <c:order val="0"/>
          <c:tx>
            <c:strRef>
              <c:f>'WDM Cloud (DCI)'!$B$70</c:f>
              <c:strCache>
                <c:ptCount val="1"/>
                <c:pt idx="0">
                  <c:v>Enterprise</c:v>
                </c:pt>
              </c:strCache>
            </c:strRef>
          </c:tx>
          <c:spPr>
            <a:solidFill>
              <a:schemeClr val="accent3"/>
            </a:solidFill>
            <a:ln>
              <a:noFill/>
            </a:ln>
          </c:spPr>
          <c:invertIfNegative val="0"/>
          <c:cat>
            <c:numRef>
              <c:f>'WDM Cloud (DCI)'!$C$67:$N$67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'WDM Cloud (DCI)'!$C$70:$N$70</c:f>
              <c:numCache>
                <c:formatCode>_("$"* #,##0_);_("$"* \(#,##0\);_("$"* "-"??_);_(@_)</c:formatCode>
                <c:ptCount val="12"/>
                <c:pt idx="0">
                  <c:v>151.68470080233706</c:v>
                </c:pt>
                <c:pt idx="1">
                  <c:v>288.87263968527691</c:v>
                </c:pt>
              </c:numCache>
            </c:numRef>
          </c:val>
          <c:extLst>
            <c:ext xmlns:c16="http://schemas.microsoft.com/office/drawing/2014/chart" uri="{C3380CC4-5D6E-409C-BE32-E72D297353CC}">
              <c16:uniqueId val="{00000002-0D74-8745-AA54-23D8328DD2C1}"/>
            </c:ext>
          </c:extLst>
        </c:ser>
        <c:ser>
          <c:idx val="1"/>
          <c:order val="1"/>
          <c:tx>
            <c:strRef>
              <c:f>'WDM Cloud (DCI)'!$B$69</c:f>
              <c:strCache>
                <c:ptCount val="1"/>
                <c:pt idx="0">
                  <c:v>Telecom</c:v>
                </c:pt>
              </c:strCache>
            </c:strRef>
          </c:tx>
          <c:spPr>
            <a:solidFill>
              <a:schemeClr val="accent2"/>
            </a:solidFill>
            <a:ln>
              <a:noFill/>
            </a:ln>
          </c:spPr>
          <c:invertIfNegative val="0"/>
          <c:cat>
            <c:numRef>
              <c:f>'WDM Cloud (DCI)'!$C$67:$N$67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'WDM Cloud (DCI)'!$C$69:$N$69</c:f>
              <c:numCache>
                <c:formatCode>_("$"* #,##0_);_("$"* \(#,##0\);_("$"* "-"??_);_(@_)</c:formatCode>
                <c:ptCount val="12"/>
                <c:pt idx="0">
                  <c:v>2915.4327192550613</c:v>
                </c:pt>
                <c:pt idx="1">
                  <c:v>2224.1412066758603</c:v>
                </c:pt>
              </c:numCache>
            </c:numRef>
          </c:val>
          <c:extLst>
            <c:ext xmlns:c16="http://schemas.microsoft.com/office/drawing/2014/chart" uri="{C3380CC4-5D6E-409C-BE32-E72D297353CC}">
              <c16:uniqueId val="{00000001-0D74-8745-AA54-23D8328DD2C1}"/>
            </c:ext>
          </c:extLst>
        </c:ser>
        <c:ser>
          <c:idx val="0"/>
          <c:order val="2"/>
          <c:tx>
            <c:strRef>
              <c:f>'WDM Cloud (DCI)'!$B$68</c:f>
              <c:strCache>
                <c:ptCount val="1"/>
                <c:pt idx="0">
                  <c:v>Cloud (DCI)</c:v>
                </c:pt>
              </c:strCache>
            </c:strRef>
          </c:tx>
          <c:invertIfNegative val="0"/>
          <c:cat>
            <c:numRef>
              <c:f>'WDM Cloud (DCI)'!$C$67:$N$67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'WDM Cloud (DCI)'!$C$68:$N$68</c:f>
              <c:numCache>
                <c:formatCode>_("$"* #,##0_);_("$"* \(#,##0\);_("$"* "-"??_);_(@_)</c:formatCode>
                <c:ptCount val="12"/>
                <c:pt idx="0">
                  <c:v>707.72511537260164</c:v>
                </c:pt>
                <c:pt idx="1">
                  <c:v>1020.9693373715062</c:v>
                </c:pt>
              </c:numCache>
            </c:numRef>
          </c:val>
          <c:extLst>
            <c:ext xmlns:c16="http://schemas.microsoft.com/office/drawing/2014/chart" uri="{C3380CC4-5D6E-409C-BE32-E72D297353CC}">
              <c16:uniqueId val="{00000000-0D74-8745-AA54-23D8328DD2C1}"/>
            </c:ext>
          </c:extLst>
        </c:ser>
        <c:dLbls>
          <c:showLegendKey val="0"/>
          <c:showVal val="0"/>
          <c:showCatName val="0"/>
          <c:showSerName val="0"/>
          <c:showPercent val="0"/>
          <c:showBubbleSize val="0"/>
        </c:dLbls>
        <c:gapWidth val="150"/>
        <c:overlap val="100"/>
        <c:axId val="122590720"/>
        <c:axId val="122592256"/>
      </c:barChart>
      <c:catAx>
        <c:axId val="122590720"/>
        <c:scaling>
          <c:orientation val="minMax"/>
        </c:scaling>
        <c:delete val="0"/>
        <c:axPos val="b"/>
        <c:numFmt formatCode="General" sourceLinked="1"/>
        <c:majorTickMark val="out"/>
        <c:minorTickMark val="none"/>
        <c:tickLblPos val="nextTo"/>
        <c:txPr>
          <a:bodyPr/>
          <a:lstStyle/>
          <a:p>
            <a:pPr>
              <a:defRPr sz="1200"/>
            </a:pPr>
            <a:endParaRPr lang="en-US"/>
          </a:p>
        </c:txPr>
        <c:crossAx val="122592256"/>
        <c:crosses val="autoZero"/>
        <c:auto val="1"/>
        <c:lblAlgn val="ctr"/>
        <c:lblOffset val="100"/>
        <c:noMultiLvlLbl val="0"/>
      </c:catAx>
      <c:valAx>
        <c:axId val="122592256"/>
        <c:scaling>
          <c:orientation val="minMax"/>
        </c:scaling>
        <c:delete val="0"/>
        <c:axPos val="l"/>
        <c:majorGridlines/>
        <c:title>
          <c:tx>
            <c:rich>
              <a:bodyPr rot="-5400000" vert="horz"/>
              <a:lstStyle/>
              <a:p>
                <a:pPr>
                  <a:defRPr sz="1400" b="0"/>
                </a:pPr>
                <a:r>
                  <a:rPr lang="en-US" sz="1400" b="0"/>
                  <a:t>Sales ($M)</a:t>
                </a:r>
              </a:p>
            </c:rich>
          </c:tx>
          <c:layout>
            <c:manualLayout>
              <c:xMode val="edge"/>
              <c:yMode val="edge"/>
              <c:x val="4.5881238185538848E-3"/>
              <c:y val="0.33566282488422988"/>
            </c:manualLayout>
          </c:layout>
          <c:overlay val="0"/>
        </c:title>
        <c:numFmt formatCode="_(&quot;$&quot;* #,##0_);_(&quot;$&quot;* \(#,##0\);_(&quot;$&quot;* &quot;-&quot;??_);_(@_)" sourceLinked="1"/>
        <c:majorTickMark val="out"/>
        <c:minorTickMark val="none"/>
        <c:tickLblPos val="nextTo"/>
        <c:txPr>
          <a:bodyPr/>
          <a:lstStyle/>
          <a:p>
            <a:pPr>
              <a:defRPr sz="1200"/>
            </a:pPr>
            <a:endParaRPr lang="en-US"/>
          </a:p>
        </c:txPr>
        <c:crossAx val="122590720"/>
        <c:crosses val="autoZero"/>
        <c:crossBetween val="between"/>
      </c:valAx>
    </c:plotArea>
    <c:legend>
      <c:legendPos val="r"/>
      <c:layout>
        <c:manualLayout>
          <c:xMode val="edge"/>
          <c:yMode val="edge"/>
          <c:x val="0.24578617948643686"/>
          <c:y val="8.5544201276723048E-2"/>
          <c:w val="0.26507237035191528"/>
          <c:h val="0.35470677435600234"/>
        </c:manualLayout>
      </c:layout>
      <c:overlay val="0"/>
      <c:spPr>
        <a:solidFill>
          <a:schemeClr val="bg1"/>
        </a:solidFill>
        <a:ln>
          <a:solidFill>
            <a:schemeClr val="tx1"/>
          </a:solidFill>
        </a:ln>
      </c:spPr>
      <c:txPr>
        <a:bodyPr/>
        <a:lstStyle/>
        <a:p>
          <a:pPr>
            <a:defRPr sz="1400"/>
          </a:pPr>
          <a:endParaRPr lang="en-US"/>
        </a:p>
      </c:txPr>
    </c:legend>
    <c:plotVisOnly val="1"/>
    <c:dispBlanksAs val="gap"/>
    <c:showDLblsOverMax val="0"/>
  </c:chart>
  <c:printSettings>
    <c:headerFooter/>
    <c:pageMargins b="1" l="0.75" r="0.75" t="1" header="0.5" footer="0.5"/>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75512192552799"/>
          <c:y val="6.5889526108892441E-2"/>
          <c:w val="0.80233528203507665"/>
          <c:h val="0.825580530857281"/>
        </c:manualLayout>
      </c:layout>
      <c:barChart>
        <c:barDir val="col"/>
        <c:grouping val="clustered"/>
        <c:varyColors val="0"/>
        <c:ser>
          <c:idx val="2"/>
          <c:order val="0"/>
          <c:tx>
            <c:strRef>
              <c:f>'WDM Cloud (DCI)'!$B$178</c:f>
              <c:strCache>
                <c:ptCount val="1"/>
                <c:pt idx="0">
                  <c:v>DWDM:  400G ZR</c:v>
                </c:pt>
              </c:strCache>
            </c:strRef>
          </c:tx>
          <c:spPr>
            <a:solidFill>
              <a:schemeClr val="accent1"/>
            </a:solidFill>
            <a:ln w="25400">
              <a:solidFill>
                <a:schemeClr val="accent1"/>
              </a:solidFill>
            </a:ln>
          </c:spPr>
          <c:invertIfNegative val="0"/>
          <c:cat>
            <c:numRef>
              <c:f>'WDM Cloud (DCI)'!$C$164:$N$164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'WDM Cloud (DCI)'!$C$178:$N$178</c:f>
              <c:numCache>
                <c:formatCode>#,##0</c:formatCode>
                <c:ptCount val="12"/>
                <c:pt idx="0">
                  <c:v>0</c:v>
                </c:pt>
                <c:pt idx="1">
                  <c:v>0</c:v>
                </c:pt>
              </c:numCache>
            </c:numRef>
          </c:val>
          <c:extLst>
            <c:ext xmlns:c16="http://schemas.microsoft.com/office/drawing/2014/chart" uri="{C3380CC4-5D6E-409C-BE32-E72D297353CC}">
              <c16:uniqueId val="{00000000-36C7-5946-B520-CB40ACF6F037}"/>
            </c:ext>
          </c:extLst>
        </c:ser>
        <c:ser>
          <c:idx val="1"/>
          <c:order val="1"/>
          <c:tx>
            <c:strRef>
              <c:f>'WDM Cloud (DCI)'!$B$179</c:f>
              <c:strCache>
                <c:ptCount val="1"/>
                <c:pt idx="0">
                  <c:v>DWDM 400ZR+   OSPF/QSFP-DD</c:v>
                </c:pt>
              </c:strCache>
            </c:strRef>
          </c:tx>
          <c:invertIfNegative val="0"/>
          <c:cat>
            <c:numRef>
              <c:f>'WDM Cloud (DCI)'!$C$164:$N$164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'WDM Cloud (DCI)'!$C$179:$N$179</c:f>
              <c:numCache>
                <c:formatCode>#,##0</c:formatCode>
                <c:ptCount val="12"/>
                <c:pt idx="0">
                  <c:v>0</c:v>
                </c:pt>
                <c:pt idx="1">
                  <c:v>0</c:v>
                </c:pt>
              </c:numCache>
            </c:numRef>
          </c:val>
          <c:extLst>
            <c:ext xmlns:c16="http://schemas.microsoft.com/office/drawing/2014/chart" uri="{C3380CC4-5D6E-409C-BE32-E72D297353CC}">
              <c16:uniqueId val="{00000001-36C7-5946-B520-CB40ACF6F037}"/>
            </c:ext>
          </c:extLst>
        </c:ser>
        <c:ser>
          <c:idx val="3"/>
          <c:order val="2"/>
          <c:tx>
            <c:strRef>
              <c:f>'WDM Cloud (DCI)'!$B$180</c:f>
              <c:strCache>
                <c:ptCount val="1"/>
                <c:pt idx="0">
                  <c:v>DWDM 400ZR+ CFP2</c:v>
                </c:pt>
              </c:strCache>
            </c:strRef>
          </c:tx>
          <c:invertIfNegative val="0"/>
          <c:cat>
            <c:numRef>
              <c:f>'WDM Cloud (DCI)'!$C$164:$N$164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'WDM Cloud (DCI)'!$C$180:$N$180</c:f>
              <c:numCache>
                <c:formatCode>#,##0</c:formatCode>
                <c:ptCount val="12"/>
                <c:pt idx="0">
                  <c:v>0</c:v>
                </c:pt>
                <c:pt idx="1">
                  <c:v>0</c:v>
                </c:pt>
              </c:numCache>
            </c:numRef>
          </c:val>
          <c:extLst>
            <c:ext xmlns:c16="http://schemas.microsoft.com/office/drawing/2014/chart" uri="{C3380CC4-5D6E-409C-BE32-E72D297353CC}">
              <c16:uniqueId val="{00000001-7A2F-944F-834A-30C2F42C0FF7}"/>
            </c:ext>
          </c:extLst>
        </c:ser>
        <c:ser>
          <c:idx val="4"/>
          <c:order val="3"/>
          <c:tx>
            <c:strRef>
              <c:f>'WDM Cloud (DCI)'!$B$181</c:f>
              <c:strCache>
                <c:ptCount val="1"/>
                <c:pt idx="0">
                  <c:v>DWDM 800ZR</c:v>
                </c:pt>
              </c:strCache>
            </c:strRef>
          </c:tx>
          <c:invertIfNegative val="0"/>
          <c:cat>
            <c:numRef>
              <c:f>'WDM Cloud (DCI)'!$C$164:$N$164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'WDM Cloud (DCI)'!$C$181:$N$181</c:f>
              <c:numCache>
                <c:formatCode>#,##0</c:formatCode>
                <c:ptCount val="12"/>
                <c:pt idx="0">
                  <c:v>0</c:v>
                </c:pt>
                <c:pt idx="1">
                  <c:v>0</c:v>
                </c:pt>
              </c:numCache>
            </c:numRef>
          </c:val>
          <c:extLst>
            <c:ext xmlns:c16="http://schemas.microsoft.com/office/drawing/2014/chart" uri="{C3380CC4-5D6E-409C-BE32-E72D297353CC}">
              <c16:uniqueId val="{00000002-7A2F-944F-834A-30C2F42C0FF7}"/>
            </c:ext>
          </c:extLst>
        </c:ser>
        <c:dLbls>
          <c:showLegendKey val="0"/>
          <c:showVal val="0"/>
          <c:showCatName val="0"/>
          <c:showSerName val="0"/>
          <c:showPercent val="0"/>
          <c:showBubbleSize val="0"/>
        </c:dLbls>
        <c:gapWidth val="150"/>
        <c:axId val="122625024"/>
        <c:axId val="122639104"/>
      </c:barChart>
      <c:catAx>
        <c:axId val="122625024"/>
        <c:scaling>
          <c:orientation val="minMax"/>
        </c:scaling>
        <c:delete val="0"/>
        <c:axPos val="b"/>
        <c:numFmt formatCode="General" sourceLinked="1"/>
        <c:majorTickMark val="out"/>
        <c:minorTickMark val="none"/>
        <c:tickLblPos val="nextTo"/>
        <c:txPr>
          <a:bodyPr/>
          <a:lstStyle/>
          <a:p>
            <a:pPr>
              <a:defRPr sz="1200"/>
            </a:pPr>
            <a:endParaRPr lang="en-US"/>
          </a:p>
        </c:txPr>
        <c:crossAx val="122639104"/>
        <c:crosses val="autoZero"/>
        <c:auto val="1"/>
        <c:lblAlgn val="ctr"/>
        <c:lblOffset val="100"/>
        <c:noMultiLvlLbl val="0"/>
      </c:catAx>
      <c:valAx>
        <c:axId val="122639104"/>
        <c:scaling>
          <c:orientation val="minMax"/>
        </c:scaling>
        <c:delete val="0"/>
        <c:axPos val="l"/>
        <c:majorGridlines/>
        <c:title>
          <c:tx>
            <c:rich>
              <a:bodyPr/>
              <a:lstStyle/>
              <a:p>
                <a:pPr>
                  <a:defRPr sz="1400" b="0"/>
                </a:pPr>
                <a:r>
                  <a:rPr lang="en-US" sz="1400" b="0"/>
                  <a:t>Shipments (Units)</a:t>
                </a:r>
              </a:p>
            </c:rich>
          </c:tx>
          <c:layout>
            <c:manualLayout>
              <c:xMode val="edge"/>
              <c:yMode val="edge"/>
              <c:x val="2.350766313793648E-2"/>
              <c:y val="0.23919133342236304"/>
            </c:manualLayout>
          </c:layout>
          <c:overlay val="0"/>
        </c:title>
        <c:numFmt formatCode="#,##0" sourceLinked="1"/>
        <c:majorTickMark val="out"/>
        <c:minorTickMark val="none"/>
        <c:tickLblPos val="nextTo"/>
        <c:txPr>
          <a:bodyPr/>
          <a:lstStyle/>
          <a:p>
            <a:pPr>
              <a:defRPr sz="1200"/>
            </a:pPr>
            <a:endParaRPr lang="en-US"/>
          </a:p>
        </c:txPr>
        <c:crossAx val="122625024"/>
        <c:crosses val="autoZero"/>
        <c:crossBetween val="between"/>
      </c:valAx>
    </c:plotArea>
    <c:legend>
      <c:legendPos val="t"/>
      <c:layout>
        <c:manualLayout>
          <c:xMode val="edge"/>
          <c:yMode val="edge"/>
          <c:x val="0.17541897087480912"/>
          <c:y val="0.10656267748491272"/>
          <c:w val="0.39770632538052358"/>
          <c:h val="0.4889032520735816"/>
        </c:manualLayout>
      </c:layout>
      <c:overlay val="0"/>
      <c:spPr>
        <a:solidFill>
          <a:schemeClr val="bg1"/>
        </a:solidFill>
        <a:ln>
          <a:solidFill>
            <a:schemeClr val="tx1">
              <a:lumMod val="65000"/>
              <a:lumOff val="35000"/>
            </a:schemeClr>
          </a:solidFill>
        </a:ln>
      </c:sp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25G by reach </a:t>
            </a:r>
          </a:p>
        </c:rich>
      </c:tx>
      <c:layout>
        <c:manualLayout>
          <c:xMode val="edge"/>
          <c:yMode val="edge"/>
          <c:x val="0.42141428819517235"/>
          <c:y val="2.5079512500438342E-2"/>
        </c:manualLayout>
      </c:layout>
      <c:overlay val="0"/>
    </c:title>
    <c:autoTitleDeleted val="0"/>
    <c:plotArea>
      <c:layout>
        <c:manualLayout>
          <c:layoutTarget val="inner"/>
          <c:xMode val="edge"/>
          <c:yMode val="edge"/>
          <c:x val="0.13085380094432111"/>
          <c:y val="0.12316175493891378"/>
          <c:w val="0.86623539206522404"/>
          <c:h val="0.77744390025152832"/>
        </c:manualLayout>
      </c:layout>
      <c:lineChart>
        <c:grouping val="standard"/>
        <c:varyColors val="0"/>
        <c:ser>
          <c:idx val="2"/>
          <c:order val="0"/>
          <c:tx>
            <c:strRef>
              <c:f>'Ethernet Summary'!$B$123</c:f>
              <c:strCache>
                <c:ptCount val="1"/>
                <c:pt idx="0">
                  <c:v>25GbE SR_100 - 300 m_SFP28</c:v>
                </c:pt>
              </c:strCache>
            </c:strRef>
          </c:tx>
          <c:spPr>
            <a:ln>
              <a:solidFill>
                <a:schemeClr val="accent2"/>
              </a:solidFill>
            </a:ln>
          </c:spPr>
          <c:marker>
            <c:spPr>
              <a:solidFill>
                <a:schemeClr val="accent2"/>
              </a:solidFill>
              <a:ln>
                <a:solidFill>
                  <a:schemeClr val="accent2"/>
                </a:solidFill>
              </a:ln>
            </c:spPr>
          </c:marker>
          <c:cat>
            <c:numRef>
              <c:f>'Ethernet Summary'!$C$122:$N$122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Summary'!$C$123:$N$123</c:f>
              <c:numCache>
                <c:formatCode>_(* #,##0_);_(* \(#,##0\);_(* "-"??_);_(@_)</c:formatCode>
                <c:ptCount val="12"/>
                <c:pt idx="0">
                  <c:v>7146</c:v>
                </c:pt>
                <c:pt idx="1">
                  <c:v>95865</c:v>
                </c:pt>
              </c:numCache>
            </c:numRef>
          </c:val>
          <c:smooth val="0"/>
          <c:extLst>
            <c:ext xmlns:c16="http://schemas.microsoft.com/office/drawing/2014/chart" uri="{C3380CC4-5D6E-409C-BE32-E72D297353CC}">
              <c16:uniqueId val="{00000000-49B1-F44B-9B3A-A91FE2055D35}"/>
            </c:ext>
          </c:extLst>
        </c:ser>
        <c:ser>
          <c:idx val="0"/>
          <c:order val="1"/>
          <c:tx>
            <c:strRef>
              <c:f>'Ethernet Summary'!$B$124</c:f>
              <c:strCache>
                <c:ptCount val="1"/>
                <c:pt idx="0">
                  <c:v>25GbE LR_10 km_SFP28</c:v>
                </c:pt>
              </c:strCache>
            </c:strRef>
          </c:tx>
          <c:cat>
            <c:numRef>
              <c:f>'Ethernet Summary'!$C$122:$N$122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Summary'!$C$124:$N$124</c:f>
              <c:numCache>
                <c:formatCode>_(* #,##0_);_(* \(#,##0\);_(* "-"??_);_(@_)</c:formatCode>
                <c:ptCount val="12"/>
                <c:pt idx="0">
                  <c:v>4548</c:v>
                </c:pt>
                <c:pt idx="1">
                  <c:v>17462</c:v>
                </c:pt>
              </c:numCache>
            </c:numRef>
          </c:val>
          <c:smooth val="0"/>
          <c:extLst>
            <c:ext xmlns:c16="http://schemas.microsoft.com/office/drawing/2014/chart" uri="{C3380CC4-5D6E-409C-BE32-E72D297353CC}">
              <c16:uniqueId val="{00000001-49B1-F44B-9B3A-A91FE2055D35}"/>
            </c:ext>
          </c:extLst>
        </c:ser>
        <c:ser>
          <c:idx val="1"/>
          <c:order val="2"/>
          <c:tx>
            <c:strRef>
              <c:f>'Ethernet Summary'!$B$125</c:f>
              <c:strCache>
                <c:ptCount val="1"/>
                <c:pt idx="0">
                  <c:v>25GbE ER_40 km_SFP28</c:v>
                </c:pt>
              </c:strCache>
            </c:strRef>
          </c:tx>
          <c:spPr>
            <a:ln>
              <a:solidFill>
                <a:schemeClr val="accent3"/>
              </a:solidFill>
            </a:ln>
          </c:spPr>
          <c:marker>
            <c:symbol val="square"/>
            <c:size val="5"/>
            <c:spPr>
              <a:solidFill>
                <a:schemeClr val="accent3"/>
              </a:solidFill>
              <a:ln>
                <a:solidFill>
                  <a:schemeClr val="accent3"/>
                </a:solidFill>
              </a:ln>
            </c:spPr>
          </c:marker>
          <c:cat>
            <c:numRef>
              <c:f>'Ethernet Summary'!$C$122:$N$122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Summary'!$C$125:$N$125</c:f>
              <c:numCache>
                <c:formatCode>_(* #,##0_);_(* \(#,##0\);_(* "-"??_);_(@_)</c:formatCode>
                <c:ptCount val="12"/>
                <c:pt idx="0">
                  <c:v>0</c:v>
                </c:pt>
                <c:pt idx="1">
                  <c:v>0</c:v>
                </c:pt>
              </c:numCache>
            </c:numRef>
          </c:val>
          <c:smooth val="0"/>
          <c:extLst>
            <c:ext xmlns:c16="http://schemas.microsoft.com/office/drawing/2014/chart" uri="{C3380CC4-5D6E-409C-BE32-E72D297353CC}">
              <c16:uniqueId val="{00000002-49B1-F44B-9B3A-A91FE2055D35}"/>
            </c:ext>
          </c:extLst>
        </c:ser>
        <c:dLbls>
          <c:showLegendKey val="0"/>
          <c:showVal val="0"/>
          <c:showCatName val="0"/>
          <c:showSerName val="0"/>
          <c:showPercent val="0"/>
          <c:showBubbleSize val="0"/>
        </c:dLbls>
        <c:marker val="1"/>
        <c:smooth val="0"/>
        <c:axId val="68847488"/>
        <c:axId val="68861952"/>
      </c:lineChart>
      <c:catAx>
        <c:axId val="68847488"/>
        <c:scaling>
          <c:orientation val="minMax"/>
        </c:scaling>
        <c:delete val="0"/>
        <c:axPos val="b"/>
        <c:numFmt formatCode="General" sourceLinked="1"/>
        <c:majorTickMark val="out"/>
        <c:minorTickMark val="none"/>
        <c:tickLblPos val="nextTo"/>
        <c:txPr>
          <a:bodyPr/>
          <a:lstStyle/>
          <a:p>
            <a:pPr>
              <a:defRPr sz="1200"/>
            </a:pPr>
            <a:endParaRPr lang="en-US"/>
          </a:p>
        </c:txPr>
        <c:crossAx val="68861952"/>
        <c:crosses val="autoZero"/>
        <c:auto val="1"/>
        <c:lblAlgn val="ctr"/>
        <c:lblOffset val="100"/>
        <c:noMultiLvlLbl val="0"/>
      </c:catAx>
      <c:valAx>
        <c:axId val="68861952"/>
        <c:scaling>
          <c:orientation val="minMax"/>
          <c:min val="0"/>
        </c:scaling>
        <c:delete val="0"/>
        <c:axPos val="l"/>
        <c:majorGridlines/>
        <c:numFmt formatCode="_(* #,##0_);_(* \(#,##0\);_(* &quot;-&quot;??_);_(@_)" sourceLinked="1"/>
        <c:majorTickMark val="out"/>
        <c:minorTickMark val="none"/>
        <c:tickLblPos val="nextTo"/>
        <c:txPr>
          <a:bodyPr/>
          <a:lstStyle/>
          <a:p>
            <a:pPr>
              <a:defRPr sz="1200"/>
            </a:pPr>
            <a:endParaRPr lang="en-US"/>
          </a:p>
        </c:txPr>
        <c:crossAx val="68847488"/>
        <c:crosses val="autoZero"/>
        <c:crossBetween val="between"/>
        <c:minorUnit val="20000"/>
      </c:valAx>
    </c:plotArea>
    <c:legend>
      <c:legendPos val="t"/>
      <c:layout>
        <c:manualLayout>
          <c:xMode val="edge"/>
          <c:yMode val="edge"/>
          <c:x val="0.13215476334109175"/>
          <c:y val="0.15208865223309209"/>
          <c:w val="0.37884987296429529"/>
          <c:h val="0.2165140288827643"/>
        </c:manualLayout>
      </c:layout>
      <c:overlay val="0"/>
      <c:spPr>
        <a:solidFill>
          <a:sysClr val="window" lastClr="FFFFFF"/>
        </a:solidFill>
        <a:ln>
          <a:solidFill>
            <a:sysClr val="windowText" lastClr="000000"/>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8079615048119"/>
          <c:y val="5.1400554097404488E-2"/>
          <c:w val="0.81822112860892393"/>
          <c:h val="0.8326195683872849"/>
        </c:manualLayout>
      </c:layout>
      <c:barChart>
        <c:barDir val="col"/>
        <c:grouping val="stacked"/>
        <c:varyColors val="0"/>
        <c:ser>
          <c:idx val="0"/>
          <c:order val="0"/>
          <c:tx>
            <c:strRef>
              <c:f>'WDM Cloud (DCI)'!$B$360</c:f>
              <c:strCache>
                <c:ptCount val="1"/>
                <c:pt idx="0">
                  <c:v>Sum of above:  ≤ 40 km</c:v>
                </c:pt>
              </c:strCache>
            </c:strRef>
          </c:tx>
          <c:invertIfNegative val="0"/>
          <c:cat>
            <c:numRef>
              <c:f>'WDM Cloud (DCI)'!$C$347:$N$347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'WDM Cloud (DCI)'!$C$360:$N$360</c:f>
              <c:numCache>
                <c:formatCode>_(* #,##0_);_(* \(#,##0\);_(* "-"??_);_(@_)</c:formatCode>
                <c:ptCount val="12"/>
                <c:pt idx="0">
                  <c:v>24576.179402732567</c:v>
                </c:pt>
                <c:pt idx="1">
                  <c:v>78229.546676674508</c:v>
                </c:pt>
              </c:numCache>
            </c:numRef>
          </c:val>
          <c:extLst>
            <c:ext xmlns:c16="http://schemas.microsoft.com/office/drawing/2014/chart" uri="{C3380CC4-5D6E-409C-BE32-E72D297353CC}">
              <c16:uniqueId val="{00000000-6AF5-1C42-AA93-835DF5A539EA}"/>
            </c:ext>
          </c:extLst>
        </c:ser>
        <c:ser>
          <c:idx val="1"/>
          <c:order val="1"/>
          <c:tx>
            <c:strRef>
              <c:f>'WDM Cloud (DCI)'!$B$361</c:f>
              <c:strCache>
                <c:ptCount val="1"/>
                <c:pt idx="0">
                  <c:v>Sum of above:  ≤ 80 km</c:v>
                </c:pt>
              </c:strCache>
            </c:strRef>
          </c:tx>
          <c:invertIfNegative val="0"/>
          <c:cat>
            <c:numRef>
              <c:f>'WDM Cloud (DCI)'!$C$347:$N$347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'WDM Cloud (DCI)'!$C$361:$N$361</c:f>
              <c:numCache>
                <c:formatCode>_(* #,##0_);_(* \(#,##0\);_(* "-"??_);_(@_)</c:formatCode>
                <c:ptCount val="12"/>
                <c:pt idx="0">
                  <c:v>3072.0224253415709</c:v>
                </c:pt>
                <c:pt idx="1">
                  <c:v>13103.753129675031</c:v>
                </c:pt>
              </c:numCache>
            </c:numRef>
          </c:val>
          <c:extLst>
            <c:ext xmlns:c16="http://schemas.microsoft.com/office/drawing/2014/chart" uri="{C3380CC4-5D6E-409C-BE32-E72D297353CC}">
              <c16:uniqueId val="{00000001-6AF5-1C42-AA93-835DF5A539EA}"/>
            </c:ext>
          </c:extLst>
        </c:ser>
        <c:ser>
          <c:idx val="2"/>
          <c:order val="2"/>
          <c:tx>
            <c:strRef>
              <c:f>'WDM Cloud (DCI)'!$B$362</c:f>
              <c:strCache>
                <c:ptCount val="1"/>
                <c:pt idx="0">
                  <c:v>Sum of above:  &gt; 80 km</c:v>
                </c:pt>
              </c:strCache>
            </c:strRef>
          </c:tx>
          <c:invertIfNegative val="0"/>
          <c:cat>
            <c:numRef>
              <c:f>'WDM Cloud (DCI)'!$C$347:$N$347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'WDM Cloud (DCI)'!$C$362:$N$362</c:f>
              <c:numCache>
                <c:formatCode>_(* #,##0_);_(* \(#,##0\);_(* "-"??_);_(@_)</c:formatCode>
                <c:ptCount val="12"/>
                <c:pt idx="0">
                  <c:v>33792.24667875727</c:v>
                </c:pt>
                <c:pt idx="1">
                  <c:v>39704.231490400765</c:v>
                </c:pt>
              </c:numCache>
            </c:numRef>
          </c:val>
          <c:extLst>
            <c:ext xmlns:c16="http://schemas.microsoft.com/office/drawing/2014/chart" uri="{C3380CC4-5D6E-409C-BE32-E72D297353CC}">
              <c16:uniqueId val="{00000002-6AF5-1C42-AA93-835DF5A539EA}"/>
            </c:ext>
          </c:extLst>
        </c:ser>
        <c:dLbls>
          <c:showLegendKey val="0"/>
          <c:showVal val="0"/>
          <c:showCatName val="0"/>
          <c:showSerName val="0"/>
          <c:showPercent val="0"/>
          <c:showBubbleSize val="0"/>
        </c:dLbls>
        <c:gapWidth val="150"/>
        <c:overlap val="100"/>
        <c:axId val="122662272"/>
        <c:axId val="122664064"/>
      </c:barChart>
      <c:catAx>
        <c:axId val="122662272"/>
        <c:scaling>
          <c:orientation val="minMax"/>
        </c:scaling>
        <c:delete val="0"/>
        <c:axPos val="b"/>
        <c:numFmt formatCode="General" sourceLinked="1"/>
        <c:majorTickMark val="out"/>
        <c:minorTickMark val="none"/>
        <c:tickLblPos val="nextTo"/>
        <c:crossAx val="122664064"/>
        <c:crosses val="autoZero"/>
        <c:auto val="1"/>
        <c:lblAlgn val="ctr"/>
        <c:lblOffset val="100"/>
        <c:noMultiLvlLbl val="0"/>
      </c:catAx>
      <c:valAx>
        <c:axId val="122664064"/>
        <c:scaling>
          <c:orientation val="minMax"/>
        </c:scaling>
        <c:delete val="0"/>
        <c:axPos val="l"/>
        <c:majorGridlines/>
        <c:numFmt formatCode="_(* #,##0_);_(* \(#,##0\);_(* &quot;-&quot;??_);_(@_)" sourceLinked="1"/>
        <c:majorTickMark val="out"/>
        <c:minorTickMark val="none"/>
        <c:tickLblPos val="nextTo"/>
        <c:crossAx val="122662272"/>
        <c:crosses val="autoZero"/>
        <c:crossBetween val="between"/>
      </c:valAx>
    </c:plotArea>
    <c:legend>
      <c:legendPos val="r"/>
      <c:layout>
        <c:manualLayout>
          <c:xMode val="edge"/>
          <c:yMode val="edge"/>
          <c:x val="0.68856457342755473"/>
          <c:y val="8.315355076135364E-2"/>
          <c:w val="0.25907989004664594"/>
          <c:h val="0.21344669191178431"/>
        </c:manualLayout>
      </c:layout>
      <c:overlay val="0"/>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13274811039680864"/>
          <c:y val="9.4720340693742217E-2"/>
          <c:w val="0.84225187357466313"/>
          <c:h val="0.79884257024479266"/>
        </c:manualLayout>
      </c:layout>
      <c:lineChart>
        <c:grouping val="standard"/>
        <c:varyColors val="0"/>
        <c:ser>
          <c:idx val="0"/>
          <c:order val="0"/>
          <c:tx>
            <c:v>Total market</c:v>
          </c:tx>
          <c:spPr>
            <a:ln w="28575" cap="rnd">
              <a:solidFill>
                <a:schemeClr val="accent2"/>
              </a:solidFill>
              <a:round/>
            </a:ln>
            <a:effectLst/>
          </c:spPr>
          <c:marker>
            <c:symbol val="none"/>
          </c:marker>
          <c:cat>
            <c:numRef>
              <c:f>'WDM Cloud (DCI)'!$C$67:$M$67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'WDM Cloud (DCI)'!$C$93:$N$93</c:f>
              <c:numCache>
                <c:formatCode>0%</c:formatCode>
                <c:ptCount val="12"/>
                <c:pt idx="0">
                  <c:v>3.3900689417900254E-2</c:v>
                </c:pt>
                <c:pt idx="1">
                  <c:v>7.9247959950855554E-2</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C85D-1542-80A8-0CB555101156}"/>
            </c:ext>
          </c:extLst>
        </c:ser>
        <c:dLbls>
          <c:showLegendKey val="0"/>
          <c:showVal val="0"/>
          <c:showCatName val="0"/>
          <c:showSerName val="0"/>
          <c:showPercent val="0"/>
          <c:showBubbleSize val="0"/>
        </c:dLbls>
        <c:smooth val="0"/>
        <c:axId val="123753984"/>
        <c:axId val="123755520"/>
      </c:lineChart>
      <c:catAx>
        <c:axId val="123753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23755520"/>
        <c:crosses val="autoZero"/>
        <c:auto val="1"/>
        <c:lblAlgn val="ctr"/>
        <c:lblOffset val="100"/>
        <c:noMultiLvlLbl val="0"/>
      </c:catAx>
      <c:valAx>
        <c:axId val="1237555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Market Share of DWDM transceivers </a:t>
                </a:r>
              </a:p>
            </c:rich>
          </c:tx>
          <c:layout>
            <c:manualLayout>
              <c:xMode val="edge"/>
              <c:yMode val="edge"/>
              <c:x val="1.7521585618948031E-2"/>
              <c:y val="0.1410913499842362"/>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2375398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59444238390042"/>
          <c:y val="4.0255147506560347E-2"/>
          <c:w val="0.79374586354544885"/>
          <c:h val="0.83150287930426614"/>
        </c:manualLayout>
      </c:layout>
      <c:barChart>
        <c:barDir val="col"/>
        <c:grouping val="clustered"/>
        <c:varyColors val="0"/>
        <c:ser>
          <c:idx val="2"/>
          <c:order val="0"/>
          <c:tx>
            <c:strRef>
              <c:f>'WDM Cloud (DCI)'!$B$193</c:f>
              <c:strCache>
                <c:ptCount val="1"/>
                <c:pt idx="0">
                  <c:v>DWDM:  100G On-board</c:v>
                </c:pt>
              </c:strCache>
            </c:strRef>
          </c:tx>
          <c:spPr>
            <a:solidFill>
              <a:schemeClr val="accent1"/>
            </a:solidFill>
            <a:ln w="25400">
              <a:solidFill>
                <a:schemeClr val="accent1"/>
              </a:solidFill>
            </a:ln>
          </c:spPr>
          <c:invertIfNegative val="0"/>
          <c:cat>
            <c:numRef>
              <c:f>'WDM Cloud (DCI)'!$C$188:$N$188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'WDM Cloud (DCI)'!$C$193:$N$193</c:f>
              <c:numCache>
                <c:formatCode>_("$"* #,##0_);_("$"* \(#,##0\);_("$"* "-"??_);_(@_)</c:formatCode>
                <c:ptCount val="12"/>
                <c:pt idx="0">
                  <c:v>584.16157599795963</c:v>
                </c:pt>
                <c:pt idx="1">
                  <c:v>629.68952549379219</c:v>
                </c:pt>
              </c:numCache>
            </c:numRef>
          </c:val>
          <c:extLst>
            <c:ext xmlns:c16="http://schemas.microsoft.com/office/drawing/2014/chart" uri="{C3380CC4-5D6E-409C-BE32-E72D297353CC}">
              <c16:uniqueId val="{00000000-1B5B-E345-8CEB-5A3F4D8AD93E}"/>
            </c:ext>
          </c:extLst>
        </c:ser>
        <c:ser>
          <c:idx val="1"/>
          <c:order val="1"/>
          <c:tx>
            <c:strRef>
              <c:f>'WDM Cloud (DCI)'!$B$194</c:f>
              <c:strCache>
                <c:ptCount val="1"/>
                <c:pt idx="0">
                  <c:v>DWDM:  100G Direct detect</c:v>
                </c:pt>
              </c:strCache>
            </c:strRef>
          </c:tx>
          <c:invertIfNegative val="0"/>
          <c:cat>
            <c:numRef>
              <c:f>'WDM Cloud (DCI)'!$C$188:$N$188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'WDM Cloud (DCI)'!$C$194:$N$194</c:f>
              <c:numCache>
                <c:formatCode>_("$"* #,##0_);_("$"* \(#,##0\);_("$"* "-"??_);_(@_)</c:formatCode>
                <c:ptCount val="12"/>
                <c:pt idx="0">
                  <c:v>17.334269689999999</c:v>
                </c:pt>
                <c:pt idx="1">
                  <c:v>98.606229999999996</c:v>
                </c:pt>
              </c:numCache>
            </c:numRef>
          </c:val>
          <c:extLst>
            <c:ext xmlns:c16="http://schemas.microsoft.com/office/drawing/2014/chart" uri="{C3380CC4-5D6E-409C-BE32-E72D297353CC}">
              <c16:uniqueId val="{00000001-1B5B-E345-8CEB-5A3F4D8AD93E}"/>
            </c:ext>
          </c:extLst>
        </c:ser>
        <c:ser>
          <c:idx val="3"/>
          <c:order val="2"/>
          <c:tx>
            <c:strRef>
              <c:f>'WDM Cloud (DCI)'!$B$195</c:f>
              <c:strCache>
                <c:ptCount val="1"/>
                <c:pt idx="0">
                  <c:v>DWDM:  100G CFP-DCO</c:v>
                </c:pt>
              </c:strCache>
            </c:strRef>
          </c:tx>
          <c:invertIfNegative val="0"/>
          <c:cat>
            <c:numRef>
              <c:f>'WDM Cloud (DCI)'!$C$188:$N$188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'WDM Cloud (DCI)'!$C$195:$N$195</c:f>
              <c:numCache>
                <c:formatCode>_("$"* #,##0_);_("$"* \(#,##0\);_("$"* "-"??_);_(@_)</c:formatCode>
                <c:ptCount val="12"/>
                <c:pt idx="0">
                  <c:v>48.204940814642022</c:v>
                </c:pt>
                <c:pt idx="1">
                  <c:v>63.40484724504558</c:v>
                </c:pt>
              </c:numCache>
            </c:numRef>
          </c:val>
          <c:extLst>
            <c:ext xmlns:c16="http://schemas.microsoft.com/office/drawing/2014/chart" uri="{C3380CC4-5D6E-409C-BE32-E72D297353CC}">
              <c16:uniqueId val="{00000002-1B5B-E345-8CEB-5A3F4D8AD93E}"/>
            </c:ext>
          </c:extLst>
        </c:ser>
        <c:ser>
          <c:idx val="4"/>
          <c:order val="3"/>
          <c:tx>
            <c:strRef>
              <c:f>'WDM Cloud (DCI)'!$B$172</c:f>
              <c:strCache>
                <c:ptCount val="1"/>
                <c:pt idx="0">
                  <c:v>DWDM:  100G QSFP-DD DCO</c:v>
                </c:pt>
              </c:strCache>
            </c:strRef>
          </c:tx>
          <c:invertIfNegative val="0"/>
          <c:cat>
            <c:numRef>
              <c:f>'WDM Cloud (DCI)'!$C$188:$N$188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'WDM Cloud (DCI)'!$C$196:$N$196</c:f>
              <c:numCache>
                <c:formatCode>_("$"* #,##0_);_("$"* \(#,##0\);_("$"* "-"??_);_(@_)</c:formatCode>
                <c:ptCount val="12"/>
                <c:pt idx="0">
                  <c:v>0</c:v>
                </c:pt>
                <c:pt idx="1">
                  <c:v>0</c:v>
                </c:pt>
              </c:numCache>
            </c:numRef>
          </c:val>
          <c:extLst>
            <c:ext xmlns:c16="http://schemas.microsoft.com/office/drawing/2014/chart" uri="{C3380CC4-5D6E-409C-BE32-E72D297353CC}">
              <c16:uniqueId val="{00000003-1B5B-E345-8CEB-5A3F4D8AD93E}"/>
            </c:ext>
          </c:extLst>
        </c:ser>
        <c:ser>
          <c:idx val="5"/>
          <c:order val="4"/>
          <c:tx>
            <c:strRef>
              <c:f>'WDM Cloud (DCI)'!$B$197</c:f>
              <c:strCache>
                <c:ptCount val="1"/>
                <c:pt idx="0">
                  <c:v>DWDM:  100G CFP2-ACO</c:v>
                </c:pt>
              </c:strCache>
            </c:strRef>
          </c:tx>
          <c:invertIfNegative val="0"/>
          <c:cat>
            <c:numRef>
              <c:f>'WDM Cloud (DCI)'!$C$188:$N$188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'WDM Cloud (DCI)'!$C$197:$N$197</c:f>
              <c:numCache>
                <c:formatCode>_("$"* #,##0_);_("$"* \(#,##0\);_("$"* "-"??_);_(@_)</c:formatCode>
                <c:ptCount val="12"/>
                <c:pt idx="0">
                  <c:v>58.024328870000005</c:v>
                </c:pt>
                <c:pt idx="1">
                  <c:v>71.135999999999996</c:v>
                </c:pt>
              </c:numCache>
            </c:numRef>
          </c:val>
          <c:extLst>
            <c:ext xmlns:c16="http://schemas.microsoft.com/office/drawing/2014/chart" uri="{C3380CC4-5D6E-409C-BE32-E72D297353CC}">
              <c16:uniqueId val="{00000000-64DB-E441-97EF-3CB148A04823}"/>
            </c:ext>
          </c:extLst>
        </c:ser>
        <c:dLbls>
          <c:showLegendKey val="0"/>
          <c:showVal val="0"/>
          <c:showCatName val="0"/>
          <c:showSerName val="0"/>
          <c:showPercent val="0"/>
          <c:showBubbleSize val="0"/>
        </c:dLbls>
        <c:gapWidth val="150"/>
        <c:axId val="123806080"/>
        <c:axId val="123807616"/>
      </c:barChart>
      <c:catAx>
        <c:axId val="123806080"/>
        <c:scaling>
          <c:orientation val="minMax"/>
        </c:scaling>
        <c:delete val="0"/>
        <c:axPos val="b"/>
        <c:numFmt formatCode="General" sourceLinked="1"/>
        <c:majorTickMark val="out"/>
        <c:minorTickMark val="none"/>
        <c:tickLblPos val="nextTo"/>
        <c:crossAx val="123807616"/>
        <c:crosses val="autoZero"/>
        <c:auto val="1"/>
        <c:lblAlgn val="ctr"/>
        <c:lblOffset val="100"/>
        <c:noMultiLvlLbl val="0"/>
      </c:catAx>
      <c:valAx>
        <c:axId val="123807616"/>
        <c:scaling>
          <c:orientation val="minMax"/>
        </c:scaling>
        <c:delete val="0"/>
        <c:axPos val="l"/>
        <c:majorGridlines/>
        <c:title>
          <c:tx>
            <c:rich>
              <a:bodyPr/>
              <a:lstStyle/>
              <a:p>
                <a:pPr>
                  <a:defRPr sz="1600" b="0"/>
                </a:pPr>
                <a:r>
                  <a:rPr lang="en-US" sz="1600" b="0"/>
                  <a:t>Sales ($M)</a:t>
                </a:r>
              </a:p>
            </c:rich>
          </c:tx>
          <c:overlay val="0"/>
        </c:title>
        <c:numFmt formatCode="_(&quot;$&quot;* #,##0_);_(&quot;$&quot;* \(#,##0\);_(&quot;$&quot;* &quot;-&quot;??_);_(@_)" sourceLinked="1"/>
        <c:majorTickMark val="out"/>
        <c:minorTickMark val="none"/>
        <c:tickLblPos val="nextTo"/>
        <c:crossAx val="123806080"/>
        <c:crosses val="autoZero"/>
        <c:crossBetween val="between"/>
      </c:valAx>
    </c:plotArea>
    <c:legend>
      <c:legendPos val="t"/>
      <c:layout>
        <c:manualLayout>
          <c:xMode val="edge"/>
          <c:yMode val="edge"/>
          <c:x val="0.5540030129087895"/>
          <c:y val="0.13387415547179149"/>
          <c:w val="0.40728889877147145"/>
          <c:h val="0.40092545884009284"/>
        </c:manualLayout>
      </c:layout>
      <c:overlay val="0"/>
      <c:spPr>
        <a:solidFill>
          <a:schemeClr val="bg1"/>
        </a:solidFill>
        <a:ln>
          <a:solidFill>
            <a:schemeClr val="tx1">
              <a:lumMod val="65000"/>
              <a:lumOff val="35000"/>
            </a:schemeClr>
          </a:solidFill>
        </a:ln>
      </c:sp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274811039680864"/>
          <c:y val="5.1850054683753526E-2"/>
          <c:w val="0.84225187357466313"/>
          <c:h val="0.84171280509648794"/>
        </c:manualLayout>
      </c:layout>
      <c:lineChart>
        <c:grouping val="standard"/>
        <c:varyColors val="0"/>
        <c:ser>
          <c:idx val="0"/>
          <c:order val="0"/>
          <c:tx>
            <c:v>Cloud</c:v>
          </c:tx>
          <c:spPr>
            <a:ln w="28575" cap="rnd">
              <a:solidFill>
                <a:schemeClr val="accent1"/>
              </a:solidFill>
              <a:round/>
            </a:ln>
            <a:effectLst/>
          </c:spPr>
          <c:marker>
            <c:symbol val="none"/>
          </c:marker>
          <c:cat>
            <c:numRef>
              <c:f>'WDM Cloud (DCI)'!$C$67:$M$67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'WDM Cloud (DCI)'!$C$94:$N$94</c:f>
              <c:numCache>
                <c:formatCode>0%</c:formatCode>
                <c:ptCount val="12"/>
                <c:pt idx="0">
                  <c:v>0.26147516350035338</c:v>
                </c:pt>
                <c:pt idx="1">
                  <c:v>0.44369175446274889</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9780-8F41-8552-5BCDCD3C2506}"/>
            </c:ext>
          </c:extLst>
        </c:ser>
        <c:ser>
          <c:idx val="1"/>
          <c:order val="1"/>
          <c:tx>
            <c:v>Total market</c:v>
          </c:tx>
          <c:spPr>
            <a:ln w="28575" cap="rnd">
              <a:solidFill>
                <a:schemeClr val="accent2"/>
              </a:solidFill>
              <a:round/>
            </a:ln>
            <a:effectLst/>
          </c:spPr>
          <c:marker>
            <c:symbol val="none"/>
          </c:marker>
          <c:cat>
            <c:numRef>
              <c:f>'WDM Cloud (DCI)'!$C$67:$M$67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'WDM Cloud (DCI)'!$C$93:$N$93</c:f>
              <c:numCache>
                <c:formatCode>0%</c:formatCode>
                <c:ptCount val="12"/>
                <c:pt idx="0">
                  <c:v>3.3900689417900254E-2</c:v>
                </c:pt>
                <c:pt idx="1">
                  <c:v>7.9247959950855554E-2</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9780-8F41-8552-5BCDCD3C2506}"/>
            </c:ext>
          </c:extLst>
        </c:ser>
        <c:dLbls>
          <c:showLegendKey val="0"/>
          <c:showVal val="0"/>
          <c:showCatName val="0"/>
          <c:showSerName val="0"/>
          <c:showPercent val="0"/>
          <c:showBubbleSize val="0"/>
        </c:dLbls>
        <c:smooth val="0"/>
        <c:axId val="123850752"/>
        <c:axId val="123852288"/>
      </c:lineChart>
      <c:catAx>
        <c:axId val="123850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23852288"/>
        <c:crosses val="autoZero"/>
        <c:auto val="1"/>
        <c:lblAlgn val="ctr"/>
        <c:lblOffset val="100"/>
        <c:noMultiLvlLbl val="0"/>
      </c:catAx>
      <c:valAx>
        <c:axId val="123852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Market Share of DWDM transceivers </a:t>
                </a:r>
              </a:p>
            </c:rich>
          </c:tx>
          <c:layout>
            <c:manualLayout>
              <c:xMode val="edge"/>
              <c:yMode val="edge"/>
              <c:x val="1.7521585618948031E-2"/>
              <c:y val="0.1410913499842362"/>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23850752"/>
        <c:crosses val="autoZero"/>
        <c:crossBetween val="between"/>
      </c:valAx>
      <c:spPr>
        <a:noFill/>
        <a:ln>
          <a:noFill/>
        </a:ln>
        <a:effectLst/>
      </c:spPr>
    </c:plotArea>
    <c:legend>
      <c:legendPos val="t"/>
      <c:layout>
        <c:manualLayout>
          <c:xMode val="edge"/>
          <c:yMode val="edge"/>
          <c:x val="0.22201239563738939"/>
          <c:y val="6.8204635387938736E-2"/>
          <c:w val="0.56654596646171218"/>
          <c:h val="7.7375141921873308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42947629590265"/>
          <c:y val="6.0185185185185203E-2"/>
          <c:w val="0.81803911767473603"/>
          <c:h val="0.83158136482939604"/>
        </c:manualLayout>
      </c:layout>
      <c:barChart>
        <c:barDir val="col"/>
        <c:grouping val="stacked"/>
        <c:varyColors val="0"/>
        <c:ser>
          <c:idx val="0"/>
          <c:order val="0"/>
          <c:tx>
            <c:strRef>
              <c:f>'Report Figures'!$B$33</c:f>
              <c:strCache>
                <c:ptCount val="1"/>
                <c:pt idx="0">
                  <c:v>Ethernet </c:v>
                </c:pt>
              </c:strCache>
            </c:strRef>
          </c:tx>
          <c:spPr>
            <a:solidFill>
              <a:schemeClr val="accent1"/>
            </a:solidFill>
            <a:ln>
              <a:noFill/>
            </a:ln>
            <a:effectLst/>
          </c:spPr>
          <c:invertIfNegative val="0"/>
          <c:cat>
            <c:numRef>
              <c:f>'Report Figures'!$C$32:$N$32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Figures'!$C$33:$N$33</c:f>
              <c:numCache>
                <c:formatCode>_("$"* #,##0_);_("$"* \(#,##0\);_("$"* "-"??_);_(@_)</c:formatCode>
                <c:ptCount val="12"/>
                <c:pt idx="0">
                  <c:v>1117.8845272480094</c:v>
                </c:pt>
                <c:pt idx="1">
                  <c:v>1907.8960712813273</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FEC0-7446-89B0-9EF8AFB71645}"/>
            </c:ext>
          </c:extLst>
        </c:ser>
        <c:ser>
          <c:idx val="1"/>
          <c:order val="1"/>
          <c:tx>
            <c:strRef>
              <c:f>'Report Figures'!$B$34</c:f>
              <c:strCache>
                <c:ptCount val="1"/>
                <c:pt idx="0">
                  <c:v>DWDM</c:v>
                </c:pt>
              </c:strCache>
            </c:strRef>
          </c:tx>
          <c:spPr>
            <a:solidFill>
              <a:schemeClr val="accent2"/>
            </a:solidFill>
            <a:ln>
              <a:noFill/>
            </a:ln>
            <a:effectLst/>
          </c:spPr>
          <c:invertIfNegative val="0"/>
          <c:cat>
            <c:numRef>
              <c:f>'Report Figures'!$C$32:$N$32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Figures'!$C$34:$N$34</c:f>
              <c:numCache>
                <c:formatCode>_("$"* #,##0_);_("$"* \(#,##0\);_("$"* "-"??_);_(@_)</c:formatCode>
                <c:ptCount val="12"/>
                <c:pt idx="0">
                  <c:v>1612.8353164482846</c:v>
                </c:pt>
                <c:pt idx="1">
                  <c:v>1506.9784749153685</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FEC0-7446-89B0-9EF8AFB71645}"/>
            </c:ext>
          </c:extLst>
        </c:ser>
        <c:dLbls>
          <c:showLegendKey val="0"/>
          <c:showVal val="0"/>
          <c:showCatName val="0"/>
          <c:showSerName val="0"/>
          <c:showPercent val="0"/>
          <c:showBubbleSize val="0"/>
        </c:dLbls>
        <c:gapWidth val="75"/>
        <c:overlap val="100"/>
        <c:axId val="123895168"/>
        <c:axId val="123901056"/>
      </c:barChart>
      <c:catAx>
        <c:axId val="123895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23901056"/>
        <c:crosses val="autoZero"/>
        <c:auto val="1"/>
        <c:lblAlgn val="ctr"/>
        <c:lblOffset val="100"/>
        <c:noMultiLvlLbl val="0"/>
      </c:catAx>
      <c:valAx>
        <c:axId val="123901056"/>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title>
          <c:tx>
            <c:rich>
              <a:bodyPr rot="-5400000" spcFirstLastPara="1" vertOverflow="ellipsis" vert="horz" wrap="square" anchor="ctr" anchorCtr="1"/>
              <a:lstStyle/>
              <a:p>
                <a:pPr>
                  <a:defRPr sz="1400" b="0" i="0" u="none" strike="noStrike" kern="1200" baseline="0">
                    <a:solidFill>
                      <a:schemeClr val="tx1"/>
                    </a:solidFill>
                    <a:latin typeface="+mn-lt"/>
                    <a:ea typeface="+mn-ea"/>
                    <a:cs typeface="+mn-cs"/>
                  </a:defRPr>
                </a:pPr>
                <a:r>
                  <a:rPr lang="en-US" sz="1400">
                    <a:solidFill>
                      <a:schemeClr val="tx1"/>
                    </a:solidFill>
                  </a:rPr>
                  <a:t>Sales</a:t>
                </a:r>
                <a:r>
                  <a:rPr lang="en-US" sz="1400" baseline="0">
                    <a:solidFill>
                      <a:schemeClr val="tx1"/>
                    </a:solidFill>
                  </a:rPr>
                  <a:t> ($ Million)</a:t>
                </a:r>
                <a:endParaRPr lang="en-US" sz="1400">
                  <a:solidFill>
                    <a:schemeClr val="tx1"/>
                  </a:solidFill>
                </a:endParaRPr>
              </a:p>
            </c:rich>
          </c:tx>
          <c:layout>
            <c:manualLayout>
              <c:xMode val="edge"/>
              <c:yMode val="edge"/>
              <c:x val="2.7717365920235593E-2"/>
              <c:y val="0.24880688394482536"/>
            </c:manualLayout>
          </c:layout>
          <c:overlay val="0"/>
          <c:spPr>
            <a:noFill/>
            <a:ln>
              <a:noFill/>
            </a:ln>
            <a:effectLst/>
          </c:spPr>
        </c:title>
        <c:numFmt formatCode="&quot;$&quot;#,##0" sourceLinked="0"/>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23895168"/>
        <c:crosses val="autoZero"/>
        <c:crossBetween val="between"/>
      </c:valAx>
      <c:spPr>
        <a:noFill/>
        <a:ln>
          <a:noFill/>
        </a:ln>
        <a:effectLst/>
      </c:spPr>
    </c:plotArea>
    <c:legend>
      <c:legendPos val="r"/>
      <c:layout>
        <c:manualLayout>
          <c:xMode val="edge"/>
          <c:yMode val="edge"/>
          <c:x val="0.25857895888013999"/>
          <c:y val="0.114293161271508"/>
          <c:w val="0.19325416154966699"/>
          <c:h val="0.30382108486439202"/>
        </c:manualLayout>
      </c:layout>
      <c:overlay val="0"/>
      <c:spPr>
        <a:solidFill>
          <a:schemeClr val="bg1"/>
        </a:solidFill>
        <a:ln>
          <a:solidFill>
            <a:schemeClr val="tx1">
              <a:lumMod val="50000"/>
              <a:lumOff val="50000"/>
            </a:schemeClr>
          </a:solid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489400253048857"/>
          <c:y val="5.2332332852261472E-2"/>
          <c:w val="0.81141713739220878"/>
          <c:h val="0.83158136482939604"/>
        </c:manualLayout>
      </c:layout>
      <c:barChart>
        <c:barDir val="col"/>
        <c:grouping val="stacked"/>
        <c:varyColors val="0"/>
        <c:ser>
          <c:idx val="0"/>
          <c:order val="0"/>
          <c:tx>
            <c:strRef>
              <c:f>'Report Figures'!$B$65</c:f>
              <c:strCache>
                <c:ptCount val="1"/>
                <c:pt idx="0">
                  <c:v>Telecom &amp; Enterprise</c:v>
                </c:pt>
              </c:strCache>
            </c:strRef>
          </c:tx>
          <c:spPr>
            <a:solidFill>
              <a:schemeClr val="accent1"/>
            </a:solidFill>
            <a:ln>
              <a:noFill/>
            </a:ln>
            <a:effectLst/>
          </c:spPr>
          <c:invertIfNegative val="0"/>
          <c:cat>
            <c:numRef>
              <c:f>'Report Figures'!$C$63:$N$63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Figures'!$C$65:$N$65</c:f>
              <c:numCache>
                <c:formatCode>_("$"* #,##0_);_("$"* \(#,##0\);_("$"* "-"??_);_(@_)</c:formatCode>
                <c:ptCount val="12"/>
                <c:pt idx="0">
                  <c:v>6244.8487726541207</c:v>
                </c:pt>
                <c:pt idx="1">
                  <c:v>4740.0237348751207</c:v>
                </c:pt>
              </c:numCache>
            </c:numRef>
          </c:val>
          <c:extLst>
            <c:ext xmlns:c16="http://schemas.microsoft.com/office/drawing/2014/chart" uri="{C3380CC4-5D6E-409C-BE32-E72D297353CC}">
              <c16:uniqueId val="{00000000-A458-0F4B-9C76-95E1ACB302E9}"/>
            </c:ext>
          </c:extLst>
        </c:ser>
        <c:ser>
          <c:idx val="2"/>
          <c:order val="1"/>
          <c:tx>
            <c:strRef>
              <c:f>'Report Figures'!$B$67</c:f>
              <c:strCache>
                <c:ptCount val="1"/>
                <c:pt idx="0">
                  <c:v>Cloud All Other</c:v>
                </c:pt>
              </c:strCache>
            </c:strRef>
          </c:tx>
          <c:invertIfNegative val="0"/>
          <c:cat>
            <c:numRef>
              <c:f>'Report Figures'!$C$63:$N$63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Figures'!$C$67:$N$67</c:f>
              <c:numCache>
                <c:formatCode>_("$"* #,##0_);_("$"* \(#,##0\);_("$"* "-"??_);_(@_)</c:formatCode>
                <c:ptCount val="12"/>
                <c:pt idx="0">
                  <c:v>871.29700987415993</c:v>
                </c:pt>
                <c:pt idx="1">
                  <c:v>1059.1021279745271</c:v>
                </c:pt>
              </c:numCache>
            </c:numRef>
          </c:val>
          <c:extLst>
            <c:ext xmlns:c16="http://schemas.microsoft.com/office/drawing/2014/chart" uri="{C3380CC4-5D6E-409C-BE32-E72D297353CC}">
              <c16:uniqueId val="{00000000-EF47-452D-88B8-A1AD1D9D1B23}"/>
            </c:ext>
          </c:extLst>
        </c:ser>
        <c:ser>
          <c:idx val="1"/>
          <c:order val="2"/>
          <c:tx>
            <c:strRef>
              <c:f>'Report Figures'!$B$66</c:f>
              <c:strCache>
                <c:ptCount val="1"/>
                <c:pt idx="0">
                  <c:v>Cloud Top 5</c:v>
                </c:pt>
              </c:strCache>
            </c:strRef>
          </c:tx>
          <c:invertIfNegative val="0"/>
          <c:cat>
            <c:numRef>
              <c:f>'Report Figures'!$C$63:$N$63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Figures'!$C$66:$N$66</c:f>
              <c:numCache>
                <c:formatCode>_("$"* #,##0_);_("$"* \(#,##0\);_("$"* "-"??_);_(@_)</c:formatCode>
                <c:ptCount val="12"/>
                <c:pt idx="0">
                  <c:v>1859.4228338221342</c:v>
                </c:pt>
                <c:pt idx="1">
                  <c:v>2355.7724182221687</c:v>
                </c:pt>
              </c:numCache>
            </c:numRef>
          </c:val>
          <c:extLst>
            <c:ext xmlns:c16="http://schemas.microsoft.com/office/drawing/2014/chart" uri="{C3380CC4-5D6E-409C-BE32-E72D297353CC}">
              <c16:uniqueId val="{00000000-3543-0343-9498-32324CE5E542}"/>
            </c:ext>
          </c:extLst>
        </c:ser>
        <c:dLbls>
          <c:showLegendKey val="0"/>
          <c:showVal val="0"/>
          <c:showCatName val="0"/>
          <c:showSerName val="0"/>
          <c:showPercent val="0"/>
          <c:showBubbleSize val="0"/>
        </c:dLbls>
        <c:gapWidth val="75"/>
        <c:overlap val="100"/>
        <c:axId val="123576320"/>
        <c:axId val="123577856"/>
      </c:barChart>
      <c:catAx>
        <c:axId val="123576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1100"/>
            </a:pPr>
            <a:endParaRPr lang="en-US"/>
          </a:p>
        </c:txPr>
        <c:crossAx val="123577856"/>
        <c:crosses val="autoZero"/>
        <c:auto val="1"/>
        <c:lblAlgn val="ctr"/>
        <c:lblOffset val="100"/>
        <c:noMultiLvlLbl val="0"/>
      </c:catAx>
      <c:valAx>
        <c:axId val="123577856"/>
        <c:scaling>
          <c:orientation val="minMax"/>
          <c:max val="20000"/>
        </c:scaling>
        <c:delete val="0"/>
        <c:axPos val="l"/>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title>
          <c:tx>
            <c:rich>
              <a:bodyPr rot="-5400000" vert="horz"/>
              <a:lstStyle/>
              <a:p>
                <a:pPr>
                  <a:defRPr sz="1400"/>
                </a:pPr>
                <a:r>
                  <a:rPr lang="en-US" sz="1400"/>
                  <a:t>Sales ($ Million)</a:t>
                </a:r>
              </a:p>
            </c:rich>
          </c:tx>
          <c:layout>
            <c:manualLayout>
              <c:xMode val="edge"/>
              <c:yMode val="edge"/>
              <c:x val="1.0610717277267758E-2"/>
              <c:y val="0.31707894374009538"/>
            </c:manualLayout>
          </c:layout>
          <c:overlay val="0"/>
          <c:spPr>
            <a:noFill/>
            <a:ln>
              <a:noFill/>
            </a:ln>
            <a:effectLst/>
          </c:spPr>
        </c:title>
        <c:numFmt formatCode="&quot;$&quot;#,##0" sourceLinked="0"/>
        <c:majorTickMark val="out"/>
        <c:minorTickMark val="none"/>
        <c:tickLblPos val="nextTo"/>
        <c:crossAx val="123576320"/>
        <c:crosses val="autoZero"/>
        <c:crossBetween val="between"/>
      </c:valAx>
      <c:spPr>
        <a:noFill/>
        <a:ln>
          <a:noFill/>
        </a:ln>
        <a:effectLst/>
      </c:spPr>
    </c:plotArea>
    <c:legend>
      <c:legendPos val="r"/>
      <c:layout>
        <c:manualLayout>
          <c:xMode val="edge"/>
          <c:yMode val="edge"/>
          <c:x val="0.17643471608942493"/>
          <c:y val="9.6888742367525413E-2"/>
          <c:w val="0.2750424147041583"/>
          <c:h val="0.29151439339234975"/>
        </c:manualLayout>
      </c:layout>
      <c:overlay val="0"/>
      <c:spPr>
        <a:solidFill>
          <a:schemeClr val="bg1"/>
        </a:solidFill>
        <a:ln>
          <a:solidFill>
            <a:schemeClr val="tx1">
              <a:lumMod val="50000"/>
              <a:lumOff val="50000"/>
            </a:schemeClr>
          </a:solidFill>
        </a:ln>
        <a:effectLst/>
      </c:spPr>
      <c:txPr>
        <a:bodyPr rot="0" vert="horz"/>
        <a:lstStyle/>
        <a:p>
          <a:pPr>
            <a:defRPr sz="1200"/>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22602230780693236"/>
          <c:y val="5.6443653268449898E-2"/>
          <c:w val="0.75818841326147413"/>
          <c:h val="0.83350592350671304"/>
        </c:manualLayout>
      </c:layout>
      <c:lineChart>
        <c:grouping val="standard"/>
        <c:varyColors val="0"/>
        <c:ser>
          <c:idx val="0"/>
          <c:order val="0"/>
          <c:tx>
            <c:strRef>
              <c:f>'Report Figures'!$B$115</c:f>
              <c:strCache>
                <c:ptCount val="1"/>
                <c:pt idx="0">
                  <c:v>10G</c:v>
                </c:pt>
              </c:strCache>
            </c:strRef>
          </c:tx>
          <c:marker>
            <c:symbol val="none"/>
          </c:marker>
          <c:cat>
            <c:numRef>
              <c:f>'Report Figures'!$C$114:$N$114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Figures'!$C$115:$N$115</c:f>
              <c:numCache>
                <c:formatCode>_("$"* #,##0_);_("$"* \(#,##0\);_("$"* "-"??_);_(@_)</c:formatCode>
                <c:ptCount val="12"/>
                <c:pt idx="0">
                  <c:v>15.965275681030047</c:v>
                </c:pt>
                <c:pt idx="1">
                  <c:v>9.2687836593942698</c:v>
                </c:pt>
              </c:numCache>
            </c:numRef>
          </c:val>
          <c:smooth val="0"/>
          <c:extLst>
            <c:ext xmlns:c16="http://schemas.microsoft.com/office/drawing/2014/chart" uri="{C3380CC4-5D6E-409C-BE32-E72D297353CC}">
              <c16:uniqueId val="{00000000-9BEA-BB4E-AB47-43A7BEADA048}"/>
            </c:ext>
          </c:extLst>
        </c:ser>
        <c:ser>
          <c:idx val="1"/>
          <c:order val="1"/>
          <c:tx>
            <c:strRef>
              <c:f>'Report Figures'!$B$116</c:f>
              <c:strCache>
                <c:ptCount val="1"/>
                <c:pt idx="0">
                  <c:v>40G</c:v>
                </c:pt>
              </c:strCache>
            </c:strRef>
          </c:tx>
          <c:marker>
            <c:symbol val="none"/>
          </c:marker>
          <c:cat>
            <c:numRef>
              <c:f>'Report Figures'!$C$114:$N$114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Figures'!$C$116:$N$116</c:f>
              <c:numCache>
                <c:formatCode>_("$"* #,##0_);_("$"* \(#,##0\);_("$"* "-"??_);_(@_)</c:formatCode>
                <c:ptCount val="12"/>
                <c:pt idx="0">
                  <c:v>280.90236169485331</c:v>
                </c:pt>
                <c:pt idx="1">
                  <c:v>230.38342721839132</c:v>
                </c:pt>
              </c:numCache>
            </c:numRef>
          </c:val>
          <c:smooth val="0"/>
          <c:extLst>
            <c:ext xmlns:c16="http://schemas.microsoft.com/office/drawing/2014/chart" uri="{C3380CC4-5D6E-409C-BE32-E72D297353CC}">
              <c16:uniqueId val="{00000001-9BEA-BB4E-AB47-43A7BEADA048}"/>
            </c:ext>
          </c:extLst>
        </c:ser>
        <c:ser>
          <c:idx val="2"/>
          <c:order val="2"/>
          <c:tx>
            <c:strRef>
              <c:f>'Report Figures'!$B$117</c:f>
              <c:strCache>
                <c:ptCount val="1"/>
                <c:pt idx="0">
                  <c:v>50G</c:v>
                </c:pt>
              </c:strCache>
            </c:strRef>
          </c:tx>
          <c:marker>
            <c:symbol val="none"/>
          </c:marker>
          <c:cat>
            <c:numRef>
              <c:f>'Report Figures'!$C$114:$N$114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Figures'!$C$117:$N$117</c:f>
              <c:numCache>
                <c:formatCode>_("$"* #,##0_);_("$"* \(#,##0\);_("$"* "-"??_);_(@_)</c:formatCode>
                <c:ptCount val="12"/>
                <c:pt idx="0">
                  <c:v>0</c:v>
                </c:pt>
                <c:pt idx="1">
                  <c:v>0</c:v>
                </c:pt>
              </c:numCache>
            </c:numRef>
          </c:val>
          <c:smooth val="0"/>
          <c:extLst>
            <c:ext xmlns:c16="http://schemas.microsoft.com/office/drawing/2014/chart" uri="{C3380CC4-5D6E-409C-BE32-E72D297353CC}">
              <c16:uniqueId val="{00000002-9BEA-BB4E-AB47-43A7BEADA048}"/>
            </c:ext>
          </c:extLst>
        </c:ser>
        <c:ser>
          <c:idx val="4"/>
          <c:order val="3"/>
          <c:tx>
            <c:strRef>
              <c:f>'Report Figures'!$B$118</c:f>
              <c:strCache>
                <c:ptCount val="1"/>
                <c:pt idx="0">
                  <c:v>100G</c:v>
                </c:pt>
              </c:strCache>
            </c:strRef>
          </c:tx>
          <c:marker>
            <c:symbol val="none"/>
          </c:marker>
          <c:cat>
            <c:numRef>
              <c:f>'Report Figures'!$C$114:$N$114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Figures'!$C$118:$N$118</c:f>
              <c:numCache>
                <c:formatCode>_("$"* #,##0_);_("$"* \(#,##0\);_("$"* "-"??_);_(@_)</c:formatCode>
                <c:ptCount val="12"/>
                <c:pt idx="0">
                  <c:v>247.05988826320709</c:v>
                </c:pt>
                <c:pt idx="1">
                  <c:v>809.9076057832325</c:v>
                </c:pt>
              </c:numCache>
            </c:numRef>
          </c:val>
          <c:smooth val="0"/>
          <c:extLst>
            <c:ext xmlns:c16="http://schemas.microsoft.com/office/drawing/2014/chart" uri="{C3380CC4-5D6E-409C-BE32-E72D297353CC}">
              <c16:uniqueId val="{00000003-9BEA-BB4E-AB47-43A7BEADA048}"/>
            </c:ext>
          </c:extLst>
        </c:ser>
        <c:ser>
          <c:idx val="3"/>
          <c:order val="4"/>
          <c:tx>
            <c:strRef>
              <c:f>'Report Figures'!$B$119</c:f>
              <c:strCache>
                <c:ptCount val="1"/>
                <c:pt idx="0">
                  <c:v>200G</c:v>
                </c:pt>
              </c:strCache>
            </c:strRef>
          </c:tx>
          <c:marker>
            <c:symbol val="none"/>
          </c:marker>
          <c:cat>
            <c:numRef>
              <c:f>'Report Figures'!$C$114:$N$114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Figures'!$C$119:$N$119</c:f>
              <c:numCache>
                <c:formatCode>_("$"* #,##0_);_("$"* \(#,##0\);_("$"* "-"??_);_(@_)</c:formatCode>
                <c:ptCount val="12"/>
                <c:pt idx="0">
                  <c:v>0</c:v>
                </c:pt>
                <c:pt idx="1">
                  <c:v>0</c:v>
                </c:pt>
              </c:numCache>
            </c:numRef>
          </c:val>
          <c:smooth val="0"/>
          <c:extLst>
            <c:ext xmlns:c16="http://schemas.microsoft.com/office/drawing/2014/chart" uri="{C3380CC4-5D6E-409C-BE32-E72D297353CC}">
              <c16:uniqueId val="{00000004-9BEA-BB4E-AB47-43A7BEADA048}"/>
            </c:ext>
          </c:extLst>
        </c:ser>
        <c:ser>
          <c:idx val="5"/>
          <c:order val="5"/>
          <c:tx>
            <c:strRef>
              <c:f>'Report Figures'!$B$120</c:f>
              <c:strCache>
                <c:ptCount val="1"/>
                <c:pt idx="0">
                  <c:v>400G</c:v>
                </c:pt>
              </c:strCache>
            </c:strRef>
          </c:tx>
          <c:marker>
            <c:symbol val="none"/>
          </c:marker>
          <c:cat>
            <c:numRef>
              <c:f>'Report Figures'!$C$114:$N$114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Figures'!$C$120:$N$120</c:f>
              <c:numCache>
                <c:formatCode>_("$"* #,##0_);_("$"* \(#,##0\);_("$"* "-"??_);_(@_)</c:formatCode>
                <c:ptCount val="12"/>
                <c:pt idx="0">
                  <c:v>0</c:v>
                </c:pt>
                <c:pt idx="1">
                  <c:v>0</c:v>
                </c:pt>
              </c:numCache>
            </c:numRef>
          </c:val>
          <c:smooth val="0"/>
          <c:extLst>
            <c:ext xmlns:c16="http://schemas.microsoft.com/office/drawing/2014/chart" uri="{C3380CC4-5D6E-409C-BE32-E72D297353CC}">
              <c16:uniqueId val="{00000000-C339-E941-91FF-803524B931F7}"/>
            </c:ext>
          </c:extLst>
        </c:ser>
        <c:ser>
          <c:idx val="6"/>
          <c:order val="6"/>
          <c:tx>
            <c:strRef>
              <c:f>'Report Figures'!$B$121</c:f>
              <c:strCache>
                <c:ptCount val="1"/>
                <c:pt idx="0">
                  <c:v>800G</c:v>
                </c:pt>
              </c:strCache>
            </c:strRef>
          </c:tx>
          <c:marker>
            <c:symbol val="none"/>
          </c:marker>
          <c:cat>
            <c:numRef>
              <c:f>'Report Figures'!$C$114:$N$114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Figures'!$C$121:$N$121</c:f>
              <c:numCache>
                <c:formatCode>_("$"* #,##0_);_("$"* \(#,##0\);_("$"* "-"??_);_(@_)</c:formatCode>
                <c:ptCount val="12"/>
                <c:pt idx="0">
                  <c:v>0</c:v>
                </c:pt>
                <c:pt idx="1">
                  <c:v>0</c:v>
                </c:pt>
              </c:numCache>
            </c:numRef>
          </c:val>
          <c:smooth val="0"/>
          <c:extLst>
            <c:ext xmlns:c16="http://schemas.microsoft.com/office/drawing/2014/chart" uri="{C3380CC4-5D6E-409C-BE32-E72D297353CC}">
              <c16:uniqueId val="{00000000-AA38-344F-8924-7E9B20E16782}"/>
            </c:ext>
          </c:extLst>
        </c:ser>
        <c:ser>
          <c:idx val="7"/>
          <c:order val="7"/>
          <c:tx>
            <c:strRef>
              <c:f>'Report Figures'!$B$122</c:f>
              <c:strCache>
                <c:ptCount val="1"/>
                <c:pt idx="0">
                  <c:v>1600G</c:v>
                </c:pt>
              </c:strCache>
            </c:strRef>
          </c:tx>
          <c:marker>
            <c:symbol val="none"/>
          </c:marker>
          <c:cat>
            <c:numRef>
              <c:f>'Report Figures'!$C$114:$N$114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Figures'!$C$122:$N$122</c:f>
              <c:numCache>
                <c:formatCode>_("$"* #,##0_);_("$"* \(#,##0\);_("$"* "-"??_);_(@_)</c:formatCode>
                <c:ptCount val="12"/>
                <c:pt idx="0">
                  <c:v>0</c:v>
                </c:pt>
                <c:pt idx="1">
                  <c:v>0</c:v>
                </c:pt>
              </c:numCache>
            </c:numRef>
          </c:val>
          <c:smooth val="0"/>
          <c:extLst>
            <c:ext xmlns:c16="http://schemas.microsoft.com/office/drawing/2014/chart" uri="{C3380CC4-5D6E-409C-BE32-E72D297353CC}">
              <c16:uniqueId val="{00000001-AA38-344F-8924-7E9B20E16782}"/>
            </c:ext>
          </c:extLst>
        </c:ser>
        <c:dLbls>
          <c:showLegendKey val="0"/>
          <c:showVal val="0"/>
          <c:showCatName val="0"/>
          <c:showSerName val="0"/>
          <c:showPercent val="0"/>
          <c:showBubbleSize val="0"/>
        </c:dLbls>
        <c:smooth val="0"/>
        <c:axId val="123697408"/>
        <c:axId val="123715584"/>
      </c:lineChart>
      <c:catAx>
        <c:axId val="123697408"/>
        <c:scaling>
          <c:orientation val="minMax"/>
        </c:scaling>
        <c:delete val="0"/>
        <c:axPos val="b"/>
        <c:numFmt formatCode="General" sourceLinked="1"/>
        <c:majorTickMark val="out"/>
        <c:minorTickMark val="none"/>
        <c:tickLblPos val="nextTo"/>
        <c:crossAx val="123715584"/>
        <c:crosses val="autoZero"/>
        <c:auto val="1"/>
        <c:lblAlgn val="ctr"/>
        <c:lblOffset val="100"/>
        <c:noMultiLvlLbl val="0"/>
      </c:catAx>
      <c:valAx>
        <c:axId val="123715584"/>
        <c:scaling>
          <c:orientation val="minMax"/>
        </c:scaling>
        <c:delete val="0"/>
        <c:axPos val="l"/>
        <c:majorGridlines/>
        <c:title>
          <c:tx>
            <c:rich>
              <a:bodyPr rot="-5400000" vert="horz"/>
              <a:lstStyle/>
              <a:p>
                <a:pPr>
                  <a:defRPr sz="1200"/>
                </a:pPr>
                <a:r>
                  <a:rPr lang="en-US" sz="1200"/>
                  <a:t>Sales ($M)</a:t>
                </a:r>
              </a:p>
            </c:rich>
          </c:tx>
          <c:layout>
            <c:manualLayout>
              <c:xMode val="edge"/>
              <c:yMode val="edge"/>
              <c:x val="1.9281048042865619E-2"/>
              <c:y val="0.34429786652335964"/>
            </c:manualLayout>
          </c:layout>
          <c:overlay val="0"/>
        </c:title>
        <c:numFmt formatCode="_(&quot;$&quot;* #,##0_);_(&quot;$&quot;* \(#,##0\);_(&quot;$&quot;* &quot;-&quot;??_);_(@_)" sourceLinked="1"/>
        <c:majorTickMark val="out"/>
        <c:minorTickMark val="none"/>
        <c:tickLblPos val="nextTo"/>
        <c:txPr>
          <a:bodyPr/>
          <a:lstStyle/>
          <a:p>
            <a:pPr>
              <a:defRPr sz="1200"/>
            </a:pPr>
            <a:endParaRPr lang="en-US"/>
          </a:p>
        </c:txPr>
        <c:crossAx val="123697408"/>
        <c:crosses val="autoZero"/>
        <c:crossBetween val="between"/>
      </c:valAx>
    </c:plotArea>
    <c:legend>
      <c:legendPos val="r"/>
      <c:layout>
        <c:manualLayout>
          <c:xMode val="edge"/>
          <c:yMode val="edge"/>
          <c:x val="0.25311566903585858"/>
          <c:y val="5.5315874280731529E-2"/>
          <c:w val="0.12597326423208216"/>
          <c:h val="0.70897963479108062"/>
        </c:manualLayout>
      </c:layout>
      <c:overlay val="0"/>
      <c:spPr>
        <a:solidFill>
          <a:schemeClr val="bg1"/>
        </a:solidFill>
        <a:ln>
          <a:solidFill>
            <a:schemeClr val="tx1"/>
          </a:solidFill>
        </a:ln>
      </c:spPr>
      <c:txPr>
        <a:bodyPr/>
        <a:lstStyle/>
        <a:p>
          <a:pPr>
            <a:defRPr sz="1100"/>
          </a:pPr>
          <a:endParaRPr lang="en-US"/>
        </a:p>
      </c:txPr>
    </c:legend>
    <c:plotVisOnly val="1"/>
    <c:dispBlanksAs val="gap"/>
    <c:showDLblsOverMax val="0"/>
  </c:chart>
  <c:printSettings>
    <c:headerFooter/>
    <c:pageMargins b="1" l="0.75" r="0.75" t="1" header="0.5" footer="0.5"/>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ICT Infrastructure spending</a:t>
            </a:r>
          </a:p>
          <a:p>
            <a:pPr>
              <a:defRPr sz="1400"/>
            </a:pPr>
            <a:r>
              <a:rPr lang="en-US" sz="1400"/>
              <a:t>~ $1.09 Trillion in 2021</a:t>
            </a:r>
          </a:p>
        </c:rich>
      </c:tx>
      <c:overlay val="0"/>
    </c:title>
    <c:autoTitleDeleted val="0"/>
    <c:view3D>
      <c:rotX val="30"/>
      <c:rotY val="158"/>
      <c:rAngAx val="0"/>
    </c:view3D>
    <c:floor>
      <c:thickness val="0"/>
    </c:floor>
    <c:sideWall>
      <c:thickness val="0"/>
    </c:sideWall>
    <c:backWall>
      <c:thickness val="0"/>
    </c:backWall>
    <c:plotArea>
      <c:layout>
        <c:manualLayout>
          <c:layoutTarget val="inner"/>
          <c:xMode val="edge"/>
          <c:yMode val="edge"/>
          <c:x val="9.933858267716536E-2"/>
          <c:y val="0.34457328536938953"/>
          <c:w val="0.766292227555327"/>
          <c:h val="0.566067511621556"/>
        </c:manualLayout>
      </c:layout>
      <c:pie3DChart>
        <c:varyColors val="1"/>
        <c:ser>
          <c:idx val="0"/>
          <c:order val="0"/>
          <c:dPt>
            <c:idx val="0"/>
            <c:bubble3D val="0"/>
            <c:spPr>
              <a:solidFill>
                <a:schemeClr val="accent2"/>
              </a:solidFill>
            </c:spPr>
            <c:extLst>
              <c:ext xmlns:c16="http://schemas.microsoft.com/office/drawing/2014/chart" uri="{C3380CC4-5D6E-409C-BE32-E72D297353CC}">
                <c16:uniqueId val="{00000000-842B-4F42-A5ED-4A3570FC81DA}"/>
              </c:ext>
            </c:extLst>
          </c:dPt>
          <c:dPt>
            <c:idx val="1"/>
            <c:bubble3D val="0"/>
            <c:spPr>
              <a:solidFill>
                <a:schemeClr val="accent1"/>
              </a:solidFill>
            </c:spPr>
            <c:extLst>
              <c:ext xmlns:c16="http://schemas.microsoft.com/office/drawing/2014/chart" uri="{C3380CC4-5D6E-409C-BE32-E72D297353CC}">
                <c16:uniqueId val="{00000001-842B-4F42-A5ED-4A3570FC81DA}"/>
              </c:ext>
            </c:extLst>
          </c:dPt>
          <c:dLbls>
            <c:dLbl>
              <c:idx val="0"/>
              <c:layout>
                <c:manualLayout>
                  <c:x val="1.9152438101711401E-2"/>
                  <c:y val="3.5871713817625099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42B-4F42-A5ED-4A3570FC81DA}"/>
                </c:ext>
              </c:extLst>
            </c:dLbl>
            <c:dLbl>
              <c:idx val="1"/>
              <c:layout>
                <c:manualLayout>
                  <c:x val="-7.3255951114218829E-2"/>
                  <c:y val="2.937894607106629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42B-4F42-A5ED-4A3570FC81DA}"/>
                </c:ext>
              </c:extLst>
            </c:dLbl>
            <c:dLbl>
              <c:idx val="2"/>
              <c:layout>
                <c:manualLayout>
                  <c:x val="-2.4620435959018636E-3"/>
                  <c:y val="-0.10253921184308749"/>
                </c:manualLayout>
              </c:layout>
              <c:spPr>
                <a:noFill/>
                <a:ln>
                  <a:noFill/>
                </a:ln>
                <a:effectLst/>
              </c:spPr>
              <c:txPr>
                <a:bodyPr anchor="ctr" anchorCtr="1"/>
                <a:lstStyle/>
                <a:p>
                  <a:pPr>
                    <a:defRPr sz="1200"/>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42B-4F42-A5ED-4A3570FC81DA}"/>
                </c:ext>
              </c:extLst>
            </c:dLbl>
            <c:spPr>
              <a:noFill/>
              <a:ln>
                <a:noFill/>
              </a:ln>
              <a:effectLst/>
            </c:spPr>
            <c:txPr>
              <a:bodyPr/>
              <a:lstStyle/>
              <a:p>
                <a:pPr>
                  <a:defRPr sz="1200"/>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'Report Figures'!$H$138:$H$140</c:f>
              <c:strCache>
                <c:ptCount val="3"/>
                <c:pt idx="0">
                  <c:v>Telecom</c:v>
                </c:pt>
                <c:pt idx="1">
                  <c:v>Cloud</c:v>
                </c:pt>
                <c:pt idx="2">
                  <c:v>Enterprise</c:v>
                </c:pt>
              </c:strCache>
            </c:strRef>
          </c:cat>
          <c:val>
            <c:numRef>
              <c:f>'Report Figures'!$I$138:$I$140</c:f>
              <c:numCache>
                <c:formatCode>_("$"* #,##0_);_("$"* \(#,##0\);_("$"* "-"??_);_(@_)</c:formatCode>
                <c:ptCount val="3"/>
                <c:pt idx="0">
                  <c:v>0</c:v>
                </c:pt>
                <c:pt idx="1">
                  <c:v>0</c:v>
                </c:pt>
                <c:pt idx="2">
                  <c:v>0</c:v>
                </c:pt>
              </c:numCache>
            </c:numRef>
          </c:val>
          <c:extLst>
            <c:ext xmlns:c16="http://schemas.microsoft.com/office/drawing/2014/chart" uri="{C3380CC4-5D6E-409C-BE32-E72D297353CC}">
              <c16:uniqueId val="{00000003-842B-4F42-A5ED-4A3570FC81DA}"/>
            </c:ext>
          </c:extLst>
        </c:ser>
        <c:dLbls>
          <c:showLegendKey val="0"/>
          <c:showVal val="0"/>
          <c:showCatName val="1"/>
          <c:showSerName val="0"/>
          <c:showPercent val="1"/>
          <c:showBubbleSize val="0"/>
          <c:showLeaderLines val="0"/>
        </c:dLbls>
      </c:pie3DChart>
    </c:plotArea>
    <c:plotVisOnly val="1"/>
    <c:dispBlanksAs val="gap"/>
    <c:showDLblsOverMax val="0"/>
  </c:chart>
  <c:spPr>
    <a:ln>
      <a:noFill/>
    </a:ln>
  </c:sp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031840910397101"/>
          <c:y val="0.11737253351498"/>
          <c:w val="0.81041151790332799"/>
          <c:h val="0.781592364475312"/>
        </c:manualLayout>
      </c:layout>
      <c:lineChart>
        <c:grouping val="standard"/>
        <c:varyColors val="0"/>
        <c:ser>
          <c:idx val="0"/>
          <c:order val="0"/>
          <c:tx>
            <c:strRef>
              <c:f>'Report Figures'!$B$167</c:f>
              <c:strCache>
                <c:ptCount val="1"/>
                <c:pt idx="0">
                  <c:v>Cloud</c:v>
                </c:pt>
              </c:strCache>
            </c:strRef>
          </c:tx>
          <c:cat>
            <c:numRef>
              <c:f>'Report Figures'!$C$166:$N$166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Figures'!$C$167:$N$167</c:f>
              <c:numCache>
                <c:formatCode>_("$"* #,##0_);_("$"* \(#,##0\);_("$"* "-"??_);_(@_)</c:formatCode>
                <c:ptCount val="12"/>
                <c:pt idx="0">
                  <c:v>112.87902290674066</c:v>
                </c:pt>
                <c:pt idx="1">
                  <c:v>140.51783636640354</c:v>
                </c:pt>
              </c:numCache>
            </c:numRef>
          </c:val>
          <c:smooth val="1"/>
          <c:extLst>
            <c:ext xmlns:c16="http://schemas.microsoft.com/office/drawing/2014/chart" uri="{C3380CC4-5D6E-409C-BE32-E72D297353CC}">
              <c16:uniqueId val="{00000001-5C3D-8C41-BE59-76B83DD794EE}"/>
            </c:ext>
          </c:extLst>
        </c:ser>
        <c:ser>
          <c:idx val="1"/>
          <c:order val="1"/>
          <c:tx>
            <c:strRef>
              <c:f>'Report Figures'!$B$168</c:f>
              <c:strCache>
                <c:ptCount val="1"/>
                <c:pt idx="0">
                  <c:v>Telecom</c:v>
                </c:pt>
              </c:strCache>
            </c:strRef>
          </c:tx>
          <c:cat>
            <c:numRef>
              <c:f>'Report Figures'!$C$166:$N$166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Figures'!$C$168:$N$168</c:f>
              <c:numCache>
                <c:formatCode>_("$"* #,##0_);_("$"* \(#,##0\);_("$"* "-"??_);_(@_)</c:formatCode>
                <c:ptCount val="12"/>
                <c:pt idx="0">
                  <c:v>353.38430273613432</c:v>
                </c:pt>
                <c:pt idx="1">
                  <c:v>343.58823534392201</c:v>
                </c:pt>
              </c:numCache>
            </c:numRef>
          </c:val>
          <c:smooth val="1"/>
          <c:extLst>
            <c:ext xmlns:c16="http://schemas.microsoft.com/office/drawing/2014/chart" uri="{C3380CC4-5D6E-409C-BE32-E72D297353CC}">
              <c16:uniqueId val="{00000000-5C3D-8C41-BE59-76B83DD794EE}"/>
            </c:ext>
          </c:extLst>
        </c:ser>
        <c:ser>
          <c:idx val="3"/>
          <c:order val="2"/>
          <c:tx>
            <c:strRef>
              <c:f>'Report Figures'!$B$169</c:f>
              <c:strCache>
                <c:ptCount val="1"/>
                <c:pt idx="0">
                  <c:v>Enterprise IT (traditional)</c:v>
                </c:pt>
              </c:strCache>
            </c:strRef>
          </c:tx>
          <c:spPr>
            <a:ln>
              <a:solidFill>
                <a:srgbClr val="9BBB59"/>
              </a:solidFill>
            </a:ln>
          </c:spPr>
          <c:marker>
            <c:symbol val="circle"/>
            <c:size val="5"/>
            <c:spPr>
              <a:solidFill>
                <a:srgbClr val="9BBB59"/>
              </a:solidFill>
              <a:ln>
                <a:solidFill>
                  <a:srgbClr val="9BBB59"/>
                </a:solidFill>
              </a:ln>
            </c:spPr>
          </c:marker>
          <c:cat>
            <c:numRef>
              <c:f>'Report Figures'!$C$166:$N$166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Figures'!$C$169:$N$169</c:f>
              <c:numCache>
                <c:formatCode>_("$"* #,##0_);_("$"* \(#,##0\);_("$"* "-"??_);_(@_)</c:formatCode>
                <c:ptCount val="12"/>
                <c:pt idx="0">
                  <c:v>549.6</c:v>
                </c:pt>
                <c:pt idx="1">
                  <c:v>503.43360000000001</c:v>
                </c:pt>
              </c:numCache>
            </c:numRef>
          </c:val>
          <c:smooth val="0"/>
          <c:extLst>
            <c:ext xmlns:c16="http://schemas.microsoft.com/office/drawing/2014/chart" uri="{C3380CC4-5D6E-409C-BE32-E72D297353CC}">
              <c16:uniqueId val="{00000002-5C3D-8C41-BE59-76B83DD794EE}"/>
            </c:ext>
          </c:extLst>
        </c:ser>
        <c:dLbls>
          <c:showLegendKey val="0"/>
          <c:showVal val="0"/>
          <c:showCatName val="0"/>
          <c:showSerName val="0"/>
          <c:showPercent val="0"/>
          <c:showBubbleSize val="0"/>
        </c:dLbls>
        <c:marker val="1"/>
        <c:smooth val="0"/>
        <c:axId val="123662336"/>
        <c:axId val="123664256"/>
      </c:lineChart>
      <c:catAx>
        <c:axId val="123662336"/>
        <c:scaling>
          <c:orientation val="minMax"/>
        </c:scaling>
        <c:delete val="0"/>
        <c:axPos val="b"/>
        <c:numFmt formatCode="General" sourceLinked="1"/>
        <c:majorTickMark val="out"/>
        <c:minorTickMark val="none"/>
        <c:tickLblPos val="nextTo"/>
        <c:txPr>
          <a:bodyPr rot="0" vert="horz"/>
          <a:lstStyle/>
          <a:p>
            <a:pPr>
              <a:defRPr sz="1050" b="0" i="0" u="none" strike="noStrike" baseline="0">
                <a:solidFill>
                  <a:srgbClr val="333333"/>
                </a:solidFill>
                <a:latin typeface="Calibri"/>
                <a:ea typeface="Calibri"/>
                <a:cs typeface="Calibri"/>
              </a:defRPr>
            </a:pPr>
            <a:endParaRPr lang="en-US"/>
          </a:p>
        </c:txPr>
        <c:crossAx val="123664256"/>
        <c:crosses val="autoZero"/>
        <c:auto val="1"/>
        <c:lblAlgn val="ctr"/>
        <c:lblOffset val="100"/>
        <c:noMultiLvlLbl val="1"/>
      </c:catAx>
      <c:valAx>
        <c:axId val="123664256"/>
        <c:scaling>
          <c:orientation val="minMax"/>
        </c:scaling>
        <c:delete val="0"/>
        <c:axPos val="l"/>
        <c:majorGridlines/>
        <c:title>
          <c:tx>
            <c:rich>
              <a:bodyPr rot="-5400000" vert="horz"/>
              <a:lstStyle/>
              <a:p>
                <a:pPr>
                  <a:defRPr sz="1200" b="0"/>
                </a:pPr>
                <a:r>
                  <a:rPr lang="en-US" sz="1200" b="0"/>
                  <a:t>Infrasructure spending ($bn)</a:t>
                </a:r>
              </a:p>
            </c:rich>
          </c:tx>
          <c:layout>
            <c:manualLayout>
              <c:xMode val="edge"/>
              <c:yMode val="edge"/>
              <c:x val="7.4979733075935502E-3"/>
              <c:y val="0.110240293723207"/>
            </c:manualLayout>
          </c:layout>
          <c:overlay val="0"/>
        </c:title>
        <c:numFmt formatCode="&quot;$&quot;#,##0" sourceLinked="0"/>
        <c:majorTickMark val="out"/>
        <c:minorTickMark val="none"/>
        <c:tickLblPos val="nextTo"/>
        <c:txPr>
          <a:bodyPr/>
          <a:lstStyle/>
          <a:p>
            <a:pPr>
              <a:defRPr sz="1100"/>
            </a:pPr>
            <a:endParaRPr lang="en-US"/>
          </a:p>
        </c:txPr>
        <c:crossAx val="123662336"/>
        <c:crosses val="autoZero"/>
        <c:crossBetween val="between"/>
      </c:valAx>
    </c:plotArea>
    <c:legend>
      <c:legendPos val="t"/>
      <c:overlay val="0"/>
      <c:txPr>
        <a:bodyPr/>
        <a:lstStyle/>
        <a:p>
          <a:pPr>
            <a:defRPr sz="1200"/>
          </a:pPr>
          <a:endParaRPr lang="en-US"/>
        </a:p>
      </c:txPr>
    </c:legend>
    <c:plotVisOnly val="1"/>
    <c:dispBlanksAs val="gap"/>
    <c:showDLblsOverMax val="0"/>
  </c:chart>
  <c:printSettings>
    <c:headerFooter/>
    <c:pageMargins b="0.750000000000002" l="0.70000000000000095" r="0.70000000000000095" t="0.750000000000002"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043917932126"/>
          <c:y val="5.9182381698158398E-2"/>
          <c:w val="0.80930084385341505"/>
          <c:h val="0.79560003892840903"/>
        </c:manualLayout>
      </c:layout>
      <c:lineChart>
        <c:grouping val="standard"/>
        <c:varyColors val="0"/>
        <c:ser>
          <c:idx val="0"/>
          <c:order val="0"/>
          <c:tx>
            <c:strRef>
              <c:f>'Report Figures'!$B$201</c:f>
              <c:strCache>
                <c:ptCount val="1"/>
                <c:pt idx="0">
                  <c:v>Internet traffic growth</c:v>
                </c:pt>
              </c:strCache>
            </c:strRef>
          </c:tx>
          <c:marker>
            <c:symbol val="diamond"/>
            <c:size val="5"/>
          </c:marker>
          <c:cat>
            <c:numRef>
              <c:f>'Report Figures'!$D$200:$AF$200</c:f>
              <c:numCache>
                <c:formatCode>General</c:formatCode>
                <c:ptCount val="2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pt idx="24">
                  <c:v>2023</c:v>
                </c:pt>
                <c:pt idx="25">
                  <c:v>2024</c:v>
                </c:pt>
                <c:pt idx="26">
                  <c:v>2025</c:v>
                </c:pt>
                <c:pt idx="27">
                  <c:v>2026</c:v>
                </c:pt>
                <c:pt idx="28">
                  <c:v>2027</c:v>
                </c:pt>
              </c:numCache>
            </c:numRef>
          </c:cat>
          <c:val>
            <c:numRef>
              <c:f>'Report Figures'!$D$201:$AF$201</c:f>
              <c:numCache>
                <c:formatCode>0%</c:formatCode>
                <c:ptCount val="29"/>
                <c:pt idx="0">
                  <c:v>0.5</c:v>
                </c:pt>
                <c:pt idx="1">
                  <c:v>0.495</c:v>
                </c:pt>
                <c:pt idx="2">
                  <c:v>0.49</c:v>
                </c:pt>
                <c:pt idx="3">
                  <c:v>0.48499999999999999</c:v>
                </c:pt>
                <c:pt idx="4">
                  <c:v>0.48</c:v>
                </c:pt>
                <c:pt idx="5">
                  <c:v>0.47499999999999998</c:v>
                </c:pt>
                <c:pt idx="6">
                  <c:v>0.47</c:v>
                </c:pt>
                <c:pt idx="7">
                  <c:v>0.45714285714285707</c:v>
                </c:pt>
                <c:pt idx="8">
                  <c:v>0.45098039215686292</c:v>
                </c:pt>
                <c:pt idx="9">
                  <c:v>0.41891891891891886</c:v>
                </c:pt>
                <c:pt idx="10">
                  <c:v>0.39999999999999991</c:v>
                </c:pt>
                <c:pt idx="11">
                  <c:v>0.38775510204081631</c:v>
                </c:pt>
                <c:pt idx="12">
                  <c:v>0.38</c:v>
                </c:pt>
                <c:pt idx="13">
                  <c:v>0.37</c:v>
                </c:pt>
                <c:pt idx="14">
                  <c:v>0.36</c:v>
                </c:pt>
                <c:pt idx="15">
                  <c:v>0.35</c:v>
                </c:pt>
                <c:pt idx="16">
                  <c:v>0.33</c:v>
                </c:pt>
                <c:pt idx="17">
                  <c:v>0.31</c:v>
                </c:pt>
                <c:pt idx="18">
                  <c:v>0.3</c:v>
                </c:pt>
              </c:numCache>
            </c:numRef>
          </c:val>
          <c:smooth val="1"/>
          <c:extLst>
            <c:ext xmlns:c16="http://schemas.microsoft.com/office/drawing/2014/chart" uri="{C3380CC4-5D6E-409C-BE32-E72D297353CC}">
              <c16:uniqueId val="{00000000-71EA-F84F-801C-EE247201A6B0}"/>
            </c:ext>
          </c:extLst>
        </c:ser>
        <c:ser>
          <c:idx val="1"/>
          <c:order val="1"/>
          <c:tx>
            <c:strRef>
              <c:f>'Report Figures'!$B$202</c:f>
              <c:strCache>
                <c:ptCount val="1"/>
                <c:pt idx="0">
                  <c:v>DWDM network bandwidth growth</c:v>
                </c:pt>
              </c:strCache>
            </c:strRef>
          </c:tx>
          <c:marker>
            <c:symbol val="square"/>
            <c:size val="3"/>
          </c:marker>
          <c:cat>
            <c:numRef>
              <c:f>'Report Figures'!$D$200:$AF$200</c:f>
              <c:numCache>
                <c:formatCode>General</c:formatCode>
                <c:ptCount val="2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pt idx="24">
                  <c:v>2023</c:v>
                </c:pt>
                <c:pt idx="25">
                  <c:v>2024</c:v>
                </c:pt>
                <c:pt idx="26">
                  <c:v>2025</c:v>
                </c:pt>
                <c:pt idx="27">
                  <c:v>2026</c:v>
                </c:pt>
                <c:pt idx="28">
                  <c:v>2027</c:v>
                </c:pt>
              </c:numCache>
            </c:numRef>
          </c:cat>
          <c:val>
            <c:numRef>
              <c:f>'Report Figures'!$D$202:$AF$202</c:f>
              <c:numCache>
                <c:formatCode>0%</c:formatCode>
                <c:ptCount val="29"/>
                <c:pt idx="0">
                  <c:v>0.6</c:v>
                </c:pt>
                <c:pt idx="1">
                  <c:v>1</c:v>
                </c:pt>
                <c:pt idx="2">
                  <c:v>0.6</c:v>
                </c:pt>
                <c:pt idx="3">
                  <c:v>0.2</c:v>
                </c:pt>
                <c:pt idx="4">
                  <c:v>0.1</c:v>
                </c:pt>
                <c:pt idx="5">
                  <c:v>0.18</c:v>
                </c:pt>
                <c:pt idx="6">
                  <c:v>0.203125</c:v>
                </c:pt>
                <c:pt idx="7">
                  <c:v>0.27420383628548373</c:v>
                </c:pt>
                <c:pt idx="8">
                  <c:v>0.40606751301296207</c:v>
                </c:pt>
                <c:pt idx="9">
                  <c:v>0.50744472069135105</c:v>
                </c:pt>
                <c:pt idx="10">
                  <c:v>0.24842156785301661</c:v>
                </c:pt>
                <c:pt idx="11">
                  <c:v>0.22001159553324645</c:v>
                </c:pt>
                <c:pt idx="12">
                  <c:v>0.31682528349686678</c:v>
                </c:pt>
                <c:pt idx="13">
                  <c:v>0.38660684502076625</c:v>
                </c:pt>
                <c:pt idx="14">
                  <c:v>0.41913726843312915</c:v>
                </c:pt>
                <c:pt idx="15">
                  <c:v>0.42631212042630495</c:v>
                </c:pt>
                <c:pt idx="16">
                  <c:v>0.44820797319536432</c:v>
                </c:pt>
                <c:pt idx="17">
                  <c:v>0.45336819650410609</c:v>
                </c:pt>
                <c:pt idx="18">
                  <c:v>0.41906458920321166</c:v>
                </c:pt>
              </c:numCache>
            </c:numRef>
          </c:val>
          <c:smooth val="1"/>
          <c:extLst>
            <c:ext xmlns:c16="http://schemas.microsoft.com/office/drawing/2014/chart" uri="{C3380CC4-5D6E-409C-BE32-E72D297353CC}">
              <c16:uniqueId val="{00000001-71EA-F84F-801C-EE247201A6B0}"/>
            </c:ext>
          </c:extLst>
        </c:ser>
        <c:dLbls>
          <c:showLegendKey val="0"/>
          <c:showVal val="0"/>
          <c:showCatName val="0"/>
          <c:showSerName val="0"/>
          <c:showPercent val="0"/>
          <c:showBubbleSize val="0"/>
        </c:dLbls>
        <c:marker val="1"/>
        <c:smooth val="0"/>
        <c:axId val="124222848"/>
        <c:axId val="124224640"/>
      </c:lineChart>
      <c:catAx>
        <c:axId val="124222848"/>
        <c:scaling>
          <c:orientation val="minMax"/>
        </c:scaling>
        <c:delete val="0"/>
        <c:axPos val="b"/>
        <c:majorGridlines/>
        <c:numFmt formatCode="General" sourceLinked="1"/>
        <c:majorTickMark val="out"/>
        <c:minorTickMark val="none"/>
        <c:tickLblPos val="nextTo"/>
        <c:txPr>
          <a:bodyPr rot="0" vert="horz"/>
          <a:lstStyle/>
          <a:p>
            <a:pPr>
              <a:defRPr sz="1000"/>
            </a:pPr>
            <a:endParaRPr lang="en-US"/>
          </a:p>
        </c:txPr>
        <c:crossAx val="124224640"/>
        <c:crosses val="autoZero"/>
        <c:auto val="1"/>
        <c:lblAlgn val="ctr"/>
        <c:lblOffset val="100"/>
        <c:tickLblSkip val="2"/>
        <c:noMultiLvlLbl val="1"/>
      </c:catAx>
      <c:valAx>
        <c:axId val="124224640"/>
        <c:scaling>
          <c:orientation val="minMax"/>
          <c:max val="1"/>
          <c:min val="0"/>
        </c:scaling>
        <c:delete val="0"/>
        <c:axPos val="l"/>
        <c:majorGridlines/>
        <c:title>
          <c:tx>
            <c:rich>
              <a:bodyPr rot="-5400000" vert="horz"/>
              <a:lstStyle/>
              <a:p>
                <a:pPr>
                  <a:defRPr sz="1200"/>
                </a:pPr>
                <a:r>
                  <a:rPr lang="en-US" sz="1200"/>
                  <a:t>Growth Rate </a:t>
                </a:r>
              </a:p>
            </c:rich>
          </c:tx>
          <c:layout>
            <c:manualLayout>
              <c:xMode val="edge"/>
              <c:yMode val="edge"/>
              <c:x val="1.9828753195658601E-2"/>
              <c:y val="0.342835916300266"/>
            </c:manualLayout>
          </c:layout>
          <c:overlay val="0"/>
        </c:title>
        <c:numFmt formatCode="0%" sourceLinked="0"/>
        <c:majorTickMark val="out"/>
        <c:minorTickMark val="none"/>
        <c:tickLblPos val="nextTo"/>
        <c:txPr>
          <a:bodyPr/>
          <a:lstStyle/>
          <a:p>
            <a:pPr>
              <a:defRPr sz="1200"/>
            </a:pPr>
            <a:endParaRPr lang="en-US"/>
          </a:p>
        </c:txPr>
        <c:crossAx val="124222848"/>
        <c:crosses val="autoZero"/>
        <c:crossBetween val="between"/>
        <c:majorUnit val="0.2"/>
      </c:valAx>
    </c:plotArea>
    <c:legend>
      <c:legendPos val="t"/>
      <c:layout>
        <c:manualLayout>
          <c:xMode val="edge"/>
          <c:yMode val="edge"/>
          <c:x val="0.38998810773334402"/>
          <c:y val="0.101297091640973"/>
          <c:w val="0.55454672724974396"/>
          <c:h val="0.17512377557268799"/>
        </c:manualLayout>
      </c:layout>
      <c:overlay val="0"/>
      <c:spPr>
        <a:solidFill>
          <a:schemeClr val="bg1"/>
        </a:solidFill>
        <a:ln>
          <a:solidFill>
            <a:schemeClr val="accent1"/>
          </a:solidFill>
        </a:ln>
      </c:spPr>
      <c:txPr>
        <a:bodyPr/>
        <a:lstStyle/>
        <a:p>
          <a:pPr>
            <a:defRPr sz="1100"/>
          </a:pPr>
          <a:endParaRPr lang="en-US"/>
        </a:p>
      </c:txPr>
    </c:legend>
    <c:plotVisOnly val="1"/>
    <c:dispBlanksAs val="gap"/>
    <c:showDLblsOverMax val="0"/>
  </c:chart>
  <c:txPr>
    <a:bodyPr/>
    <a:lstStyle/>
    <a:p>
      <a:pPr>
        <a:defRPr sz="900"/>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200G Shipments </a:t>
            </a:r>
          </a:p>
        </c:rich>
      </c:tx>
      <c:layout>
        <c:manualLayout>
          <c:xMode val="edge"/>
          <c:yMode val="edge"/>
          <c:x val="0.42488293875838379"/>
          <c:y val="1.6960989677322021E-2"/>
        </c:manualLayout>
      </c:layout>
      <c:overlay val="0"/>
    </c:title>
    <c:autoTitleDeleted val="0"/>
    <c:plotArea>
      <c:layout>
        <c:manualLayout>
          <c:layoutTarget val="inner"/>
          <c:xMode val="edge"/>
          <c:yMode val="edge"/>
          <c:x val="0.11406049055376834"/>
          <c:y val="8.269942696953457E-2"/>
          <c:w val="0.86623539206522404"/>
          <c:h val="0.84625652243808136"/>
        </c:manualLayout>
      </c:layout>
      <c:lineChart>
        <c:grouping val="standard"/>
        <c:varyColors val="0"/>
        <c:ser>
          <c:idx val="2"/>
          <c:order val="0"/>
          <c:tx>
            <c:strRef>
              <c:f>'Ethernet Summary'!$B$201</c:f>
              <c:strCache>
                <c:ptCount val="1"/>
                <c:pt idx="0">
                  <c:v>200G SR4</c:v>
                </c:pt>
              </c:strCache>
            </c:strRef>
          </c:tx>
          <c:spPr>
            <a:ln>
              <a:solidFill>
                <a:schemeClr val="accent2"/>
              </a:solidFill>
            </a:ln>
          </c:spPr>
          <c:marker>
            <c:spPr>
              <a:solidFill>
                <a:schemeClr val="accent2"/>
              </a:solidFill>
              <a:ln>
                <a:solidFill>
                  <a:schemeClr val="accent2"/>
                </a:solidFill>
              </a:ln>
            </c:spPr>
          </c:marker>
          <c:cat>
            <c:numRef>
              <c:f>'Ethernet Summary'!$C$200:$N$200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Summary'!$C$201:$N$201</c:f>
              <c:numCache>
                <c:formatCode>_(* #,##0_);_(* \(#,##0\);_(* "-"??_);_(@_)</c:formatCode>
                <c:ptCount val="12"/>
                <c:pt idx="1">
                  <c:v>0</c:v>
                </c:pt>
              </c:numCache>
            </c:numRef>
          </c:val>
          <c:smooth val="0"/>
          <c:extLst>
            <c:ext xmlns:c16="http://schemas.microsoft.com/office/drawing/2014/chart" uri="{C3380CC4-5D6E-409C-BE32-E72D297353CC}">
              <c16:uniqueId val="{00000000-AFE4-4641-9797-79BCFDF131A0}"/>
            </c:ext>
          </c:extLst>
        </c:ser>
        <c:ser>
          <c:idx val="3"/>
          <c:order val="1"/>
          <c:tx>
            <c:strRef>
              <c:f>'Ethernet Summary'!$B$203</c:f>
              <c:strCache>
                <c:ptCount val="1"/>
                <c:pt idx="0">
                  <c:v>200G FR4</c:v>
                </c:pt>
              </c:strCache>
            </c:strRef>
          </c:tx>
          <c:spPr>
            <a:ln>
              <a:solidFill>
                <a:schemeClr val="accent4"/>
              </a:solidFill>
            </a:ln>
          </c:spPr>
          <c:marker>
            <c:spPr>
              <a:solidFill>
                <a:schemeClr val="accent4"/>
              </a:solidFill>
              <a:ln>
                <a:solidFill>
                  <a:schemeClr val="accent4"/>
                </a:solidFill>
              </a:ln>
            </c:spPr>
          </c:marker>
          <c:cat>
            <c:numRef>
              <c:f>'Ethernet Summary'!$C$200:$N$200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Summary'!$C$203:$N$203</c:f>
              <c:numCache>
                <c:formatCode>_(* #,##0_);_(* \(#,##0\);_(* "-"??_);_(@_)</c:formatCode>
                <c:ptCount val="12"/>
                <c:pt idx="1">
                  <c:v>0</c:v>
                </c:pt>
              </c:numCache>
            </c:numRef>
          </c:val>
          <c:smooth val="0"/>
          <c:extLst>
            <c:ext xmlns:c16="http://schemas.microsoft.com/office/drawing/2014/chart" uri="{C3380CC4-5D6E-409C-BE32-E72D297353CC}">
              <c16:uniqueId val="{00000003-AFE4-4641-9797-79BCFDF131A0}"/>
            </c:ext>
          </c:extLst>
        </c:ser>
        <c:dLbls>
          <c:showLegendKey val="0"/>
          <c:showVal val="0"/>
          <c:showCatName val="0"/>
          <c:showSerName val="0"/>
          <c:showPercent val="0"/>
          <c:showBubbleSize val="0"/>
        </c:dLbls>
        <c:marker val="1"/>
        <c:smooth val="0"/>
        <c:axId val="69210880"/>
        <c:axId val="69212800"/>
      </c:lineChart>
      <c:catAx>
        <c:axId val="69210880"/>
        <c:scaling>
          <c:orientation val="minMax"/>
        </c:scaling>
        <c:delete val="0"/>
        <c:axPos val="b"/>
        <c:numFmt formatCode="General" sourceLinked="1"/>
        <c:majorTickMark val="out"/>
        <c:minorTickMark val="none"/>
        <c:tickLblPos val="nextTo"/>
        <c:txPr>
          <a:bodyPr/>
          <a:lstStyle/>
          <a:p>
            <a:pPr>
              <a:defRPr sz="1200"/>
            </a:pPr>
            <a:endParaRPr lang="en-US"/>
          </a:p>
        </c:txPr>
        <c:crossAx val="69212800"/>
        <c:crosses val="autoZero"/>
        <c:auto val="1"/>
        <c:lblAlgn val="ctr"/>
        <c:lblOffset val="100"/>
        <c:noMultiLvlLbl val="0"/>
      </c:catAx>
      <c:valAx>
        <c:axId val="69212800"/>
        <c:scaling>
          <c:orientation val="minMax"/>
          <c:min val="0"/>
        </c:scaling>
        <c:delete val="0"/>
        <c:axPos val="l"/>
        <c:majorGridlines/>
        <c:numFmt formatCode="_(* #,##0_);_(* \(#,##0\);_(* &quot;-&quot;??_);_(@_)" sourceLinked="1"/>
        <c:majorTickMark val="out"/>
        <c:minorTickMark val="none"/>
        <c:tickLblPos val="nextTo"/>
        <c:txPr>
          <a:bodyPr/>
          <a:lstStyle/>
          <a:p>
            <a:pPr>
              <a:defRPr sz="1200"/>
            </a:pPr>
            <a:endParaRPr lang="en-US"/>
          </a:p>
        </c:txPr>
        <c:crossAx val="69210880"/>
        <c:crosses val="autoZero"/>
        <c:crossBetween val="between"/>
        <c:minorUnit val="20000"/>
      </c:valAx>
    </c:plotArea>
    <c:legend>
      <c:legendPos val="t"/>
      <c:layout>
        <c:manualLayout>
          <c:xMode val="edge"/>
          <c:yMode val="edge"/>
          <c:x val="0.11870593014223317"/>
          <c:y val="9.3241943292889456E-2"/>
          <c:w val="0.27324893981804499"/>
          <c:h val="0.14494212685979116"/>
        </c:manualLayout>
      </c:layout>
      <c:overlay val="0"/>
      <c:spPr>
        <a:solidFill>
          <a:schemeClr val="bg1"/>
        </a:solidFill>
        <a:ln>
          <a:solidFill>
            <a:sysClr val="windowText" lastClr="000000"/>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473790776153005E-2"/>
          <c:y val="5.5053830950434299E-2"/>
          <c:w val="0.89732530933633303"/>
          <c:h val="0.78707834087546413"/>
        </c:manualLayout>
      </c:layout>
      <c:lineChart>
        <c:grouping val="standard"/>
        <c:varyColors val="0"/>
        <c:ser>
          <c:idx val="1"/>
          <c:order val="0"/>
          <c:tx>
            <c:strRef>
              <c:f>'Report Figures'!$B$223</c:f>
              <c:strCache>
                <c:ptCount val="1"/>
                <c:pt idx="0">
                  <c:v>Cloud</c:v>
                </c:pt>
              </c:strCache>
            </c:strRef>
          </c:tx>
          <c:spPr>
            <a:ln w="34925">
              <a:solidFill>
                <a:schemeClr val="accent1"/>
              </a:solidFill>
            </a:ln>
          </c:spPr>
          <c:marker>
            <c:symbol val="none"/>
          </c:marker>
          <c:cat>
            <c:numRef>
              <c:f>'Report Figures'!$H$222:$S$222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Figures'!$H$223:$S$223</c:f>
              <c:numCache>
                <c:formatCode>0%</c:formatCode>
                <c:ptCount val="12"/>
                <c:pt idx="0">
                  <c:v>0.57976641246958427</c:v>
                </c:pt>
                <c:pt idx="1">
                  <c:v>0.70931126224123986</c:v>
                </c:pt>
              </c:numCache>
            </c:numRef>
          </c:val>
          <c:smooth val="0"/>
          <c:extLst>
            <c:ext xmlns:c16="http://schemas.microsoft.com/office/drawing/2014/chart" uri="{C3380CC4-5D6E-409C-BE32-E72D297353CC}">
              <c16:uniqueId val="{00000001-AD19-8A47-A286-7FA1AB836526}"/>
            </c:ext>
          </c:extLst>
        </c:ser>
        <c:ser>
          <c:idx val="0"/>
          <c:order val="1"/>
          <c:tx>
            <c:strRef>
              <c:f>'Report Figures'!$B$224</c:f>
              <c:strCache>
                <c:ptCount val="1"/>
                <c:pt idx="0">
                  <c:v>Telecom</c:v>
                </c:pt>
              </c:strCache>
            </c:strRef>
          </c:tx>
          <c:spPr>
            <a:ln w="34925">
              <a:solidFill>
                <a:schemeClr val="accent2"/>
              </a:solidFill>
            </a:ln>
          </c:spPr>
          <c:marker>
            <c:symbol val="none"/>
          </c:marker>
          <c:cat>
            <c:numRef>
              <c:f>'Report Figures'!$H$222:$S$222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Figures'!$H$224:$S$224</c:f>
              <c:numCache>
                <c:formatCode>0%</c:formatCode>
                <c:ptCount val="12"/>
                <c:pt idx="0">
                  <c:v>0.50728043984402471</c:v>
                </c:pt>
                <c:pt idx="1">
                  <c:v>0.35173804439062351</c:v>
                </c:pt>
              </c:numCache>
            </c:numRef>
          </c:val>
          <c:smooth val="0"/>
          <c:extLst>
            <c:ext xmlns:c16="http://schemas.microsoft.com/office/drawing/2014/chart" uri="{C3380CC4-5D6E-409C-BE32-E72D297353CC}">
              <c16:uniqueId val="{00000000-AD19-8A47-A286-7FA1AB836526}"/>
            </c:ext>
          </c:extLst>
        </c:ser>
        <c:ser>
          <c:idx val="2"/>
          <c:order val="2"/>
          <c:tx>
            <c:strRef>
              <c:f>'Report Figures'!$B$225</c:f>
              <c:strCache>
                <c:ptCount val="1"/>
                <c:pt idx="0">
                  <c:v>Enterprise</c:v>
                </c:pt>
              </c:strCache>
            </c:strRef>
          </c:tx>
          <c:spPr>
            <a:ln w="34925"/>
          </c:spPr>
          <c:marker>
            <c:symbol val="none"/>
          </c:marker>
          <c:cat>
            <c:numRef>
              <c:f>'Report Figures'!$H$222:$S$222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Figures'!$H$225:$S$225</c:f>
              <c:numCache>
                <c:formatCode>0%</c:formatCode>
                <c:ptCount val="12"/>
                <c:pt idx="0">
                  <c:v>0.29798420557725347</c:v>
                </c:pt>
                <c:pt idx="1">
                  <c:v>0.26258737402997312</c:v>
                </c:pt>
              </c:numCache>
            </c:numRef>
          </c:val>
          <c:smooth val="0"/>
          <c:extLst>
            <c:ext xmlns:c16="http://schemas.microsoft.com/office/drawing/2014/chart" uri="{C3380CC4-5D6E-409C-BE32-E72D297353CC}">
              <c16:uniqueId val="{00000002-AD19-8A47-A286-7FA1AB836526}"/>
            </c:ext>
          </c:extLst>
        </c:ser>
        <c:dLbls>
          <c:showLegendKey val="0"/>
          <c:showVal val="0"/>
          <c:showCatName val="0"/>
          <c:showSerName val="0"/>
          <c:showPercent val="0"/>
          <c:showBubbleSize val="0"/>
        </c:dLbls>
        <c:smooth val="0"/>
        <c:axId val="124338560"/>
        <c:axId val="124340096"/>
      </c:lineChart>
      <c:catAx>
        <c:axId val="124338560"/>
        <c:scaling>
          <c:orientation val="minMax"/>
        </c:scaling>
        <c:delete val="0"/>
        <c:axPos val="b"/>
        <c:numFmt formatCode="General" sourceLinked="1"/>
        <c:majorTickMark val="out"/>
        <c:minorTickMark val="none"/>
        <c:tickLblPos val="nextTo"/>
        <c:crossAx val="124340096"/>
        <c:crosses val="autoZero"/>
        <c:auto val="1"/>
        <c:lblAlgn val="ctr"/>
        <c:lblOffset val="100"/>
        <c:noMultiLvlLbl val="0"/>
      </c:catAx>
      <c:valAx>
        <c:axId val="124340096"/>
        <c:scaling>
          <c:orientation val="minMax"/>
        </c:scaling>
        <c:delete val="0"/>
        <c:axPos val="l"/>
        <c:majorGridlines/>
        <c:numFmt formatCode="0%" sourceLinked="1"/>
        <c:majorTickMark val="out"/>
        <c:minorTickMark val="none"/>
        <c:tickLblPos val="nextTo"/>
        <c:crossAx val="124338560"/>
        <c:crosses val="autoZero"/>
        <c:crossBetween val="between"/>
      </c:valAx>
    </c:plotArea>
    <c:legend>
      <c:legendPos val="r"/>
      <c:layout>
        <c:manualLayout>
          <c:xMode val="edge"/>
          <c:yMode val="edge"/>
          <c:x val="0.77179910011248598"/>
          <c:y val="4.2979252418624901E-2"/>
          <c:w val="0.205343757030371"/>
          <c:h val="0.284289265123776"/>
        </c:manualLayout>
      </c:layout>
      <c:overlay val="0"/>
      <c:spPr>
        <a:solidFill>
          <a:schemeClr val="bg1"/>
        </a:solidFill>
        <a:ln>
          <a:solidFill>
            <a:sysClr val="windowText" lastClr="000000"/>
          </a:solidFill>
        </a:ln>
      </c:spPr>
    </c:legend>
    <c:plotVisOnly val="1"/>
    <c:dispBlanksAs val="gap"/>
    <c:showDLblsOverMax val="0"/>
  </c:chart>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987929826267655E-2"/>
          <c:y val="4.9530208631688298E-2"/>
          <c:w val="0.89732530933633303"/>
          <c:h val="0.82072306129317696"/>
        </c:manualLayout>
      </c:layout>
      <c:lineChart>
        <c:grouping val="standard"/>
        <c:varyColors val="0"/>
        <c:ser>
          <c:idx val="0"/>
          <c:order val="0"/>
          <c:tx>
            <c:strRef>
              <c:f>'Report Figures'!$B$243</c:f>
              <c:strCache>
                <c:ptCount val="1"/>
                <c:pt idx="0">
                  <c:v>Cloud - Top 5</c:v>
                </c:pt>
              </c:strCache>
            </c:strRef>
          </c:tx>
          <c:spPr>
            <a:ln w="41275"/>
          </c:spPr>
          <c:marker>
            <c:symbol val="none"/>
          </c:marker>
          <c:cat>
            <c:numRef>
              <c:f>'Report Figures'!$H$242:$S$242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Figures'!$H$243:$S$243</c:f>
              <c:numCache>
                <c:formatCode>0%</c:formatCode>
                <c:ptCount val="12"/>
                <c:pt idx="0">
                  <c:v>0.57976641246958427</c:v>
                </c:pt>
                <c:pt idx="1">
                  <c:v>0.88831589051524107</c:v>
                </c:pt>
              </c:numCache>
            </c:numRef>
          </c:val>
          <c:smooth val="0"/>
          <c:extLst>
            <c:ext xmlns:c16="http://schemas.microsoft.com/office/drawing/2014/chart" uri="{C3380CC4-5D6E-409C-BE32-E72D297353CC}">
              <c16:uniqueId val="{00000000-3195-CD47-9E80-7EA2D0523BC5}"/>
            </c:ext>
          </c:extLst>
        </c:ser>
        <c:ser>
          <c:idx val="2"/>
          <c:order val="1"/>
          <c:tx>
            <c:strRef>
              <c:f>'Report Figures'!$B$244</c:f>
              <c:strCache>
                <c:ptCount val="1"/>
                <c:pt idx="0">
                  <c:v>Cloud - All Other</c:v>
                </c:pt>
              </c:strCache>
            </c:strRef>
          </c:tx>
          <c:spPr>
            <a:ln w="41275"/>
          </c:spPr>
          <c:marker>
            <c:symbol val="none"/>
          </c:marker>
          <c:cat>
            <c:numRef>
              <c:f>'Report Figures'!$H$242:$S$242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Figures'!$H$244:$S$244</c:f>
              <c:numCache>
                <c:formatCode>0%</c:formatCode>
                <c:ptCount val="12"/>
                <c:pt idx="0">
                  <c:v>0.6</c:v>
                </c:pt>
                <c:pt idx="1">
                  <c:v>0.56885620840079465</c:v>
                </c:pt>
              </c:numCache>
            </c:numRef>
          </c:val>
          <c:smooth val="0"/>
          <c:extLst>
            <c:ext xmlns:c16="http://schemas.microsoft.com/office/drawing/2014/chart" uri="{C3380CC4-5D6E-409C-BE32-E72D297353CC}">
              <c16:uniqueId val="{00000001-3195-CD47-9E80-7EA2D0523BC5}"/>
            </c:ext>
          </c:extLst>
        </c:ser>
        <c:dLbls>
          <c:showLegendKey val="0"/>
          <c:showVal val="0"/>
          <c:showCatName val="0"/>
          <c:showSerName val="0"/>
          <c:showPercent val="0"/>
          <c:showBubbleSize val="0"/>
        </c:dLbls>
        <c:smooth val="0"/>
        <c:axId val="124353536"/>
        <c:axId val="124359424"/>
      </c:lineChart>
      <c:catAx>
        <c:axId val="124353536"/>
        <c:scaling>
          <c:orientation val="minMax"/>
        </c:scaling>
        <c:delete val="0"/>
        <c:axPos val="b"/>
        <c:numFmt formatCode="General" sourceLinked="1"/>
        <c:majorTickMark val="out"/>
        <c:minorTickMark val="none"/>
        <c:tickLblPos val="nextTo"/>
        <c:crossAx val="124359424"/>
        <c:crosses val="autoZero"/>
        <c:auto val="1"/>
        <c:lblAlgn val="ctr"/>
        <c:lblOffset val="100"/>
        <c:noMultiLvlLbl val="0"/>
      </c:catAx>
      <c:valAx>
        <c:axId val="124359424"/>
        <c:scaling>
          <c:orientation val="minMax"/>
          <c:max val="1"/>
        </c:scaling>
        <c:delete val="0"/>
        <c:axPos val="l"/>
        <c:majorGridlines/>
        <c:numFmt formatCode="0%" sourceLinked="1"/>
        <c:majorTickMark val="out"/>
        <c:minorTickMark val="none"/>
        <c:tickLblPos val="nextTo"/>
        <c:crossAx val="124353536"/>
        <c:crosses val="autoZero"/>
        <c:crossBetween val="between"/>
        <c:majorUnit val="0.2"/>
      </c:valAx>
    </c:plotArea>
    <c:legend>
      <c:legendPos val="r"/>
      <c:layout>
        <c:manualLayout>
          <c:xMode val="edge"/>
          <c:yMode val="edge"/>
          <c:x val="0.63751338582677097"/>
          <c:y val="7.1415169073429E-2"/>
          <c:w val="0.31105804274465698"/>
          <c:h val="0.23310463605696699"/>
        </c:manualLayout>
      </c:layout>
      <c:overlay val="0"/>
      <c:spPr>
        <a:solidFill>
          <a:schemeClr val="bg1"/>
        </a:solidFill>
        <a:ln>
          <a:solidFill>
            <a:sysClr val="windowText" lastClr="000000"/>
          </a:solidFill>
        </a:ln>
      </c:spPr>
    </c:legend>
    <c:plotVisOnly val="1"/>
    <c:dispBlanksAs val="gap"/>
    <c:showDLblsOverMax val="0"/>
  </c:chart>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600"/>
              <a:t>Cloud consumption by product type</a:t>
            </a:r>
          </a:p>
          <a:p>
            <a:pPr>
              <a:defRPr sz="1400"/>
            </a:pPr>
            <a:r>
              <a:rPr lang="en-US" sz="1400"/>
              <a:t>28.6</a:t>
            </a:r>
            <a:r>
              <a:rPr lang="en-US" sz="1400" baseline="0"/>
              <a:t> million units in 2021</a:t>
            </a:r>
            <a:endParaRPr lang="en-US" sz="1400"/>
          </a:p>
        </c:rich>
      </c:tx>
      <c:overlay val="0"/>
    </c:title>
    <c:autoTitleDeleted val="0"/>
    <c:plotArea>
      <c:layout>
        <c:manualLayout>
          <c:layoutTarget val="inner"/>
          <c:xMode val="edge"/>
          <c:yMode val="edge"/>
          <c:x val="0.32276734053913519"/>
          <c:y val="0.36590314697588583"/>
          <c:w val="0.30888761198088838"/>
          <c:h val="0.58040521327813199"/>
        </c:manualLayout>
      </c:layout>
      <c:pieChart>
        <c:varyColors val="1"/>
        <c:ser>
          <c:idx val="0"/>
          <c:order val="0"/>
          <c:dLbls>
            <c:spPr>
              <a:noFill/>
              <a:ln>
                <a:noFill/>
              </a:ln>
              <a:effectLst/>
            </c:spPr>
            <c:txPr>
              <a:bodyPr/>
              <a:lstStyle/>
              <a:p>
                <a:pPr>
                  <a:defRPr sz="1400"/>
                </a:pPr>
                <a:endParaRPr lang="en-US"/>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'Report Figures'!$B$28:$B$29</c:f>
              <c:strCache>
                <c:ptCount val="2"/>
                <c:pt idx="0">
                  <c:v>Ethernet </c:v>
                </c:pt>
                <c:pt idx="1">
                  <c:v>DWDM</c:v>
                </c:pt>
              </c:strCache>
            </c:strRef>
          </c:cat>
          <c:val>
            <c:numRef>
              <c:f>'Report Figures'!$H$28:$H$29</c:f>
              <c:numCache>
                <c:formatCode>_(* #,##0_);_(* \(#,##0\);_(* "-"??_);_(@_)</c:formatCode>
                <c:ptCount val="2"/>
                <c:pt idx="0">
                  <c:v>0</c:v>
                </c:pt>
                <c:pt idx="1">
                  <c:v>0</c:v>
                </c:pt>
              </c:numCache>
            </c:numRef>
          </c:val>
          <c:extLst>
            <c:ext xmlns:c16="http://schemas.microsoft.com/office/drawing/2014/chart" uri="{C3380CC4-5D6E-409C-BE32-E72D297353CC}">
              <c16:uniqueId val="{00000000-DB04-804E-8D0B-7C9CB39B92A3}"/>
            </c:ext>
          </c:extLst>
        </c:ser>
        <c:dLbls>
          <c:showLegendKey val="0"/>
          <c:showVal val="1"/>
          <c:showCatName val="0"/>
          <c:showSerName val="0"/>
          <c:showPercent val="0"/>
          <c:showBubbleSize val="0"/>
          <c:showLeaderLines val="1"/>
        </c:dLbls>
        <c:firstSliceAng val="141"/>
      </c:pieChart>
    </c:plotArea>
    <c:plotVisOnly val="1"/>
    <c:dispBlanksAs val="gap"/>
    <c:showDLblsOverMax val="0"/>
  </c:chart>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$5.0</a:t>
            </a:r>
            <a:r>
              <a:rPr lang="en-US" sz="1400" baseline="0"/>
              <a:t> billion in 2021</a:t>
            </a:r>
            <a:endParaRPr lang="en-US" sz="1400"/>
          </a:p>
        </c:rich>
      </c:tx>
      <c:layout>
        <c:manualLayout>
          <c:xMode val="edge"/>
          <c:yMode val="edge"/>
          <c:x val="0.27461354122023457"/>
          <c:y val="5.4323987110170939E-2"/>
        </c:manualLayout>
      </c:layout>
      <c:overlay val="0"/>
    </c:title>
    <c:autoTitleDeleted val="0"/>
    <c:plotArea>
      <c:layout>
        <c:manualLayout>
          <c:layoutTarget val="inner"/>
          <c:xMode val="edge"/>
          <c:yMode val="edge"/>
          <c:x val="0.37175881019898027"/>
          <c:y val="0.37323991598272976"/>
          <c:w val="0.2427014924884591"/>
          <c:h val="0.33278005008721878"/>
        </c:manualLayout>
      </c:layout>
      <c:pieChart>
        <c:varyColors val="1"/>
        <c:ser>
          <c:idx val="0"/>
          <c:order val="0"/>
          <c:dLbls>
            <c:spPr>
              <a:noFill/>
              <a:ln>
                <a:noFill/>
              </a:ln>
              <a:effectLst/>
            </c:spPr>
            <c:txPr>
              <a:bodyPr/>
              <a:lstStyle/>
              <a:p>
                <a:pPr>
                  <a:defRPr sz="1200"/>
                </a:pPr>
                <a:endParaRPr lang="en-US"/>
              </a:p>
            </c:txPr>
            <c:dLblPos val="bestFit"/>
            <c:showLegendKey val="0"/>
            <c:showVal val="0"/>
            <c:showCatName val="1"/>
            <c:showSerName val="0"/>
            <c:showPercent val="1"/>
            <c:showBubbleSize val="0"/>
            <c:showLeaderLines val="1"/>
            <c:extLst>
              <c:ext xmlns:c15="http://schemas.microsoft.com/office/drawing/2012/chart" uri="{CE6537A1-D6FC-4f65-9D91-7224C49458BB}"/>
            </c:extLst>
          </c:dLbls>
          <c:cat>
            <c:strRef>
              <c:f>'Report Figures'!$B$33:$B$34</c:f>
              <c:strCache>
                <c:ptCount val="2"/>
                <c:pt idx="0">
                  <c:v>Ethernet </c:v>
                </c:pt>
                <c:pt idx="1">
                  <c:v>DWDM</c:v>
                </c:pt>
              </c:strCache>
            </c:strRef>
          </c:cat>
          <c:val>
            <c:numRef>
              <c:f>'Report Figures'!$H$33:$H$34</c:f>
              <c:numCache>
                <c:formatCode>_("$"* #,##0_);_("$"* \(#,##0\);_("$"* "-"??_);_(@_)</c:formatCode>
                <c:ptCount val="2"/>
                <c:pt idx="0">
                  <c:v>0</c:v>
                </c:pt>
                <c:pt idx="1">
                  <c:v>0</c:v>
                </c:pt>
              </c:numCache>
            </c:numRef>
          </c:val>
          <c:extLst>
            <c:ext xmlns:c16="http://schemas.microsoft.com/office/drawing/2014/chart" uri="{C3380CC4-5D6E-409C-BE32-E72D297353CC}">
              <c16:uniqueId val="{00000000-FDE8-BF45-983B-F0DC98A12D55}"/>
            </c:ext>
          </c:extLst>
        </c:ser>
        <c:dLbls>
          <c:showLegendKey val="0"/>
          <c:showVal val="1"/>
          <c:showCatName val="0"/>
          <c:showSerName val="0"/>
          <c:showPercent val="0"/>
          <c:showBubbleSize val="0"/>
          <c:showLeaderLines val="1"/>
        </c:dLbls>
        <c:firstSliceAng val="303"/>
      </c:pieChart>
    </c:plotArea>
    <c:plotVisOnly val="1"/>
    <c:dispBlanksAs val="gap"/>
    <c:showDLblsOverMax val="0"/>
  </c:chart>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$12.45</a:t>
            </a:r>
            <a:r>
              <a:rPr lang="en-US" sz="1400" baseline="0"/>
              <a:t> billion in 2027</a:t>
            </a:r>
            <a:endParaRPr lang="en-US" sz="1400"/>
          </a:p>
        </c:rich>
      </c:tx>
      <c:layout>
        <c:manualLayout>
          <c:xMode val="edge"/>
          <c:yMode val="edge"/>
          <c:x val="0.37082582377981005"/>
          <c:y val="3.0574458575737685E-2"/>
        </c:manualLayout>
      </c:layout>
      <c:overlay val="0"/>
    </c:title>
    <c:autoTitleDeleted val="0"/>
    <c:plotArea>
      <c:layout>
        <c:manualLayout>
          <c:layoutTarget val="inner"/>
          <c:xMode val="edge"/>
          <c:yMode val="edge"/>
          <c:x val="0.34693869163559388"/>
          <c:y val="0.21581233742311784"/>
          <c:w val="0.46499813823527719"/>
          <c:h val="0.63474241089711581"/>
        </c:manualLayout>
      </c:layout>
      <c:pieChart>
        <c:varyColors val="1"/>
        <c:ser>
          <c:idx val="0"/>
          <c:order val="0"/>
          <c:dLbls>
            <c:dLbl>
              <c:idx val="0"/>
              <c:layout>
                <c:manualLayout>
                  <c:x val="-7.6998674169689888E-3"/>
                  <c:y val="4.9944043932019884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6C77-894D-B1C6-10739FF4ADE2}"/>
                </c:ext>
              </c:extLst>
            </c:dLbl>
            <c:spPr>
              <a:noFill/>
              <a:ln>
                <a:noFill/>
              </a:ln>
              <a:effectLst/>
            </c:spPr>
            <c:txPr>
              <a:bodyPr/>
              <a:lstStyle/>
              <a:p>
                <a:pPr>
                  <a:defRPr sz="1200"/>
                </a:pPr>
                <a:endParaRPr lang="en-US"/>
              </a:p>
            </c:txPr>
            <c:dLblPos val="bestFit"/>
            <c:showLegendKey val="0"/>
            <c:showVal val="0"/>
            <c:showCatName val="1"/>
            <c:showSerName val="0"/>
            <c:showPercent val="1"/>
            <c:showBubbleSize val="0"/>
            <c:showLeaderLines val="1"/>
            <c:extLst>
              <c:ext xmlns:c15="http://schemas.microsoft.com/office/drawing/2012/chart" uri="{CE6537A1-D6FC-4f65-9D91-7224C49458BB}"/>
            </c:extLst>
          </c:dLbls>
          <c:cat>
            <c:strRef>
              <c:f>'Report Figures'!$B$33:$B$34</c:f>
              <c:strCache>
                <c:ptCount val="2"/>
                <c:pt idx="0">
                  <c:v>Ethernet </c:v>
                </c:pt>
                <c:pt idx="1">
                  <c:v>DWDM</c:v>
                </c:pt>
              </c:strCache>
            </c:strRef>
          </c:cat>
          <c:val>
            <c:numRef>
              <c:f>'Report Figures'!$N$33:$N$34</c:f>
              <c:numCache>
                <c:formatCode>_("$"* #,##0_);_("$"* \(#,##0\);_("$"* "-"??_);_(@_)</c:formatCode>
                <c:ptCount val="2"/>
                <c:pt idx="0">
                  <c:v>0</c:v>
                </c:pt>
                <c:pt idx="1">
                  <c:v>0</c:v>
                </c:pt>
              </c:numCache>
            </c:numRef>
          </c:val>
          <c:extLst>
            <c:ext xmlns:c16="http://schemas.microsoft.com/office/drawing/2014/chart" uri="{C3380CC4-5D6E-409C-BE32-E72D297353CC}">
              <c16:uniqueId val="{00000000-FDE8-BF45-983B-F0DC98A12D55}"/>
            </c:ext>
          </c:extLst>
        </c:ser>
        <c:dLbls>
          <c:showLegendKey val="0"/>
          <c:showVal val="1"/>
          <c:showCatName val="0"/>
          <c:showSerName val="0"/>
          <c:showPercent val="0"/>
          <c:showBubbleSize val="0"/>
          <c:showLeaderLines val="1"/>
        </c:dLbls>
        <c:firstSliceAng val="298"/>
      </c:pieChart>
    </c:plotArea>
    <c:plotVisOnly val="1"/>
    <c:dispBlanksAs val="gap"/>
    <c:showDLblsOverMax val="0"/>
  </c:chart>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905321663486271"/>
          <c:y val="8.0884426359456738E-2"/>
          <c:w val="0.82337017483029351"/>
          <c:h val="0.7795085345875391"/>
        </c:manualLayout>
      </c:layout>
      <c:barChart>
        <c:barDir val="col"/>
        <c:grouping val="stacked"/>
        <c:varyColors val="0"/>
        <c:ser>
          <c:idx val="0"/>
          <c:order val="0"/>
          <c:tx>
            <c:strRef>
              <c:f>'Report Figures'!$B$92</c:f>
              <c:strCache>
                <c:ptCount val="1"/>
                <c:pt idx="0">
                  <c:v>Top 5 Cloud</c:v>
                </c:pt>
              </c:strCache>
            </c:strRef>
          </c:tx>
          <c:invertIfNegative val="0"/>
          <c:cat>
            <c:numRef>
              <c:f>'Report Figures'!$C$90:$N$90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Figures'!$C$92:$N$92</c:f>
              <c:numCache>
                <c:formatCode>_("$"* #,##0_);_("$"* \(#,##0\);_("$"* "-"??_);_(@_)</c:formatCode>
                <c:ptCount val="12"/>
                <c:pt idx="0">
                  <c:v>543.92752563909039</c:v>
                </c:pt>
                <c:pt idx="1">
                  <c:v>1049.559816661018</c:v>
                </c:pt>
              </c:numCache>
            </c:numRef>
          </c:val>
          <c:extLst>
            <c:ext xmlns:c16="http://schemas.microsoft.com/office/drawing/2014/chart" uri="{C3380CC4-5D6E-409C-BE32-E72D297353CC}">
              <c16:uniqueId val="{00000000-72ED-EF41-A9CD-29F5D09FCDC7}"/>
            </c:ext>
          </c:extLst>
        </c:ser>
        <c:ser>
          <c:idx val="1"/>
          <c:order val="1"/>
          <c:tx>
            <c:strRef>
              <c:f>'Report Figures'!$B$91</c:f>
              <c:strCache>
                <c:ptCount val="1"/>
                <c:pt idx="0">
                  <c:v>All Other Cloud</c:v>
                </c:pt>
              </c:strCache>
            </c:strRef>
          </c:tx>
          <c:invertIfNegative val="0"/>
          <c:cat>
            <c:numRef>
              <c:f>'Report Figures'!$C$90:$N$90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Figures'!$C$91:$N$91</c:f>
              <c:numCache>
                <c:formatCode>_("$"* #,##0_);_("$"* \(#,##0\);_("$"* "-"??_);_(@_)</c:formatCode>
                <c:ptCount val="12"/>
                <c:pt idx="0">
                  <c:v>573.95700160891897</c:v>
                </c:pt>
                <c:pt idx="1">
                  <c:v>858.33625462030932</c:v>
                </c:pt>
              </c:numCache>
            </c:numRef>
          </c:val>
          <c:extLst>
            <c:ext xmlns:c16="http://schemas.microsoft.com/office/drawing/2014/chart" uri="{C3380CC4-5D6E-409C-BE32-E72D297353CC}">
              <c16:uniqueId val="{00000001-72ED-EF41-A9CD-29F5D09FCDC7}"/>
            </c:ext>
          </c:extLst>
        </c:ser>
        <c:dLbls>
          <c:showLegendKey val="0"/>
          <c:showVal val="0"/>
          <c:showCatName val="0"/>
          <c:showSerName val="0"/>
          <c:showPercent val="0"/>
          <c:showBubbleSize val="0"/>
        </c:dLbls>
        <c:gapWidth val="150"/>
        <c:overlap val="100"/>
        <c:axId val="124430976"/>
        <c:axId val="124432768"/>
      </c:barChart>
      <c:catAx>
        <c:axId val="124430976"/>
        <c:scaling>
          <c:orientation val="minMax"/>
        </c:scaling>
        <c:delete val="0"/>
        <c:axPos val="b"/>
        <c:numFmt formatCode="General" sourceLinked="1"/>
        <c:majorTickMark val="out"/>
        <c:minorTickMark val="none"/>
        <c:tickLblPos val="nextTo"/>
        <c:crossAx val="124432768"/>
        <c:crosses val="autoZero"/>
        <c:auto val="1"/>
        <c:lblAlgn val="ctr"/>
        <c:lblOffset val="100"/>
        <c:noMultiLvlLbl val="0"/>
      </c:catAx>
      <c:valAx>
        <c:axId val="124432768"/>
        <c:scaling>
          <c:orientation val="minMax"/>
          <c:max val="8000"/>
        </c:scaling>
        <c:delete val="0"/>
        <c:axPos val="l"/>
        <c:majorGridlines/>
        <c:title>
          <c:tx>
            <c:rich>
              <a:bodyPr rot="-5400000" vert="horz"/>
              <a:lstStyle/>
              <a:p>
                <a:pPr>
                  <a:defRPr/>
                </a:pPr>
                <a:r>
                  <a:rPr lang="en-US"/>
                  <a:t>$ millions</a:t>
                </a:r>
              </a:p>
            </c:rich>
          </c:tx>
          <c:overlay val="0"/>
        </c:title>
        <c:numFmt formatCode="_(&quot;$&quot;* #,##0_);_(&quot;$&quot;* \(#,##0\);_(&quot;$&quot;* &quot;-&quot;??_);_(@_)" sourceLinked="1"/>
        <c:majorTickMark val="out"/>
        <c:minorTickMark val="none"/>
        <c:tickLblPos val="nextTo"/>
        <c:crossAx val="124430976"/>
        <c:crosses val="autoZero"/>
        <c:crossBetween val="between"/>
      </c:valAx>
    </c:plotArea>
    <c:legend>
      <c:legendPos val="t"/>
      <c:layout>
        <c:manualLayout>
          <c:xMode val="edge"/>
          <c:yMode val="edge"/>
          <c:x val="0.27811078419141733"/>
          <c:y val="0.10778967394176399"/>
          <c:w val="0.39820000003947975"/>
          <c:h val="0.10077167319600658"/>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44112385747438"/>
          <c:y val="3.9388090942180501E-2"/>
          <c:w val="0.76978725592996711"/>
          <c:h val="0.87173687564126956"/>
        </c:manualLayout>
      </c:layout>
      <c:barChart>
        <c:barDir val="col"/>
        <c:grouping val="clustered"/>
        <c:varyColors val="0"/>
        <c:ser>
          <c:idx val="0"/>
          <c:order val="0"/>
          <c:tx>
            <c:strRef>
              <c:f>'Report Figures'!$B$346</c:f>
              <c:strCache>
                <c:ptCount val="1"/>
                <c:pt idx="0">
                  <c:v>200G SR4</c:v>
                </c:pt>
              </c:strCache>
            </c:strRef>
          </c:tx>
          <c:invertIfNegative val="0"/>
          <c:cat>
            <c:numRef>
              <c:f>'Report Figures'!$G$345:$N$345</c:f>
              <c:numCache>
                <c:formatCode>General</c:formatCode>
                <c:ptCount val="8"/>
                <c:pt idx="0">
                  <c:v>2020</c:v>
                </c:pt>
                <c:pt idx="1">
                  <c:v>2021</c:v>
                </c:pt>
                <c:pt idx="2">
                  <c:v>2022</c:v>
                </c:pt>
                <c:pt idx="3">
                  <c:v>2023</c:v>
                </c:pt>
                <c:pt idx="4">
                  <c:v>2024</c:v>
                </c:pt>
                <c:pt idx="5">
                  <c:v>2025</c:v>
                </c:pt>
                <c:pt idx="6">
                  <c:v>2026</c:v>
                </c:pt>
                <c:pt idx="7">
                  <c:v>2027</c:v>
                </c:pt>
              </c:numCache>
            </c:numRef>
          </c:cat>
          <c:val>
            <c:numRef>
              <c:f>'Report Figures'!$G$346:$N$346</c:f>
              <c:numCache>
                <c:formatCode>_(* #,##0_);_(* \(#,##0\);_(* "-"??_);_(@_)</c:formatCode>
                <c:ptCount val="8"/>
              </c:numCache>
            </c:numRef>
          </c:val>
          <c:extLst>
            <c:ext xmlns:c16="http://schemas.microsoft.com/office/drawing/2014/chart" uri="{C3380CC4-5D6E-409C-BE32-E72D297353CC}">
              <c16:uniqueId val="{00000000-57CB-5C42-B121-7B00343D460C}"/>
            </c:ext>
          </c:extLst>
        </c:ser>
        <c:ser>
          <c:idx val="1"/>
          <c:order val="1"/>
          <c:tx>
            <c:strRef>
              <c:f>'Report Figures'!$B$347</c:f>
              <c:strCache>
                <c:ptCount val="1"/>
                <c:pt idx="0">
                  <c:v>2x200 (400G-SR8)</c:v>
                </c:pt>
              </c:strCache>
            </c:strRef>
          </c:tx>
          <c:invertIfNegative val="0"/>
          <c:cat>
            <c:numRef>
              <c:f>'Report Figures'!$G$345:$N$345</c:f>
              <c:numCache>
                <c:formatCode>General</c:formatCode>
                <c:ptCount val="8"/>
                <c:pt idx="0">
                  <c:v>2020</c:v>
                </c:pt>
                <c:pt idx="1">
                  <c:v>2021</c:v>
                </c:pt>
                <c:pt idx="2">
                  <c:v>2022</c:v>
                </c:pt>
                <c:pt idx="3">
                  <c:v>2023</c:v>
                </c:pt>
                <c:pt idx="4">
                  <c:v>2024</c:v>
                </c:pt>
                <c:pt idx="5">
                  <c:v>2025</c:v>
                </c:pt>
                <c:pt idx="6">
                  <c:v>2026</c:v>
                </c:pt>
                <c:pt idx="7">
                  <c:v>2027</c:v>
                </c:pt>
              </c:numCache>
            </c:numRef>
          </c:cat>
          <c:val>
            <c:numRef>
              <c:f>'Report Figures'!$G$347:$N$347</c:f>
              <c:numCache>
                <c:formatCode>_(* #,##0_);_(* \(#,##0\);_(* "-"??_);_(@_)</c:formatCode>
                <c:ptCount val="8"/>
              </c:numCache>
            </c:numRef>
          </c:val>
          <c:extLst>
            <c:ext xmlns:c16="http://schemas.microsoft.com/office/drawing/2014/chart" uri="{C3380CC4-5D6E-409C-BE32-E72D297353CC}">
              <c16:uniqueId val="{00000001-57CB-5C42-B121-7B00343D460C}"/>
            </c:ext>
          </c:extLst>
        </c:ser>
        <c:ser>
          <c:idx val="2"/>
          <c:order val="2"/>
          <c:tx>
            <c:strRef>
              <c:f>'Report Figures'!$B$348</c:f>
              <c:strCache>
                <c:ptCount val="1"/>
                <c:pt idx="0">
                  <c:v>200G FR4</c:v>
                </c:pt>
              </c:strCache>
            </c:strRef>
          </c:tx>
          <c:invertIfNegative val="0"/>
          <c:cat>
            <c:numRef>
              <c:f>'Report Figures'!$G$345:$N$345</c:f>
              <c:numCache>
                <c:formatCode>General</c:formatCode>
                <c:ptCount val="8"/>
                <c:pt idx="0">
                  <c:v>2020</c:v>
                </c:pt>
                <c:pt idx="1">
                  <c:v>2021</c:v>
                </c:pt>
                <c:pt idx="2">
                  <c:v>2022</c:v>
                </c:pt>
                <c:pt idx="3">
                  <c:v>2023</c:v>
                </c:pt>
                <c:pt idx="4">
                  <c:v>2024</c:v>
                </c:pt>
                <c:pt idx="5">
                  <c:v>2025</c:v>
                </c:pt>
                <c:pt idx="6">
                  <c:v>2026</c:v>
                </c:pt>
                <c:pt idx="7">
                  <c:v>2027</c:v>
                </c:pt>
              </c:numCache>
            </c:numRef>
          </c:cat>
          <c:val>
            <c:numRef>
              <c:f>'Report Figures'!$G$348:$N$348</c:f>
              <c:numCache>
                <c:formatCode>_(* #,##0_);_(* \(#,##0\);_(* "-"??_);_(@_)</c:formatCode>
                <c:ptCount val="8"/>
              </c:numCache>
            </c:numRef>
          </c:val>
          <c:extLst>
            <c:ext xmlns:c16="http://schemas.microsoft.com/office/drawing/2014/chart" uri="{C3380CC4-5D6E-409C-BE32-E72D297353CC}">
              <c16:uniqueId val="{00000002-57CB-5C42-B121-7B00343D460C}"/>
            </c:ext>
          </c:extLst>
        </c:ser>
        <c:ser>
          <c:idx val="3"/>
          <c:order val="3"/>
          <c:tx>
            <c:strRef>
              <c:f>'Report Figures'!$B$349</c:f>
              <c:strCache>
                <c:ptCount val="1"/>
                <c:pt idx="0">
                  <c:v>2x200G FR4</c:v>
                </c:pt>
              </c:strCache>
            </c:strRef>
          </c:tx>
          <c:invertIfNegative val="0"/>
          <c:cat>
            <c:numRef>
              <c:f>'Report Figures'!$G$345:$N$345</c:f>
              <c:numCache>
                <c:formatCode>General</c:formatCode>
                <c:ptCount val="8"/>
                <c:pt idx="0">
                  <c:v>2020</c:v>
                </c:pt>
                <c:pt idx="1">
                  <c:v>2021</c:v>
                </c:pt>
                <c:pt idx="2">
                  <c:v>2022</c:v>
                </c:pt>
                <c:pt idx="3">
                  <c:v>2023</c:v>
                </c:pt>
                <c:pt idx="4">
                  <c:v>2024</c:v>
                </c:pt>
                <c:pt idx="5">
                  <c:v>2025</c:v>
                </c:pt>
                <c:pt idx="6">
                  <c:v>2026</c:v>
                </c:pt>
                <c:pt idx="7">
                  <c:v>2027</c:v>
                </c:pt>
              </c:numCache>
            </c:numRef>
          </c:cat>
          <c:val>
            <c:numRef>
              <c:f>'Report Figures'!$G$349:$N$349</c:f>
              <c:numCache>
                <c:formatCode>_(* #,##0_);_(* \(#,##0\);_(* "-"??_);_(@_)</c:formatCode>
                <c:ptCount val="8"/>
              </c:numCache>
            </c:numRef>
          </c:val>
          <c:extLst>
            <c:ext xmlns:c16="http://schemas.microsoft.com/office/drawing/2014/chart" uri="{C3380CC4-5D6E-409C-BE32-E72D297353CC}">
              <c16:uniqueId val="{00000003-57CB-5C42-B121-7B00343D460C}"/>
            </c:ext>
          </c:extLst>
        </c:ser>
        <c:ser>
          <c:idx val="5"/>
          <c:order val="4"/>
          <c:tx>
            <c:strRef>
              <c:f>'Report Figures'!$B$350</c:f>
              <c:strCache>
                <c:ptCount val="1"/>
                <c:pt idx="0">
                  <c:v>400G DR4</c:v>
                </c:pt>
              </c:strCache>
            </c:strRef>
          </c:tx>
          <c:invertIfNegative val="0"/>
          <c:cat>
            <c:numRef>
              <c:f>'Report Figures'!$G$345:$N$345</c:f>
              <c:numCache>
                <c:formatCode>General</c:formatCode>
                <c:ptCount val="8"/>
                <c:pt idx="0">
                  <c:v>2020</c:v>
                </c:pt>
                <c:pt idx="1">
                  <c:v>2021</c:v>
                </c:pt>
                <c:pt idx="2">
                  <c:v>2022</c:v>
                </c:pt>
                <c:pt idx="3">
                  <c:v>2023</c:v>
                </c:pt>
                <c:pt idx="4">
                  <c:v>2024</c:v>
                </c:pt>
                <c:pt idx="5">
                  <c:v>2025</c:v>
                </c:pt>
                <c:pt idx="6">
                  <c:v>2026</c:v>
                </c:pt>
                <c:pt idx="7">
                  <c:v>2027</c:v>
                </c:pt>
              </c:numCache>
            </c:numRef>
          </c:cat>
          <c:val>
            <c:numRef>
              <c:f>'Report Figures'!$G$350:$N$350</c:f>
              <c:numCache>
                <c:formatCode>_(* #,##0_);_(* \(#,##0\);_(* "-"??_);_(@_)</c:formatCode>
                <c:ptCount val="8"/>
              </c:numCache>
            </c:numRef>
          </c:val>
          <c:extLst>
            <c:ext xmlns:c16="http://schemas.microsoft.com/office/drawing/2014/chart" uri="{C3380CC4-5D6E-409C-BE32-E72D297353CC}">
              <c16:uniqueId val="{00000004-57CB-5C42-B121-7B00343D460C}"/>
            </c:ext>
          </c:extLst>
        </c:ser>
        <c:ser>
          <c:idx val="6"/>
          <c:order val="5"/>
          <c:tx>
            <c:strRef>
              <c:f>'Report Figures'!$B$351</c:f>
              <c:strCache>
                <c:ptCount val="1"/>
                <c:pt idx="0">
                  <c:v>400G FR4, FR8</c:v>
                </c:pt>
              </c:strCache>
            </c:strRef>
          </c:tx>
          <c:spPr>
            <a:solidFill>
              <a:schemeClr val="tx2"/>
            </a:solidFill>
          </c:spPr>
          <c:invertIfNegative val="0"/>
          <c:cat>
            <c:numRef>
              <c:f>'Report Figures'!$G$345:$N$345</c:f>
              <c:numCache>
                <c:formatCode>General</c:formatCode>
                <c:ptCount val="8"/>
                <c:pt idx="0">
                  <c:v>2020</c:v>
                </c:pt>
                <c:pt idx="1">
                  <c:v>2021</c:v>
                </c:pt>
                <c:pt idx="2">
                  <c:v>2022</c:v>
                </c:pt>
                <c:pt idx="3">
                  <c:v>2023</c:v>
                </c:pt>
                <c:pt idx="4">
                  <c:v>2024</c:v>
                </c:pt>
                <c:pt idx="5">
                  <c:v>2025</c:v>
                </c:pt>
                <c:pt idx="6">
                  <c:v>2026</c:v>
                </c:pt>
                <c:pt idx="7">
                  <c:v>2027</c:v>
                </c:pt>
              </c:numCache>
            </c:numRef>
          </c:cat>
          <c:val>
            <c:numRef>
              <c:f>'Report Figures'!$G$351:$N$351</c:f>
              <c:numCache>
                <c:formatCode>_(* #,##0_);_(* \(#,##0\);_(* "-"??_);_(@_)</c:formatCode>
                <c:ptCount val="8"/>
              </c:numCache>
            </c:numRef>
          </c:val>
          <c:extLst>
            <c:ext xmlns:c16="http://schemas.microsoft.com/office/drawing/2014/chart" uri="{C3380CC4-5D6E-409C-BE32-E72D297353CC}">
              <c16:uniqueId val="{00000005-57CB-5C42-B121-7B00343D460C}"/>
            </c:ext>
          </c:extLst>
        </c:ser>
        <c:dLbls>
          <c:showLegendKey val="0"/>
          <c:showVal val="0"/>
          <c:showCatName val="0"/>
          <c:showSerName val="0"/>
          <c:showPercent val="0"/>
          <c:showBubbleSize val="0"/>
        </c:dLbls>
        <c:gapWidth val="150"/>
        <c:axId val="124615296"/>
        <c:axId val="124625280"/>
      </c:barChart>
      <c:catAx>
        <c:axId val="124615296"/>
        <c:scaling>
          <c:orientation val="minMax"/>
        </c:scaling>
        <c:delete val="0"/>
        <c:axPos val="b"/>
        <c:numFmt formatCode="General" sourceLinked="1"/>
        <c:majorTickMark val="out"/>
        <c:minorTickMark val="none"/>
        <c:tickLblPos val="nextTo"/>
        <c:crossAx val="124625280"/>
        <c:crosses val="autoZero"/>
        <c:auto val="1"/>
        <c:lblAlgn val="ctr"/>
        <c:lblOffset val="100"/>
        <c:noMultiLvlLbl val="0"/>
      </c:catAx>
      <c:valAx>
        <c:axId val="124625280"/>
        <c:scaling>
          <c:orientation val="minMax"/>
        </c:scaling>
        <c:delete val="0"/>
        <c:axPos val="l"/>
        <c:majorGridlines/>
        <c:title>
          <c:tx>
            <c:rich>
              <a:bodyPr rot="-5400000" vert="horz"/>
              <a:lstStyle/>
              <a:p>
                <a:pPr>
                  <a:defRPr/>
                </a:pPr>
                <a:r>
                  <a:rPr lang="en-US"/>
                  <a:t>Shipments (units)</a:t>
                </a:r>
              </a:p>
            </c:rich>
          </c:tx>
          <c:overlay val="0"/>
        </c:title>
        <c:numFmt formatCode="_(* #,##0_);_(* \(#,##0\);_(* &quot;-&quot;??_);_(@_)" sourceLinked="1"/>
        <c:majorTickMark val="out"/>
        <c:minorTickMark val="none"/>
        <c:tickLblPos val="nextTo"/>
        <c:crossAx val="124615296"/>
        <c:crosses val="autoZero"/>
        <c:crossBetween val="between"/>
      </c:valAx>
    </c:plotArea>
    <c:legend>
      <c:legendPos val="r"/>
      <c:layout>
        <c:manualLayout>
          <c:xMode val="edge"/>
          <c:yMode val="edge"/>
          <c:x val="0.1533034400206002"/>
          <c:y val="4.8563151203708126E-2"/>
          <c:w val="0.56349247170970373"/>
          <c:h val="0.20043449196927327"/>
        </c:manualLayout>
      </c:layout>
      <c:overlay val="0"/>
      <c:spPr>
        <a:solidFill>
          <a:schemeClr val="bg1"/>
        </a:solidFill>
      </c:spPr>
    </c:legend>
    <c:plotVisOnly val="1"/>
    <c:dispBlanksAs val="gap"/>
    <c:showDLblsOverMax val="0"/>
  </c:chart>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2850533890979"/>
          <c:y val="5.0925925925925923E-2"/>
          <c:w val="0.81360218696698516"/>
          <c:h val="0.82842483231262753"/>
        </c:manualLayout>
      </c:layout>
      <c:lineChart>
        <c:grouping val="standard"/>
        <c:varyColors val="0"/>
        <c:ser>
          <c:idx val="0"/>
          <c:order val="0"/>
          <c:tx>
            <c:strRef>
              <c:f>'Report Figures'!$B$272</c:f>
              <c:strCache>
                <c:ptCount val="1"/>
                <c:pt idx="0">
                  <c:v>100G</c:v>
                </c:pt>
              </c:strCache>
            </c:strRef>
          </c:tx>
          <c:spPr>
            <a:ln w="28575" cap="rnd">
              <a:solidFill>
                <a:schemeClr val="accent1"/>
              </a:solidFill>
              <a:round/>
            </a:ln>
            <a:effectLst/>
          </c:spPr>
          <c:marker>
            <c:symbol val="none"/>
          </c:marker>
          <c:cat>
            <c:numRef>
              <c:f>'Report Figures'!$C$271:$N$271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Figures'!$C$272:$N$272</c:f>
              <c:numCache>
                <c:formatCode>_(* #,##0_);_(* \(#,##0\);_(* "-"??_);_(@_)</c:formatCode>
                <c:ptCount val="12"/>
                <c:pt idx="0">
                  <c:v>61440.44850683141</c:v>
                </c:pt>
                <c:pt idx="1">
                  <c:v>114899.64668136569</c:v>
                </c:pt>
              </c:numCache>
            </c:numRef>
          </c:val>
          <c:smooth val="0"/>
          <c:extLst>
            <c:ext xmlns:c16="http://schemas.microsoft.com/office/drawing/2014/chart" uri="{C3380CC4-5D6E-409C-BE32-E72D297353CC}">
              <c16:uniqueId val="{00000000-0C9C-C241-B1EF-9472A686614D}"/>
            </c:ext>
          </c:extLst>
        </c:ser>
        <c:ser>
          <c:idx val="1"/>
          <c:order val="1"/>
          <c:tx>
            <c:strRef>
              <c:f>'Report Figures'!$B$273</c:f>
              <c:strCache>
                <c:ptCount val="1"/>
                <c:pt idx="0">
                  <c:v>200G</c:v>
                </c:pt>
              </c:strCache>
            </c:strRef>
          </c:tx>
          <c:spPr>
            <a:ln w="28575" cap="rnd">
              <a:solidFill>
                <a:schemeClr val="accent2"/>
              </a:solidFill>
              <a:round/>
            </a:ln>
            <a:effectLst/>
          </c:spPr>
          <c:marker>
            <c:symbol val="none"/>
          </c:marker>
          <c:cat>
            <c:numRef>
              <c:f>'Report Figures'!$C$271:$N$271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Figures'!$C$273:$N$273</c:f>
              <c:numCache>
                <c:formatCode>_(* #,##0_);_(* \(#,##0\);_(* "-"??_);_(@_)</c:formatCode>
                <c:ptCount val="12"/>
                <c:pt idx="0">
                  <c:v>0</c:v>
                </c:pt>
                <c:pt idx="1">
                  <c:v>16137.884615384617</c:v>
                </c:pt>
              </c:numCache>
            </c:numRef>
          </c:val>
          <c:smooth val="0"/>
          <c:extLst>
            <c:ext xmlns:c16="http://schemas.microsoft.com/office/drawing/2014/chart" uri="{C3380CC4-5D6E-409C-BE32-E72D297353CC}">
              <c16:uniqueId val="{00000001-0C9C-C241-B1EF-9472A686614D}"/>
            </c:ext>
          </c:extLst>
        </c:ser>
        <c:ser>
          <c:idx val="2"/>
          <c:order val="2"/>
          <c:tx>
            <c:strRef>
              <c:f>'Report Figures'!$B$274</c:f>
              <c:strCache>
                <c:ptCount val="1"/>
                <c:pt idx="0">
                  <c:v>400G</c:v>
                </c:pt>
              </c:strCache>
            </c:strRef>
          </c:tx>
          <c:spPr>
            <a:ln w="28575" cap="rnd">
              <a:solidFill>
                <a:schemeClr val="accent3"/>
              </a:solidFill>
              <a:round/>
            </a:ln>
            <a:effectLst/>
          </c:spPr>
          <c:marker>
            <c:symbol val="none"/>
          </c:marker>
          <c:cat>
            <c:numRef>
              <c:f>'Report Figures'!$C$271:$N$271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Figures'!$C$274:$N$274</c:f>
              <c:numCache>
                <c:formatCode>_(* #,##0_);_(* \(#,##0\);_(* "-"??_);_(@_)</c:formatCode>
                <c:ptCount val="12"/>
                <c:pt idx="0">
                  <c:v>0</c:v>
                </c:pt>
                <c:pt idx="1">
                  <c:v>2000</c:v>
                </c:pt>
              </c:numCache>
            </c:numRef>
          </c:val>
          <c:smooth val="0"/>
          <c:extLst>
            <c:ext xmlns:c16="http://schemas.microsoft.com/office/drawing/2014/chart" uri="{C3380CC4-5D6E-409C-BE32-E72D297353CC}">
              <c16:uniqueId val="{00000002-0C9C-C241-B1EF-9472A686614D}"/>
            </c:ext>
          </c:extLst>
        </c:ser>
        <c:ser>
          <c:idx val="3"/>
          <c:order val="3"/>
          <c:tx>
            <c:strRef>
              <c:f>'Report Figures'!$B$275</c:f>
              <c:strCache>
                <c:ptCount val="1"/>
                <c:pt idx="0">
                  <c:v>600/800G</c:v>
                </c:pt>
              </c:strCache>
            </c:strRef>
          </c:tx>
          <c:marker>
            <c:symbol val="none"/>
          </c:marker>
          <c:cat>
            <c:numRef>
              <c:f>'Report Figures'!$C$271:$N$271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Figures'!$C$275:$N$275</c:f>
              <c:numCache>
                <c:formatCode>_(* #,##0_);_(* \(#,##0\);_(* "-"??_);_(@_)</c:formatCode>
                <c:ptCount val="12"/>
                <c:pt idx="0">
                  <c:v>0</c:v>
                </c:pt>
                <c:pt idx="1">
                  <c:v>0</c:v>
                </c:pt>
              </c:numCache>
            </c:numRef>
          </c:val>
          <c:smooth val="0"/>
          <c:extLst>
            <c:ext xmlns:c16="http://schemas.microsoft.com/office/drawing/2014/chart" uri="{C3380CC4-5D6E-409C-BE32-E72D297353CC}">
              <c16:uniqueId val="{00000000-CFB0-9E46-8A80-5A5EDE4FD408}"/>
            </c:ext>
          </c:extLst>
        </c:ser>
        <c:dLbls>
          <c:showLegendKey val="0"/>
          <c:showVal val="0"/>
          <c:showCatName val="0"/>
          <c:showSerName val="0"/>
          <c:showPercent val="0"/>
          <c:showBubbleSize val="0"/>
        </c:dLbls>
        <c:smooth val="0"/>
        <c:axId val="124666624"/>
        <c:axId val="124668160"/>
      </c:lineChart>
      <c:catAx>
        <c:axId val="124666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24668160"/>
        <c:crosses val="autoZero"/>
        <c:auto val="1"/>
        <c:lblAlgn val="ctr"/>
        <c:lblOffset val="100"/>
        <c:noMultiLvlLbl val="0"/>
      </c:catAx>
      <c:valAx>
        <c:axId val="124668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Units</a:t>
                </a:r>
              </a:p>
            </c:rich>
          </c:tx>
          <c:overlay val="0"/>
          <c:spPr>
            <a:noFill/>
            <a:ln>
              <a:noFill/>
            </a:ln>
            <a:effectLst/>
          </c:sp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24666624"/>
        <c:crosses val="autoZero"/>
        <c:crossBetween val="between"/>
      </c:valAx>
      <c:spPr>
        <a:noFill/>
        <a:ln>
          <a:noFill/>
        </a:ln>
        <a:effectLst/>
      </c:spPr>
    </c:plotArea>
    <c:legend>
      <c:legendPos val="b"/>
      <c:layout>
        <c:manualLayout>
          <c:xMode val="edge"/>
          <c:yMode val="edge"/>
          <c:x val="0.2088805813219935"/>
          <c:y val="0.13023038786818314"/>
          <c:w val="0.23327722610341364"/>
          <c:h val="0.3104141193297606"/>
        </c:manualLayout>
      </c:layout>
      <c:overlay val="0"/>
      <c:spPr>
        <a:solidFill>
          <a:schemeClr val="bg1"/>
        </a:solidFill>
        <a:ln>
          <a:solidFill>
            <a:schemeClr val="bg1">
              <a:lumMod val="50000"/>
            </a:schemeClr>
          </a:solid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73729876122172"/>
          <c:y val="5.0925904882250538E-2"/>
          <c:w val="0.81360218696698516"/>
          <c:h val="0.82842483231262753"/>
        </c:manualLayout>
      </c:layout>
      <c:lineChart>
        <c:grouping val="standard"/>
        <c:varyColors val="0"/>
        <c:ser>
          <c:idx val="0"/>
          <c:order val="0"/>
          <c:tx>
            <c:strRef>
              <c:f>'Report Figures'!$B$280</c:f>
              <c:strCache>
                <c:ptCount val="1"/>
                <c:pt idx="0">
                  <c:v>100G</c:v>
                </c:pt>
              </c:strCache>
            </c:strRef>
          </c:tx>
          <c:spPr>
            <a:ln w="28575" cap="rnd">
              <a:solidFill>
                <a:schemeClr val="accent1"/>
              </a:solidFill>
              <a:round/>
            </a:ln>
            <a:effectLst/>
          </c:spPr>
          <c:marker>
            <c:symbol val="none"/>
          </c:marker>
          <c:cat>
            <c:numRef>
              <c:f>'Report Figures'!$C$279:$N$279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Figures'!$C$280:$N$280</c:f>
              <c:numCache>
                <c:formatCode>_("$"* #,##0_);_("$"* \(#,##0\);_("$"* "-"??_);_(@_)</c:formatCode>
                <c:ptCount val="12"/>
                <c:pt idx="0">
                  <c:v>707.72511537260164</c:v>
                </c:pt>
                <c:pt idx="1">
                  <c:v>862.83660273883777</c:v>
                </c:pt>
              </c:numCache>
            </c:numRef>
          </c:val>
          <c:smooth val="0"/>
          <c:extLst>
            <c:ext xmlns:c16="http://schemas.microsoft.com/office/drawing/2014/chart" uri="{C3380CC4-5D6E-409C-BE32-E72D297353CC}">
              <c16:uniqueId val="{00000000-99F9-A942-858F-63AFCA0A9B44}"/>
            </c:ext>
          </c:extLst>
        </c:ser>
        <c:ser>
          <c:idx val="1"/>
          <c:order val="1"/>
          <c:tx>
            <c:strRef>
              <c:f>'Report Figures'!$B$281</c:f>
              <c:strCache>
                <c:ptCount val="1"/>
                <c:pt idx="0">
                  <c:v>200G</c:v>
                </c:pt>
              </c:strCache>
            </c:strRef>
          </c:tx>
          <c:spPr>
            <a:ln w="28575" cap="rnd">
              <a:solidFill>
                <a:schemeClr val="accent2"/>
              </a:solidFill>
              <a:round/>
            </a:ln>
            <a:effectLst/>
          </c:spPr>
          <c:marker>
            <c:symbol val="none"/>
          </c:marker>
          <c:cat>
            <c:numRef>
              <c:f>'Report Figures'!$C$279:$N$279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Figures'!$C$281:$N$281</c:f>
              <c:numCache>
                <c:formatCode>_("$"* #,##0_);_("$"* \(#,##0\);_("$"* "-"??_);_(@_)</c:formatCode>
                <c:ptCount val="12"/>
                <c:pt idx="0">
                  <c:v>0</c:v>
                </c:pt>
                <c:pt idx="1">
                  <c:v>158.13273463266842</c:v>
                </c:pt>
              </c:numCache>
            </c:numRef>
          </c:val>
          <c:smooth val="0"/>
          <c:extLst>
            <c:ext xmlns:c16="http://schemas.microsoft.com/office/drawing/2014/chart" uri="{C3380CC4-5D6E-409C-BE32-E72D297353CC}">
              <c16:uniqueId val="{00000001-99F9-A942-858F-63AFCA0A9B44}"/>
            </c:ext>
          </c:extLst>
        </c:ser>
        <c:ser>
          <c:idx val="2"/>
          <c:order val="2"/>
          <c:tx>
            <c:strRef>
              <c:f>'Report Figures'!$B$282</c:f>
              <c:strCache>
                <c:ptCount val="1"/>
                <c:pt idx="0">
                  <c:v>400G</c:v>
                </c:pt>
              </c:strCache>
            </c:strRef>
          </c:tx>
          <c:spPr>
            <a:ln w="28575" cap="rnd">
              <a:solidFill>
                <a:schemeClr val="accent3"/>
              </a:solidFill>
              <a:round/>
            </a:ln>
            <a:effectLst/>
          </c:spPr>
          <c:marker>
            <c:symbol val="none"/>
          </c:marker>
          <c:cat>
            <c:numRef>
              <c:f>'Report Figures'!$C$279:$N$279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Figures'!$C$282:$N$282</c:f>
              <c:numCache>
                <c:formatCode>_("$"* #,##0_);_("$"* \(#,##0\);_("$"* "-"??_);_(@_)</c:formatCode>
                <c:ptCount val="12"/>
                <c:pt idx="0">
                  <c:v>0</c:v>
                </c:pt>
                <c:pt idx="1">
                  <c:v>0</c:v>
                </c:pt>
              </c:numCache>
            </c:numRef>
          </c:val>
          <c:smooth val="0"/>
          <c:extLst>
            <c:ext xmlns:c16="http://schemas.microsoft.com/office/drawing/2014/chart" uri="{C3380CC4-5D6E-409C-BE32-E72D297353CC}">
              <c16:uniqueId val="{00000002-99F9-A942-858F-63AFCA0A9B44}"/>
            </c:ext>
          </c:extLst>
        </c:ser>
        <c:ser>
          <c:idx val="3"/>
          <c:order val="3"/>
          <c:tx>
            <c:strRef>
              <c:f>'Report Figures'!$B$283</c:f>
              <c:strCache>
                <c:ptCount val="1"/>
                <c:pt idx="0">
                  <c:v>600/800G</c:v>
                </c:pt>
              </c:strCache>
            </c:strRef>
          </c:tx>
          <c:marker>
            <c:symbol val="none"/>
          </c:marker>
          <c:cat>
            <c:numRef>
              <c:f>'Report Figures'!$C$279:$N$279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Figures'!$C$283:$N$283</c:f>
              <c:numCache>
                <c:formatCode>_("$"* #,##0_);_("$"* \(#,##0\);_("$"* "-"??_);_(@_)</c:formatCode>
                <c:ptCount val="12"/>
                <c:pt idx="0">
                  <c:v>0</c:v>
                </c:pt>
                <c:pt idx="1">
                  <c:v>0</c:v>
                </c:pt>
              </c:numCache>
            </c:numRef>
          </c:val>
          <c:smooth val="0"/>
          <c:extLst>
            <c:ext xmlns:c16="http://schemas.microsoft.com/office/drawing/2014/chart" uri="{C3380CC4-5D6E-409C-BE32-E72D297353CC}">
              <c16:uniqueId val="{00000000-014B-D540-BC22-B3E2BDA01D6C}"/>
            </c:ext>
          </c:extLst>
        </c:ser>
        <c:dLbls>
          <c:showLegendKey val="0"/>
          <c:showVal val="0"/>
          <c:showCatName val="0"/>
          <c:showSerName val="0"/>
          <c:showPercent val="0"/>
          <c:showBubbleSize val="0"/>
        </c:dLbls>
        <c:smooth val="0"/>
        <c:axId val="124717696"/>
        <c:axId val="124731776"/>
      </c:lineChart>
      <c:catAx>
        <c:axId val="124717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24731776"/>
        <c:crosses val="autoZero"/>
        <c:auto val="1"/>
        <c:lblAlgn val="ctr"/>
        <c:lblOffset val="100"/>
        <c:noMultiLvlLbl val="0"/>
      </c:catAx>
      <c:valAx>
        <c:axId val="1247317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Sales</a:t>
                </a:r>
                <a:r>
                  <a:rPr lang="en-US" baseline="0"/>
                  <a:t> ($M)</a:t>
                </a:r>
                <a:endParaRPr lang="en-US"/>
              </a:p>
            </c:rich>
          </c:tx>
          <c:overlay val="0"/>
          <c:spPr>
            <a:noFill/>
            <a:ln>
              <a:noFill/>
            </a:ln>
            <a:effectLst/>
          </c:sp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24717696"/>
        <c:crosses val="autoZero"/>
        <c:crossBetween val="between"/>
      </c:valAx>
      <c:spPr>
        <a:noFill/>
        <a:ln>
          <a:noFill/>
        </a:ln>
        <a:effectLst/>
      </c:spPr>
    </c:plotArea>
    <c:legend>
      <c:legendPos val="b"/>
      <c:layout>
        <c:manualLayout>
          <c:xMode val="edge"/>
          <c:yMode val="edge"/>
          <c:x val="0.31991273245592633"/>
          <c:y val="9.5281904675009993E-2"/>
          <c:w val="0.18287516926626213"/>
          <c:h val="0.34063026986240974"/>
        </c:manualLayout>
      </c:layout>
      <c:overlay val="0"/>
      <c:spPr>
        <a:solidFill>
          <a:schemeClr val="bg1"/>
        </a:solidFill>
        <a:ln>
          <a:solidFill>
            <a:schemeClr val="bg1">
              <a:lumMod val="50000"/>
            </a:schemeClr>
          </a:solid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rendline>
            <c:trendlineType val="linear"/>
            <c:dispRSqr val="0"/>
            <c:dispEq val="0"/>
          </c:trendline>
          <c:cat>
            <c:numRef>
              <c:f>'Report Figures'!$C$242:$S$242</c:f>
              <c:numCache>
                <c:formatCode>General</c:formatCode>
                <c:ptCount val="17"/>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numCache>
            </c:numRef>
          </c:cat>
          <c:val>
            <c:numRef>
              <c:f>'Report Figures'!$C$243:$S$243</c:f>
              <c:numCache>
                <c:formatCode>0%</c:formatCode>
                <c:ptCount val="17"/>
                <c:pt idx="0">
                  <c:v>0.94957430634077222</c:v>
                </c:pt>
                <c:pt idx="1">
                  <c:v>0.62691918205772357</c:v>
                </c:pt>
                <c:pt idx="2">
                  <c:v>0.77377750923225497</c:v>
                </c:pt>
                <c:pt idx="3">
                  <c:v>0.74066365725953864</c:v>
                </c:pt>
                <c:pt idx="4">
                  <c:v>0.53211908446524481</c:v>
                </c:pt>
                <c:pt idx="5">
                  <c:v>0.57976641246958427</c:v>
                </c:pt>
                <c:pt idx="6">
                  <c:v>0.88831589051524107</c:v>
                </c:pt>
              </c:numCache>
            </c:numRef>
          </c:val>
          <c:smooth val="1"/>
          <c:extLst>
            <c:ext xmlns:c16="http://schemas.microsoft.com/office/drawing/2014/chart" uri="{C3380CC4-5D6E-409C-BE32-E72D297353CC}">
              <c16:uniqueId val="{00000001-B9E0-C64F-BA2E-191EC63D8E66}"/>
            </c:ext>
          </c:extLst>
        </c:ser>
        <c:dLbls>
          <c:showLegendKey val="0"/>
          <c:showVal val="0"/>
          <c:showCatName val="0"/>
          <c:showSerName val="0"/>
          <c:showPercent val="0"/>
          <c:showBubbleSize val="0"/>
        </c:dLbls>
        <c:marker val="1"/>
        <c:smooth val="0"/>
        <c:axId val="124774272"/>
        <c:axId val="124775808"/>
      </c:lineChart>
      <c:catAx>
        <c:axId val="124774272"/>
        <c:scaling>
          <c:orientation val="minMax"/>
        </c:scaling>
        <c:delete val="0"/>
        <c:axPos val="b"/>
        <c:numFmt formatCode="General" sourceLinked="1"/>
        <c:majorTickMark val="out"/>
        <c:minorTickMark val="none"/>
        <c:tickLblPos val="nextTo"/>
        <c:txPr>
          <a:bodyPr/>
          <a:lstStyle/>
          <a:p>
            <a:pPr>
              <a:defRPr sz="700"/>
            </a:pPr>
            <a:endParaRPr lang="en-US"/>
          </a:p>
        </c:txPr>
        <c:crossAx val="124775808"/>
        <c:crosses val="autoZero"/>
        <c:auto val="1"/>
        <c:lblAlgn val="ctr"/>
        <c:lblOffset val="100"/>
        <c:noMultiLvlLbl val="0"/>
      </c:catAx>
      <c:valAx>
        <c:axId val="124775808"/>
        <c:scaling>
          <c:orientation val="minMax"/>
        </c:scaling>
        <c:delete val="0"/>
        <c:axPos val="l"/>
        <c:majorGridlines/>
        <c:numFmt formatCode="0%" sourceLinked="1"/>
        <c:majorTickMark val="out"/>
        <c:minorTickMark val="none"/>
        <c:tickLblPos val="nextTo"/>
        <c:txPr>
          <a:bodyPr/>
          <a:lstStyle/>
          <a:p>
            <a:pPr>
              <a:defRPr sz="700"/>
            </a:pPr>
            <a:endParaRPr lang="en-US"/>
          </a:p>
        </c:txPr>
        <c:crossAx val="124774272"/>
        <c:crosses val="autoZero"/>
        <c:crossBetween val="between"/>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Shipments -</a:t>
            </a:r>
            <a:r>
              <a:rPr lang="en-US" sz="1600" baseline="0"/>
              <a:t> total</a:t>
            </a:r>
            <a:endParaRPr lang="en-US" sz="1600"/>
          </a:p>
        </c:rich>
      </c:tx>
      <c:layout>
        <c:manualLayout>
          <c:xMode val="edge"/>
          <c:yMode val="edge"/>
          <c:x val="0.38169870077083301"/>
          <c:y val="4.37876224458801E-3"/>
        </c:manualLayout>
      </c:layout>
      <c:overlay val="0"/>
    </c:title>
    <c:autoTitleDeleted val="0"/>
    <c:plotArea>
      <c:layout>
        <c:manualLayout>
          <c:layoutTarget val="inner"/>
          <c:xMode val="edge"/>
          <c:yMode val="edge"/>
          <c:x val="0.15769722241206299"/>
          <c:y val="0.165663424073374"/>
          <c:w val="0.81089664617587098"/>
          <c:h val="0.72596261750272495"/>
        </c:manualLayout>
      </c:layout>
      <c:lineChart>
        <c:grouping val="standard"/>
        <c:varyColors val="0"/>
        <c:ser>
          <c:idx val="0"/>
          <c:order val="0"/>
          <c:tx>
            <c:strRef>
              <c:f>'Ethernet Summary'!$B$59</c:f>
              <c:strCache>
                <c:ptCount val="1"/>
                <c:pt idx="0">
                  <c:v>G</c:v>
                </c:pt>
              </c:strCache>
            </c:strRef>
          </c:tx>
          <c:cat>
            <c:numRef>
              <c:f>'Ethernet Summary'!$C$58:$N$58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Summary'!$C$59:$N$59</c:f>
              <c:numCache>
                <c:formatCode>_(* #,##0_);_(* \(#,##0\);_(* "-"??_);_(@_)</c:formatCode>
                <c:ptCount val="12"/>
                <c:pt idx="0">
                  <c:v>13567410.105</c:v>
                </c:pt>
                <c:pt idx="1">
                  <c:v>11273695.050000001</c:v>
                </c:pt>
              </c:numCache>
            </c:numRef>
          </c:val>
          <c:smooth val="0"/>
          <c:extLst>
            <c:ext xmlns:c16="http://schemas.microsoft.com/office/drawing/2014/chart" uri="{C3380CC4-5D6E-409C-BE32-E72D297353CC}">
              <c16:uniqueId val="{00000000-82CE-5442-B279-70F63A7331CE}"/>
            </c:ext>
          </c:extLst>
        </c:ser>
        <c:ser>
          <c:idx val="1"/>
          <c:order val="1"/>
          <c:tx>
            <c:strRef>
              <c:f>'Ethernet Summary'!$B$60</c:f>
              <c:strCache>
                <c:ptCount val="1"/>
                <c:pt idx="0">
                  <c:v>10 G</c:v>
                </c:pt>
              </c:strCache>
            </c:strRef>
          </c:tx>
          <c:marker>
            <c:symbol val="square"/>
            <c:size val="5"/>
          </c:marker>
          <c:cat>
            <c:numRef>
              <c:f>'Ethernet Summary'!$C$58:$N$58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Summary'!$C$60:$N$60</c:f>
              <c:numCache>
                <c:formatCode>_(* #,##0_);_(* \(#,##0\);_(* "-"??_);_(@_)</c:formatCode>
                <c:ptCount val="12"/>
                <c:pt idx="0">
                  <c:v>18516818.93</c:v>
                </c:pt>
                <c:pt idx="1">
                  <c:v>19945022.100000001</c:v>
                </c:pt>
              </c:numCache>
            </c:numRef>
          </c:val>
          <c:smooth val="0"/>
          <c:extLst>
            <c:ext xmlns:c16="http://schemas.microsoft.com/office/drawing/2014/chart" uri="{C3380CC4-5D6E-409C-BE32-E72D297353CC}">
              <c16:uniqueId val="{00000001-82CE-5442-B279-70F63A7331CE}"/>
            </c:ext>
          </c:extLst>
        </c:ser>
        <c:ser>
          <c:idx val="4"/>
          <c:order val="2"/>
          <c:tx>
            <c:strRef>
              <c:f>'Ethernet Summary'!$B$61</c:f>
              <c:strCache>
                <c:ptCount val="1"/>
                <c:pt idx="0">
                  <c:v>25 G</c:v>
                </c:pt>
              </c:strCache>
            </c:strRef>
          </c:tx>
          <c:cat>
            <c:numRef>
              <c:f>'Ethernet Summary'!$C$58:$N$58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Summary'!$C$61:$N$61</c:f>
              <c:numCache>
                <c:formatCode>_(* #,##0_);_(* \(#,##0\);_(* "-"??_);_(@_)</c:formatCode>
                <c:ptCount val="12"/>
                <c:pt idx="0">
                  <c:v>11694</c:v>
                </c:pt>
                <c:pt idx="1">
                  <c:v>113327</c:v>
                </c:pt>
              </c:numCache>
            </c:numRef>
          </c:val>
          <c:smooth val="0"/>
          <c:extLst>
            <c:ext xmlns:c16="http://schemas.microsoft.com/office/drawing/2014/chart" uri="{C3380CC4-5D6E-409C-BE32-E72D297353CC}">
              <c16:uniqueId val="{00000002-82CE-5442-B279-70F63A7331CE}"/>
            </c:ext>
          </c:extLst>
        </c:ser>
        <c:ser>
          <c:idx val="2"/>
          <c:order val="3"/>
          <c:tx>
            <c:strRef>
              <c:f>'Ethernet Summary'!$B$62</c:f>
              <c:strCache>
                <c:ptCount val="1"/>
                <c:pt idx="0">
                  <c:v>40 G</c:v>
                </c:pt>
              </c:strCache>
            </c:strRef>
          </c:tx>
          <c:cat>
            <c:numRef>
              <c:f>'Ethernet Summary'!$C$58:$N$58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Summary'!$C$62:$N$62</c:f>
              <c:numCache>
                <c:formatCode>_(* #,##0_);_(* \(#,##0\);_(* "-"??_);_(@_)</c:formatCode>
                <c:ptCount val="12"/>
                <c:pt idx="0">
                  <c:v>3153068</c:v>
                </c:pt>
                <c:pt idx="1">
                  <c:v>3864160</c:v>
                </c:pt>
              </c:numCache>
            </c:numRef>
          </c:val>
          <c:smooth val="0"/>
          <c:extLst>
            <c:ext xmlns:c16="http://schemas.microsoft.com/office/drawing/2014/chart" uri="{C3380CC4-5D6E-409C-BE32-E72D297353CC}">
              <c16:uniqueId val="{00000003-82CE-5442-B279-70F63A7331CE}"/>
            </c:ext>
          </c:extLst>
        </c:ser>
        <c:ser>
          <c:idx val="6"/>
          <c:order val="4"/>
          <c:tx>
            <c:strRef>
              <c:f>'Ethernet Summary'!$B$63</c:f>
              <c:strCache>
                <c:ptCount val="1"/>
                <c:pt idx="0">
                  <c:v>50G</c:v>
                </c:pt>
              </c:strCache>
            </c:strRef>
          </c:tx>
          <c:cat>
            <c:numRef>
              <c:f>'Ethernet Summary'!$C$58:$N$58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Summary'!$C$63:$N$63</c:f>
              <c:numCache>
                <c:formatCode>_(* #,##0_);_(* \(#,##0\);_(* "-"??_);_(@_)</c:formatCode>
                <c:ptCount val="12"/>
              </c:numCache>
            </c:numRef>
          </c:val>
          <c:smooth val="0"/>
          <c:extLst>
            <c:ext xmlns:c16="http://schemas.microsoft.com/office/drawing/2014/chart" uri="{C3380CC4-5D6E-409C-BE32-E72D297353CC}">
              <c16:uniqueId val="{00000004-82CE-5442-B279-70F63A7331CE}"/>
            </c:ext>
          </c:extLst>
        </c:ser>
        <c:ser>
          <c:idx val="3"/>
          <c:order val="5"/>
          <c:tx>
            <c:strRef>
              <c:f>'Ethernet Summary'!$B$64</c:f>
              <c:strCache>
                <c:ptCount val="1"/>
                <c:pt idx="0">
                  <c:v>100G</c:v>
                </c:pt>
              </c:strCache>
            </c:strRef>
          </c:tx>
          <c:marker>
            <c:symbol val="circle"/>
            <c:size val="5"/>
          </c:marker>
          <c:cat>
            <c:numRef>
              <c:f>'Ethernet Summary'!$C$58:$N$58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Summary'!$C$64:$N$64</c:f>
              <c:numCache>
                <c:formatCode>_(* #,##0_);_(* \(#,##0\);_(* "-"??_);_(@_)</c:formatCode>
                <c:ptCount val="12"/>
                <c:pt idx="0">
                  <c:v>919370</c:v>
                </c:pt>
                <c:pt idx="1">
                  <c:v>2881490</c:v>
                </c:pt>
              </c:numCache>
            </c:numRef>
          </c:val>
          <c:smooth val="0"/>
          <c:extLst>
            <c:ext xmlns:c16="http://schemas.microsoft.com/office/drawing/2014/chart" uri="{C3380CC4-5D6E-409C-BE32-E72D297353CC}">
              <c16:uniqueId val="{00000005-82CE-5442-B279-70F63A7331CE}"/>
            </c:ext>
          </c:extLst>
        </c:ser>
        <c:ser>
          <c:idx val="7"/>
          <c:order val="6"/>
          <c:tx>
            <c:strRef>
              <c:f>'Ethernet Summary'!$B$65</c:f>
              <c:strCache>
                <c:ptCount val="1"/>
                <c:pt idx="0">
                  <c:v>200G</c:v>
                </c:pt>
              </c:strCache>
            </c:strRef>
          </c:tx>
          <c:marker>
            <c:symbol val="plus"/>
            <c:size val="7"/>
          </c:marker>
          <c:cat>
            <c:numRef>
              <c:f>'Ethernet Summary'!$C$58:$N$58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Summary'!$C$65:$N$65</c:f>
              <c:numCache>
                <c:formatCode>_(* #,##0_);_(* \(#,##0\);_(* "-"??_);_(@_)</c:formatCode>
                <c:ptCount val="12"/>
                <c:pt idx="0">
                  <c:v>0</c:v>
                </c:pt>
                <c:pt idx="1">
                  <c:v>0</c:v>
                </c:pt>
              </c:numCache>
            </c:numRef>
          </c:val>
          <c:smooth val="0"/>
          <c:extLst>
            <c:ext xmlns:c16="http://schemas.microsoft.com/office/drawing/2014/chart" uri="{C3380CC4-5D6E-409C-BE32-E72D297353CC}">
              <c16:uniqueId val="{00000006-82CE-5442-B279-70F63A7331CE}"/>
            </c:ext>
          </c:extLst>
        </c:ser>
        <c:ser>
          <c:idx val="5"/>
          <c:order val="7"/>
          <c:tx>
            <c:strRef>
              <c:f>'Ethernet Summary'!$B$66</c:f>
              <c:strCache>
                <c:ptCount val="1"/>
                <c:pt idx="0">
                  <c:v>400G</c:v>
                </c:pt>
              </c:strCache>
            </c:strRef>
          </c:tx>
          <c:cat>
            <c:numRef>
              <c:f>'Ethernet Summary'!$C$58:$N$58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Summary'!$C$66:$N$66</c:f>
              <c:numCache>
                <c:formatCode>_(* #,##0_);_(* \(#,##0\);_(* "-"??_);_(@_)</c:formatCode>
                <c:ptCount val="12"/>
                <c:pt idx="0">
                  <c:v>0</c:v>
                </c:pt>
                <c:pt idx="1">
                  <c:v>82</c:v>
                </c:pt>
              </c:numCache>
            </c:numRef>
          </c:val>
          <c:smooth val="0"/>
          <c:extLst>
            <c:ext xmlns:c16="http://schemas.microsoft.com/office/drawing/2014/chart" uri="{C3380CC4-5D6E-409C-BE32-E72D297353CC}">
              <c16:uniqueId val="{00000007-82CE-5442-B279-70F63A7331CE}"/>
            </c:ext>
          </c:extLst>
        </c:ser>
        <c:ser>
          <c:idx val="8"/>
          <c:order val="8"/>
          <c:tx>
            <c:strRef>
              <c:f>'Ethernet Summary'!$B$67</c:f>
              <c:strCache>
                <c:ptCount val="1"/>
                <c:pt idx="0">
                  <c:v>800G</c:v>
                </c:pt>
              </c:strCache>
            </c:strRef>
          </c:tx>
          <c:cat>
            <c:numRef>
              <c:f>'Ethernet Summary'!$C$58:$N$58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Summary'!$C$67:$N$67</c:f>
              <c:numCache>
                <c:formatCode>_(* #,##0_);_(* \(#,##0\);_(* "-"??_);_(@_)</c:formatCode>
                <c:ptCount val="12"/>
              </c:numCache>
            </c:numRef>
          </c:val>
          <c:smooth val="0"/>
          <c:extLst>
            <c:ext xmlns:c16="http://schemas.microsoft.com/office/drawing/2014/chart" uri="{C3380CC4-5D6E-409C-BE32-E72D297353CC}">
              <c16:uniqueId val="{00000000-4597-5C42-977D-EE5414CB74FE}"/>
            </c:ext>
          </c:extLst>
        </c:ser>
        <c:ser>
          <c:idx val="9"/>
          <c:order val="9"/>
          <c:tx>
            <c:strRef>
              <c:f>'Ethernet Summary'!$B$68</c:f>
              <c:strCache>
                <c:ptCount val="1"/>
                <c:pt idx="0">
                  <c:v>1.6T</c:v>
                </c:pt>
              </c:strCache>
            </c:strRef>
          </c:tx>
          <c:cat>
            <c:numRef>
              <c:f>'Ethernet Summary'!$C$58:$N$58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'Ethernet Summary'!$C$68:$N$68</c:f>
              <c:numCache>
                <c:formatCode>_(* #,##0_);_(* \(#,##0\);_(* "-"??_);_(@_)</c:formatCode>
                <c:ptCount val="12"/>
              </c:numCache>
            </c:numRef>
          </c:val>
          <c:smooth val="0"/>
          <c:extLst>
            <c:ext xmlns:c16="http://schemas.microsoft.com/office/drawing/2014/chart" uri="{C3380CC4-5D6E-409C-BE32-E72D297353CC}">
              <c16:uniqueId val="{00000000-E7F5-BE44-BD93-BB338D0159E1}"/>
            </c:ext>
          </c:extLst>
        </c:ser>
        <c:dLbls>
          <c:showLegendKey val="0"/>
          <c:showVal val="0"/>
          <c:showCatName val="0"/>
          <c:showSerName val="0"/>
          <c:showPercent val="0"/>
          <c:showBubbleSize val="0"/>
        </c:dLbls>
        <c:marker val="1"/>
        <c:smooth val="0"/>
        <c:axId val="68953984"/>
        <c:axId val="68955520"/>
      </c:lineChart>
      <c:catAx>
        <c:axId val="68953984"/>
        <c:scaling>
          <c:orientation val="minMax"/>
        </c:scaling>
        <c:delete val="0"/>
        <c:axPos val="b"/>
        <c:numFmt formatCode="General" sourceLinked="1"/>
        <c:majorTickMark val="out"/>
        <c:minorTickMark val="none"/>
        <c:tickLblPos val="nextTo"/>
        <c:txPr>
          <a:bodyPr/>
          <a:lstStyle/>
          <a:p>
            <a:pPr>
              <a:defRPr sz="1200"/>
            </a:pPr>
            <a:endParaRPr lang="en-US"/>
          </a:p>
        </c:txPr>
        <c:crossAx val="68955520"/>
        <c:crosses val="autoZero"/>
        <c:auto val="1"/>
        <c:lblAlgn val="ctr"/>
        <c:lblOffset val="100"/>
        <c:noMultiLvlLbl val="0"/>
      </c:catAx>
      <c:valAx>
        <c:axId val="68955520"/>
        <c:scaling>
          <c:orientation val="minMax"/>
          <c:min val="0"/>
        </c:scaling>
        <c:delete val="0"/>
        <c:axPos val="l"/>
        <c:majorGridlines/>
        <c:numFmt formatCode="_(* #,##0_);_(* \(#,##0\);_(* &quot;-&quot;_);_(@_)" sourceLinked="0"/>
        <c:majorTickMark val="out"/>
        <c:minorTickMark val="none"/>
        <c:tickLblPos val="nextTo"/>
        <c:txPr>
          <a:bodyPr/>
          <a:lstStyle/>
          <a:p>
            <a:pPr>
              <a:defRPr sz="1200"/>
            </a:pPr>
            <a:endParaRPr lang="en-US"/>
          </a:p>
        </c:txPr>
        <c:crossAx val="68953984"/>
        <c:crosses val="autoZero"/>
        <c:crossBetween val="between"/>
        <c:majorUnit val="5000000"/>
        <c:minorUnit val="1000000"/>
      </c:valAx>
    </c:plotArea>
    <c:legend>
      <c:legendPos val="t"/>
      <c:layout>
        <c:manualLayout>
          <c:xMode val="edge"/>
          <c:yMode val="edge"/>
          <c:x val="0.146566917919387"/>
          <c:y val="6.2988503570455198E-2"/>
          <c:w val="0.85343311919442333"/>
          <c:h val="6.3987888265762224E-2"/>
        </c:manualLayout>
      </c:layout>
      <c:overlay val="0"/>
      <c:txPr>
        <a:bodyPr/>
        <a:lstStyle/>
        <a:p>
          <a:pPr>
            <a:defRPr sz="12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'Report Figures'!$B$371</c:f>
          <c:strCache>
            <c:ptCount val="1"/>
            <c:pt idx="0">
              <c:v>ICP capex growth forecast</c:v>
            </c:pt>
          </c:strCache>
        </c:strRef>
      </c:tx>
      <c:overlay val="1"/>
      <c:txPr>
        <a:bodyPr/>
        <a:lstStyle/>
        <a:p>
          <a:pPr>
            <a:defRPr sz="1600"/>
          </a:pPr>
          <a:endParaRPr lang="en-US"/>
        </a:p>
      </c:txPr>
    </c:title>
    <c:autoTitleDeleted val="0"/>
    <c:plotArea>
      <c:layout>
        <c:manualLayout>
          <c:layoutTarget val="inner"/>
          <c:xMode val="edge"/>
          <c:yMode val="edge"/>
          <c:x val="0.14326618547681541"/>
          <c:y val="0.16289552347623215"/>
          <c:w val="0.82617825896762898"/>
          <c:h val="0.72112459900845727"/>
        </c:manualLayout>
      </c:layout>
      <c:lineChart>
        <c:grouping val="standard"/>
        <c:varyColors val="0"/>
        <c:ser>
          <c:idx val="0"/>
          <c:order val="0"/>
          <c:tx>
            <c:strRef>
              <c:f>'Report Figures'!$B$374</c:f>
              <c:strCache>
                <c:ptCount val="1"/>
                <c:pt idx="0">
                  <c:v>Best case</c:v>
                </c:pt>
              </c:strCache>
            </c:strRef>
          </c:tx>
          <c:cat>
            <c:numRef>
              <c:f>'Report Figures'!$C$373:$N$373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Figures'!$C$374:$N$374</c:f>
              <c:numCache>
                <c:formatCode>_("$"* #,##0_);_("$"* \(#,##0\);_("$"* "-"??_);_(@_)</c:formatCode>
                <c:ptCount val="12"/>
                <c:pt idx="0">
                  <c:v>50.710448883848819</c:v>
                </c:pt>
                <c:pt idx="1">
                  <c:v>62.524683714347731</c:v>
                </c:pt>
              </c:numCache>
            </c:numRef>
          </c:val>
          <c:smooth val="0"/>
          <c:extLst>
            <c:ext xmlns:c16="http://schemas.microsoft.com/office/drawing/2014/chart" uri="{C3380CC4-5D6E-409C-BE32-E72D297353CC}">
              <c16:uniqueId val="{00000000-328A-4E2B-A853-2327BBC627E9}"/>
            </c:ext>
          </c:extLst>
        </c:ser>
        <c:ser>
          <c:idx val="1"/>
          <c:order val="1"/>
          <c:tx>
            <c:strRef>
              <c:f>'Report Figures'!$B$375</c:f>
              <c:strCache>
                <c:ptCount val="1"/>
                <c:pt idx="0">
                  <c:v>Intermediate</c:v>
                </c:pt>
              </c:strCache>
            </c:strRef>
          </c:tx>
          <c:cat>
            <c:numRef>
              <c:f>'Report Figures'!$C$373:$N$373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Figures'!$C$375:$N$375</c:f>
              <c:numCache>
                <c:formatCode>_("$"* #,##0_);_("$"* \(#,##0\);_("$"* "-"??_);_(@_)</c:formatCode>
                <c:ptCount val="12"/>
                <c:pt idx="0">
                  <c:v>50.710448883848819</c:v>
                </c:pt>
                <c:pt idx="1">
                  <c:v>62.524683714347731</c:v>
                </c:pt>
              </c:numCache>
            </c:numRef>
          </c:val>
          <c:smooth val="0"/>
          <c:extLst>
            <c:ext xmlns:c16="http://schemas.microsoft.com/office/drawing/2014/chart" uri="{C3380CC4-5D6E-409C-BE32-E72D297353CC}">
              <c16:uniqueId val="{00000001-328A-4E2B-A853-2327BBC627E9}"/>
            </c:ext>
          </c:extLst>
        </c:ser>
        <c:ser>
          <c:idx val="2"/>
          <c:order val="2"/>
          <c:tx>
            <c:strRef>
              <c:f>'Report Figures'!$B$376</c:f>
              <c:strCache>
                <c:ptCount val="1"/>
                <c:pt idx="0">
                  <c:v>Worst case</c:v>
                </c:pt>
              </c:strCache>
            </c:strRef>
          </c:tx>
          <c:cat>
            <c:numRef>
              <c:f>'Report Figures'!$C$373:$N$373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'Report Figures'!$C$376:$N$376</c:f>
              <c:numCache>
                <c:formatCode>_("$"* #,##0_);_("$"* \(#,##0\);_("$"* "-"??_);_(@_)</c:formatCode>
                <c:ptCount val="12"/>
                <c:pt idx="0">
                  <c:v>50.710448883848819</c:v>
                </c:pt>
                <c:pt idx="1">
                  <c:v>62.524683714347731</c:v>
                </c:pt>
              </c:numCache>
            </c:numRef>
          </c:val>
          <c:smooth val="0"/>
          <c:extLst>
            <c:ext xmlns:c16="http://schemas.microsoft.com/office/drawing/2014/chart" uri="{C3380CC4-5D6E-409C-BE32-E72D297353CC}">
              <c16:uniqueId val="{00000002-328A-4E2B-A853-2327BBC627E9}"/>
            </c:ext>
          </c:extLst>
        </c:ser>
        <c:dLbls>
          <c:showLegendKey val="0"/>
          <c:showVal val="0"/>
          <c:showCatName val="0"/>
          <c:showSerName val="0"/>
          <c:showPercent val="0"/>
          <c:showBubbleSize val="0"/>
        </c:dLbls>
        <c:marker val="1"/>
        <c:smooth val="0"/>
        <c:axId val="124862848"/>
        <c:axId val="124864384"/>
      </c:lineChart>
      <c:catAx>
        <c:axId val="124862848"/>
        <c:scaling>
          <c:orientation val="minMax"/>
        </c:scaling>
        <c:delete val="0"/>
        <c:axPos val="b"/>
        <c:numFmt formatCode="General" sourceLinked="1"/>
        <c:majorTickMark val="out"/>
        <c:minorTickMark val="none"/>
        <c:tickLblPos val="nextTo"/>
        <c:crossAx val="124864384"/>
        <c:crosses val="autoZero"/>
        <c:auto val="1"/>
        <c:lblAlgn val="ctr"/>
        <c:lblOffset val="100"/>
        <c:noMultiLvlLbl val="0"/>
      </c:catAx>
      <c:valAx>
        <c:axId val="124864384"/>
        <c:scaling>
          <c:orientation val="minMax"/>
        </c:scaling>
        <c:delete val="0"/>
        <c:axPos val="l"/>
        <c:majorGridlines/>
        <c:title>
          <c:tx>
            <c:rich>
              <a:bodyPr rot="-5400000" vert="horz"/>
              <a:lstStyle/>
              <a:p>
                <a:pPr>
                  <a:defRPr/>
                </a:pPr>
                <a:r>
                  <a:rPr lang="en-US"/>
                  <a:t>$ millions</a:t>
                </a:r>
              </a:p>
            </c:rich>
          </c:tx>
          <c:overlay val="0"/>
        </c:title>
        <c:numFmt formatCode="_(&quot;$&quot;* #,##0_);_(&quot;$&quot;* \(#,##0\);_(&quot;$&quot;* &quot;-&quot;??_);_(@_)" sourceLinked="1"/>
        <c:majorTickMark val="out"/>
        <c:minorTickMark val="none"/>
        <c:tickLblPos val="nextTo"/>
        <c:crossAx val="124862848"/>
        <c:crosses val="autoZero"/>
        <c:crossBetween val="between"/>
      </c:valAx>
    </c:plotArea>
    <c:legend>
      <c:legendPos val="t"/>
      <c:layout>
        <c:manualLayout>
          <c:xMode val="edge"/>
          <c:yMode val="edge"/>
          <c:x val="0.15310739282589678"/>
          <c:y val="0.18055555555555555"/>
          <c:w val="0.69378499562554685"/>
          <c:h val="8.2624269379302506E-2"/>
        </c:manualLayout>
      </c:layout>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chart" Target="../charts/chart49.xml"/><Relationship Id="rId13" Type="http://schemas.openxmlformats.org/officeDocument/2006/relationships/chart" Target="../charts/chart54.xml"/><Relationship Id="rId18" Type="http://schemas.openxmlformats.org/officeDocument/2006/relationships/image" Target="../media/image1.png"/><Relationship Id="rId3" Type="http://schemas.openxmlformats.org/officeDocument/2006/relationships/chart" Target="../charts/chart44.xml"/><Relationship Id="rId21" Type="http://schemas.openxmlformats.org/officeDocument/2006/relationships/chart" Target="../charts/chart61.xml"/><Relationship Id="rId7" Type="http://schemas.openxmlformats.org/officeDocument/2006/relationships/chart" Target="../charts/chart48.xml"/><Relationship Id="rId12" Type="http://schemas.openxmlformats.org/officeDocument/2006/relationships/chart" Target="../charts/chart53.xml"/><Relationship Id="rId17" Type="http://schemas.openxmlformats.org/officeDocument/2006/relationships/chart" Target="../charts/chart58.xml"/><Relationship Id="rId2" Type="http://schemas.openxmlformats.org/officeDocument/2006/relationships/chart" Target="../charts/chart43.xml"/><Relationship Id="rId16" Type="http://schemas.openxmlformats.org/officeDocument/2006/relationships/chart" Target="../charts/chart57.xml"/><Relationship Id="rId20" Type="http://schemas.openxmlformats.org/officeDocument/2006/relationships/chart" Target="../charts/chart60.xml"/><Relationship Id="rId1" Type="http://schemas.openxmlformats.org/officeDocument/2006/relationships/chart" Target="../charts/chart42.xml"/><Relationship Id="rId6" Type="http://schemas.openxmlformats.org/officeDocument/2006/relationships/chart" Target="../charts/chart47.xml"/><Relationship Id="rId11" Type="http://schemas.openxmlformats.org/officeDocument/2006/relationships/chart" Target="../charts/chart52.xml"/><Relationship Id="rId5" Type="http://schemas.openxmlformats.org/officeDocument/2006/relationships/chart" Target="../charts/chart46.xml"/><Relationship Id="rId15" Type="http://schemas.openxmlformats.org/officeDocument/2006/relationships/chart" Target="../charts/chart56.xml"/><Relationship Id="rId23" Type="http://schemas.openxmlformats.org/officeDocument/2006/relationships/chart" Target="../charts/chart63.xml"/><Relationship Id="rId10" Type="http://schemas.openxmlformats.org/officeDocument/2006/relationships/chart" Target="../charts/chart51.xml"/><Relationship Id="rId19" Type="http://schemas.openxmlformats.org/officeDocument/2006/relationships/chart" Target="../charts/chart59.xml"/><Relationship Id="rId4" Type="http://schemas.openxmlformats.org/officeDocument/2006/relationships/chart" Target="../charts/chart45.xml"/><Relationship Id="rId9" Type="http://schemas.openxmlformats.org/officeDocument/2006/relationships/chart" Target="../charts/chart50.xml"/><Relationship Id="rId14" Type="http://schemas.openxmlformats.org/officeDocument/2006/relationships/chart" Target="../charts/chart55.xml"/><Relationship Id="rId22" Type="http://schemas.openxmlformats.org/officeDocument/2006/relationships/chart" Target="../charts/chart62.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66.xml"/><Relationship Id="rId7" Type="http://schemas.openxmlformats.org/officeDocument/2006/relationships/chart" Target="../charts/chart70.xml"/><Relationship Id="rId2" Type="http://schemas.openxmlformats.org/officeDocument/2006/relationships/chart" Target="../charts/chart65.xml"/><Relationship Id="rId1" Type="http://schemas.openxmlformats.org/officeDocument/2006/relationships/chart" Target="../charts/chart64.xml"/><Relationship Id="rId6" Type="http://schemas.openxmlformats.org/officeDocument/2006/relationships/chart" Target="../charts/chart69.xml"/><Relationship Id="rId11" Type="http://schemas.openxmlformats.org/officeDocument/2006/relationships/chart" Target="../charts/chart73.xml"/><Relationship Id="rId5" Type="http://schemas.openxmlformats.org/officeDocument/2006/relationships/chart" Target="../charts/chart68.xml"/><Relationship Id="rId10" Type="http://schemas.openxmlformats.org/officeDocument/2006/relationships/chart" Target="../charts/chart72.xml"/><Relationship Id="rId4" Type="http://schemas.openxmlformats.org/officeDocument/2006/relationships/chart" Target="../charts/chart67.xml"/><Relationship Id="rId9" Type="http://schemas.openxmlformats.org/officeDocument/2006/relationships/chart" Target="../charts/chart71.xml"/></Relationships>
</file>

<file path=xl/drawings/_rels/drawing16.xml.rels><?xml version="1.0" encoding="UTF-8" standalone="yes"?>
<Relationships xmlns="http://schemas.openxmlformats.org/package/2006/relationships"><Relationship Id="rId8" Type="http://schemas.openxmlformats.org/officeDocument/2006/relationships/chart" Target="../charts/chart81.xml"/><Relationship Id="rId13" Type="http://schemas.openxmlformats.org/officeDocument/2006/relationships/image" Target="../media/image1.png"/><Relationship Id="rId18" Type="http://schemas.openxmlformats.org/officeDocument/2006/relationships/chart" Target="../charts/chart90.xml"/><Relationship Id="rId3" Type="http://schemas.openxmlformats.org/officeDocument/2006/relationships/chart" Target="../charts/chart76.xml"/><Relationship Id="rId7" Type="http://schemas.openxmlformats.org/officeDocument/2006/relationships/chart" Target="../charts/chart80.xml"/><Relationship Id="rId12" Type="http://schemas.openxmlformats.org/officeDocument/2006/relationships/chart" Target="../charts/chart85.xml"/><Relationship Id="rId17" Type="http://schemas.openxmlformats.org/officeDocument/2006/relationships/chart" Target="../charts/chart89.xml"/><Relationship Id="rId2" Type="http://schemas.openxmlformats.org/officeDocument/2006/relationships/chart" Target="../charts/chart75.xml"/><Relationship Id="rId16" Type="http://schemas.openxmlformats.org/officeDocument/2006/relationships/chart" Target="../charts/chart88.xml"/><Relationship Id="rId1" Type="http://schemas.openxmlformats.org/officeDocument/2006/relationships/chart" Target="../charts/chart74.xml"/><Relationship Id="rId6" Type="http://schemas.openxmlformats.org/officeDocument/2006/relationships/chart" Target="../charts/chart79.xml"/><Relationship Id="rId11" Type="http://schemas.openxmlformats.org/officeDocument/2006/relationships/chart" Target="../charts/chart84.xml"/><Relationship Id="rId5" Type="http://schemas.openxmlformats.org/officeDocument/2006/relationships/chart" Target="../charts/chart78.xml"/><Relationship Id="rId15" Type="http://schemas.openxmlformats.org/officeDocument/2006/relationships/chart" Target="../charts/chart87.xml"/><Relationship Id="rId10" Type="http://schemas.openxmlformats.org/officeDocument/2006/relationships/chart" Target="../charts/chart83.xml"/><Relationship Id="rId4" Type="http://schemas.openxmlformats.org/officeDocument/2006/relationships/chart" Target="../charts/chart77.xml"/><Relationship Id="rId9" Type="http://schemas.openxmlformats.org/officeDocument/2006/relationships/chart" Target="../charts/chart82.xml"/><Relationship Id="rId14" Type="http://schemas.openxmlformats.org/officeDocument/2006/relationships/chart" Target="../charts/chart86.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0.xml"/><Relationship Id="rId13" Type="http://schemas.openxmlformats.org/officeDocument/2006/relationships/chart" Target="../charts/chart14.xml"/><Relationship Id="rId3" Type="http://schemas.openxmlformats.org/officeDocument/2006/relationships/chart" Target="../charts/chart5.xml"/><Relationship Id="rId7" Type="http://schemas.openxmlformats.org/officeDocument/2006/relationships/chart" Target="../charts/chart9.xml"/><Relationship Id="rId12" Type="http://schemas.openxmlformats.org/officeDocument/2006/relationships/chart" Target="../charts/chart13.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11" Type="http://schemas.openxmlformats.org/officeDocument/2006/relationships/image" Target="../media/image1.png"/><Relationship Id="rId5" Type="http://schemas.openxmlformats.org/officeDocument/2006/relationships/chart" Target="../charts/chart7.xml"/><Relationship Id="rId10" Type="http://schemas.openxmlformats.org/officeDocument/2006/relationships/chart" Target="../charts/chart12.xml"/><Relationship Id="rId4" Type="http://schemas.openxmlformats.org/officeDocument/2006/relationships/chart" Target="../charts/chart6.xml"/><Relationship Id="rId9" Type="http://schemas.openxmlformats.org/officeDocument/2006/relationships/chart" Target="../charts/chart11.xml"/></Relationships>
</file>

<file path=xl/drawings/_rels/drawing5.xml.rels><?xml version="1.0" encoding="UTF-8" standalone="yes"?>
<Relationships xmlns="http://schemas.openxmlformats.org/package/2006/relationships"><Relationship Id="rId8" Type="http://schemas.openxmlformats.org/officeDocument/2006/relationships/chart" Target="../charts/chart22.xml"/><Relationship Id="rId13" Type="http://schemas.openxmlformats.org/officeDocument/2006/relationships/chart" Target="../charts/chart26.xml"/><Relationship Id="rId18" Type="http://schemas.openxmlformats.org/officeDocument/2006/relationships/chart" Target="../charts/chart31.xml"/><Relationship Id="rId3" Type="http://schemas.openxmlformats.org/officeDocument/2006/relationships/chart" Target="../charts/chart17.xml"/><Relationship Id="rId21" Type="http://schemas.openxmlformats.org/officeDocument/2006/relationships/chart" Target="../charts/chart34.xml"/><Relationship Id="rId7" Type="http://schemas.openxmlformats.org/officeDocument/2006/relationships/chart" Target="../charts/chart21.xml"/><Relationship Id="rId12" Type="http://schemas.openxmlformats.org/officeDocument/2006/relationships/chart" Target="../charts/chart25.xml"/><Relationship Id="rId17" Type="http://schemas.openxmlformats.org/officeDocument/2006/relationships/chart" Target="../charts/chart30.xml"/><Relationship Id="rId25" Type="http://schemas.openxmlformats.org/officeDocument/2006/relationships/chart" Target="../charts/chart38.xml"/><Relationship Id="rId2" Type="http://schemas.openxmlformats.org/officeDocument/2006/relationships/chart" Target="../charts/chart16.xml"/><Relationship Id="rId16" Type="http://schemas.openxmlformats.org/officeDocument/2006/relationships/chart" Target="../charts/chart29.xml"/><Relationship Id="rId20" Type="http://schemas.openxmlformats.org/officeDocument/2006/relationships/chart" Target="../charts/chart33.xml"/><Relationship Id="rId1" Type="http://schemas.openxmlformats.org/officeDocument/2006/relationships/chart" Target="../charts/chart15.xml"/><Relationship Id="rId6" Type="http://schemas.openxmlformats.org/officeDocument/2006/relationships/chart" Target="../charts/chart20.xml"/><Relationship Id="rId11" Type="http://schemas.openxmlformats.org/officeDocument/2006/relationships/chart" Target="../charts/chart24.xml"/><Relationship Id="rId24" Type="http://schemas.openxmlformats.org/officeDocument/2006/relationships/chart" Target="../charts/chart37.xml"/><Relationship Id="rId5" Type="http://schemas.openxmlformats.org/officeDocument/2006/relationships/chart" Target="../charts/chart19.xml"/><Relationship Id="rId15" Type="http://schemas.openxmlformats.org/officeDocument/2006/relationships/chart" Target="../charts/chart28.xml"/><Relationship Id="rId23" Type="http://schemas.openxmlformats.org/officeDocument/2006/relationships/chart" Target="../charts/chart36.xml"/><Relationship Id="rId10" Type="http://schemas.openxmlformats.org/officeDocument/2006/relationships/chart" Target="../charts/chart23.xml"/><Relationship Id="rId19" Type="http://schemas.openxmlformats.org/officeDocument/2006/relationships/chart" Target="../charts/chart32.xml"/><Relationship Id="rId4" Type="http://schemas.openxmlformats.org/officeDocument/2006/relationships/chart" Target="../charts/chart18.xml"/><Relationship Id="rId9" Type="http://schemas.openxmlformats.org/officeDocument/2006/relationships/image" Target="../media/image1.png"/><Relationship Id="rId14" Type="http://schemas.openxmlformats.org/officeDocument/2006/relationships/chart" Target="../charts/chart27.xml"/><Relationship Id="rId22" Type="http://schemas.openxmlformats.org/officeDocument/2006/relationships/chart" Target="../charts/chart35.xml"/></Relationships>
</file>

<file path=xl/drawings/_rels/drawing6.xml.rels><?xml version="1.0" encoding="UTF-8" standalone="yes"?>
<Relationships xmlns="http://schemas.openxmlformats.org/package/2006/relationships"><Relationship Id="rId3" Type="http://schemas.openxmlformats.org/officeDocument/2006/relationships/chart" Target="../charts/chart41.xml"/><Relationship Id="rId2" Type="http://schemas.openxmlformats.org/officeDocument/2006/relationships/chart" Target="../charts/chart40.xml"/><Relationship Id="rId1" Type="http://schemas.openxmlformats.org/officeDocument/2006/relationships/chart" Target="../charts/chart39.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555625</xdr:colOff>
      <xdr:row>0</xdr:row>
      <xdr:rowOff>95250</xdr:rowOff>
    </xdr:from>
    <xdr:to>
      <xdr:col>12</xdr:col>
      <xdr:colOff>211826</xdr:colOff>
      <xdr:row>3</xdr:row>
      <xdr:rowOff>136862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8858250" y="95250"/>
          <a:ext cx="2870889" cy="62898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102809</xdr:colOff>
      <xdr:row>6</xdr:row>
      <xdr:rowOff>247951</xdr:rowOff>
    </xdr:from>
    <xdr:to>
      <xdr:col>8</xdr:col>
      <xdr:colOff>508000</xdr:colOff>
      <xdr:row>28</xdr:row>
      <xdr:rowOff>84667</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352728</xdr:colOff>
      <xdr:row>6</xdr:row>
      <xdr:rowOff>224669</xdr:rowOff>
    </xdr:from>
    <xdr:to>
      <xdr:col>15</xdr:col>
      <xdr:colOff>52917</xdr:colOff>
      <xdr:row>29</xdr:row>
      <xdr:rowOff>169332</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48079</xdr:colOff>
      <xdr:row>47</xdr:row>
      <xdr:rowOff>101752</xdr:rowOff>
    </xdr:from>
    <xdr:to>
      <xdr:col>7</xdr:col>
      <xdr:colOff>84667</xdr:colOff>
      <xdr:row>66</xdr:row>
      <xdr:rowOff>133046</xdr:rowOff>
    </xdr:to>
    <xdr:graphicFrame macro="">
      <xdr:nvGraphicFramePr>
        <xdr:cNvPr id="34" name="Chart 33">
          <a:extLst>
            <a:ext uri="{FF2B5EF4-FFF2-40B4-BE49-F238E27FC236}">
              <a16:creationId xmlns:a16="http://schemas.microsoft.com/office/drawing/2014/main" id="{00000000-0008-0000-0600-00002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164798</xdr:colOff>
      <xdr:row>47</xdr:row>
      <xdr:rowOff>135165</xdr:rowOff>
    </xdr:from>
    <xdr:to>
      <xdr:col>12</xdr:col>
      <xdr:colOff>522111</xdr:colOff>
      <xdr:row>67</xdr:row>
      <xdr:rowOff>4990</xdr:rowOff>
    </xdr:to>
    <xdr:graphicFrame macro="">
      <xdr:nvGraphicFramePr>
        <xdr:cNvPr id="35" name="Chart 34">
          <a:extLst>
            <a:ext uri="{FF2B5EF4-FFF2-40B4-BE49-F238E27FC236}">
              <a16:creationId xmlns:a16="http://schemas.microsoft.com/office/drawing/2014/main" id="{00000000-0008-0000-0600-00002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206374</xdr:colOff>
      <xdr:row>71</xdr:row>
      <xdr:rowOff>38101</xdr:rowOff>
    </xdr:from>
    <xdr:to>
      <xdr:col>6</xdr:col>
      <xdr:colOff>731383</xdr:colOff>
      <xdr:row>90</xdr:row>
      <xdr:rowOff>66674</xdr:rowOff>
    </xdr:to>
    <xdr:graphicFrame macro="">
      <xdr:nvGraphicFramePr>
        <xdr:cNvPr id="15" name="Chart 14">
          <a:extLst>
            <a:ext uri="{FF2B5EF4-FFF2-40B4-BE49-F238E27FC236}">
              <a16:creationId xmlns:a16="http://schemas.microsoft.com/office/drawing/2014/main" id="{00000000-0008-0000-06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826407</xdr:colOff>
      <xdr:row>71</xdr:row>
      <xdr:rowOff>38102</xdr:rowOff>
    </xdr:from>
    <xdr:to>
      <xdr:col>10</xdr:col>
      <xdr:colOff>583406</xdr:colOff>
      <xdr:row>90</xdr:row>
      <xdr:rowOff>66675</xdr:rowOff>
    </xdr:to>
    <xdr:graphicFrame macro="">
      <xdr:nvGraphicFramePr>
        <xdr:cNvPr id="16" name="Chart 15">
          <a:extLst>
            <a:ext uri="{FF2B5EF4-FFF2-40B4-BE49-F238E27FC236}">
              <a16:creationId xmlns:a16="http://schemas.microsoft.com/office/drawing/2014/main" id="{00000000-0008-0000-06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142874</xdr:colOff>
      <xdr:row>95</xdr:row>
      <xdr:rowOff>28222</xdr:rowOff>
    </xdr:from>
    <xdr:to>
      <xdr:col>6</xdr:col>
      <xdr:colOff>751417</xdr:colOff>
      <xdr:row>114</xdr:row>
      <xdr:rowOff>127758</xdr:rowOff>
    </xdr:to>
    <xdr:graphicFrame macro="">
      <xdr:nvGraphicFramePr>
        <xdr:cNvPr id="17" name="Chart 16">
          <a:extLst>
            <a:ext uri="{FF2B5EF4-FFF2-40B4-BE49-F238E27FC236}">
              <a16:creationId xmlns:a16="http://schemas.microsoft.com/office/drawing/2014/main" id="{00000000-0008-0000-06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275168</xdr:colOff>
      <xdr:row>95</xdr:row>
      <xdr:rowOff>31750</xdr:rowOff>
    </xdr:from>
    <xdr:to>
      <xdr:col>13</xdr:col>
      <xdr:colOff>878418</xdr:colOff>
      <xdr:row>115</xdr:row>
      <xdr:rowOff>157238</xdr:rowOff>
    </xdr:to>
    <xdr:graphicFrame macro="">
      <xdr:nvGraphicFramePr>
        <xdr:cNvPr id="18" name="Chart 17">
          <a:extLst>
            <a:ext uri="{FF2B5EF4-FFF2-40B4-BE49-F238E27FC236}">
              <a16:creationId xmlns:a16="http://schemas.microsoft.com/office/drawing/2014/main" id="{00000000-0008-0000-06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164040</xdr:colOff>
      <xdr:row>135</xdr:row>
      <xdr:rowOff>211668</xdr:rowOff>
    </xdr:from>
    <xdr:to>
      <xdr:col>6</xdr:col>
      <xdr:colOff>243416</xdr:colOff>
      <xdr:row>157</xdr:row>
      <xdr:rowOff>758</xdr:rowOff>
    </xdr:to>
    <xdr:graphicFrame macro="">
      <xdr:nvGraphicFramePr>
        <xdr:cNvPr id="23" name="Chart 22">
          <a:extLst>
            <a:ext uri="{FF2B5EF4-FFF2-40B4-BE49-F238E27FC236}">
              <a16:creationId xmlns:a16="http://schemas.microsoft.com/office/drawing/2014/main" id="{00000000-0008-0000-06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629707</xdr:colOff>
      <xdr:row>137</xdr:row>
      <xdr:rowOff>127000</xdr:rowOff>
    </xdr:from>
    <xdr:to>
      <xdr:col>12</xdr:col>
      <xdr:colOff>790222</xdr:colOff>
      <xdr:row>157</xdr:row>
      <xdr:rowOff>70556</xdr:rowOff>
    </xdr:to>
    <xdr:graphicFrame macro="">
      <xdr:nvGraphicFramePr>
        <xdr:cNvPr id="24" name="Chart 23">
          <a:extLst>
            <a:ext uri="{FF2B5EF4-FFF2-40B4-BE49-F238E27FC236}">
              <a16:creationId xmlns:a16="http://schemas.microsoft.com/office/drawing/2014/main" id="{00000000-0008-0000-06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142874</xdr:colOff>
      <xdr:row>177</xdr:row>
      <xdr:rowOff>178252</xdr:rowOff>
    </xdr:from>
    <xdr:to>
      <xdr:col>5</xdr:col>
      <xdr:colOff>824440</xdr:colOff>
      <xdr:row>198</xdr:row>
      <xdr:rowOff>163740</xdr:rowOff>
    </xdr:to>
    <xdr:graphicFrame macro="">
      <xdr:nvGraphicFramePr>
        <xdr:cNvPr id="37" name="Chart 36">
          <a:extLst>
            <a:ext uri="{FF2B5EF4-FFF2-40B4-BE49-F238E27FC236}">
              <a16:creationId xmlns:a16="http://schemas.microsoft.com/office/drawing/2014/main" id="{00000000-0008-0000-06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248708</xdr:colOff>
      <xdr:row>179</xdr:row>
      <xdr:rowOff>98778</xdr:rowOff>
    </xdr:from>
    <xdr:to>
      <xdr:col>11</xdr:col>
      <xdr:colOff>900340</xdr:colOff>
      <xdr:row>199</xdr:row>
      <xdr:rowOff>18597</xdr:rowOff>
    </xdr:to>
    <xdr:graphicFrame macro="">
      <xdr:nvGraphicFramePr>
        <xdr:cNvPr id="38" name="Chart 37">
          <a:extLst>
            <a:ext uri="{FF2B5EF4-FFF2-40B4-BE49-F238E27FC236}">
              <a16:creationId xmlns:a16="http://schemas.microsoft.com/office/drawing/2014/main" id="{00000000-0008-0000-06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27</xdr:col>
      <xdr:colOff>530195</xdr:colOff>
      <xdr:row>98</xdr:row>
      <xdr:rowOff>153155</xdr:rowOff>
    </xdr:from>
    <xdr:to>
      <xdr:col>40</xdr:col>
      <xdr:colOff>190954</xdr:colOff>
      <xdr:row>119</xdr:row>
      <xdr:rowOff>119139</xdr:rowOff>
    </xdr:to>
    <xdr:graphicFrame macro="">
      <xdr:nvGraphicFramePr>
        <xdr:cNvPr id="39" name="Chart 38">
          <a:extLst>
            <a:ext uri="{FF2B5EF4-FFF2-40B4-BE49-F238E27FC236}">
              <a16:creationId xmlns:a16="http://schemas.microsoft.com/office/drawing/2014/main" id="{00000000-0008-0000-06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14</xdr:col>
      <xdr:colOff>0</xdr:colOff>
      <xdr:row>95</xdr:row>
      <xdr:rowOff>23886</xdr:rowOff>
    </xdr:from>
    <xdr:to>
      <xdr:col>20</xdr:col>
      <xdr:colOff>603703</xdr:colOff>
      <xdr:row>116</xdr:row>
      <xdr:rowOff>6048</xdr:rowOff>
    </xdr:to>
    <xdr:graphicFrame macro="">
      <xdr:nvGraphicFramePr>
        <xdr:cNvPr id="40" name="Chart 39">
          <a:extLst>
            <a:ext uri="{FF2B5EF4-FFF2-40B4-BE49-F238E27FC236}">
              <a16:creationId xmlns:a16="http://schemas.microsoft.com/office/drawing/2014/main" id="{00000000-0008-0000-06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15</xdr:col>
      <xdr:colOff>414381</xdr:colOff>
      <xdr:row>119</xdr:row>
      <xdr:rowOff>106587</xdr:rowOff>
    </xdr:from>
    <xdr:to>
      <xdr:col>27</xdr:col>
      <xdr:colOff>193674</xdr:colOff>
      <xdr:row>139</xdr:row>
      <xdr:rowOff>133803</xdr:rowOff>
    </xdr:to>
    <xdr:graphicFrame macro="">
      <xdr:nvGraphicFramePr>
        <xdr:cNvPr id="41" name="Chart 40">
          <a:extLst>
            <a:ext uri="{FF2B5EF4-FFF2-40B4-BE49-F238E27FC236}">
              <a16:creationId xmlns:a16="http://schemas.microsoft.com/office/drawing/2014/main" id="{00000000-0008-0000-06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14</xdr:col>
      <xdr:colOff>1057847</xdr:colOff>
      <xdr:row>6</xdr:row>
      <xdr:rowOff>63951</xdr:rowOff>
    </xdr:from>
    <xdr:to>
      <xdr:col>25</xdr:col>
      <xdr:colOff>656165</xdr:colOff>
      <xdr:row>28</xdr:row>
      <xdr:rowOff>127000</xdr:rowOff>
    </xdr:to>
    <xdr:graphicFrame macro="">
      <xdr:nvGraphicFramePr>
        <xdr:cNvPr id="42" name="Chart 41">
          <a:extLst>
            <a:ext uri="{FF2B5EF4-FFF2-40B4-BE49-F238E27FC236}">
              <a16:creationId xmlns:a16="http://schemas.microsoft.com/office/drawing/2014/main" id="{00000000-0008-0000-06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15</xdr:col>
      <xdr:colOff>396239</xdr:colOff>
      <xdr:row>142</xdr:row>
      <xdr:rowOff>29027</xdr:rowOff>
    </xdr:from>
    <xdr:to>
      <xdr:col>27</xdr:col>
      <xdr:colOff>180975</xdr:colOff>
      <xdr:row>162</xdr:row>
      <xdr:rowOff>78922</xdr:rowOff>
    </xdr:to>
    <xdr:graphicFrame macro="">
      <xdr:nvGraphicFramePr>
        <xdr:cNvPr id="43" name="Chart 42">
          <a:extLst>
            <a:ext uri="{FF2B5EF4-FFF2-40B4-BE49-F238E27FC236}">
              <a16:creationId xmlns:a16="http://schemas.microsoft.com/office/drawing/2014/main" id="{00000000-0008-0000-06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editAs="oneCell">
    <xdr:from>
      <xdr:col>8</xdr:col>
      <xdr:colOff>913190</xdr:colOff>
      <xdr:row>0</xdr:row>
      <xdr:rowOff>122465</xdr:rowOff>
    </xdr:from>
    <xdr:to>
      <xdr:col>11</xdr:col>
      <xdr:colOff>906924</xdr:colOff>
      <xdr:row>3</xdr:row>
      <xdr:rowOff>152738</xdr:rowOff>
    </xdr:to>
    <xdr:pic>
      <xdr:nvPicPr>
        <xdr:cNvPr id="22" name="Picture 21">
          <a:extLst>
            <a:ext uri="{FF2B5EF4-FFF2-40B4-BE49-F238E27FC236}">
              <a16:creationId xmlns:a16="http://schemas.microsoft.com/office/drawing/2014/main" id="{00000000-0008-0000-0600-000016000000}"/>
            </a:ext>
          </a:extLst>
        </xdr:cNvPr>
        <xdr:cNvPicPr>
          <a:picLocks noChangeAspect="1"/>
        </xdr:cNvPicPr>
      </xdr:nvPicPr>
      <xdr:blipFill>
        <a:blip xmlns:r="http://schemas.openxmlformats.org/officeDocument/2006/relationships" r:embed="rId18"/>
        <a:stretch>
          <a:fillRect/>
        </a:stretch>
      </xdr:blipFill>
      <xdr:spPr>
        <a:xfrm>
          <a:off x="8586107" y="122465"/>
          <a:ext cx="2861817" cy="633523"/>
        </a:xfrm>
        <a:prstGeom prst="rect">
          <a:avLst/>
        </a:prstGeom>
      </xdr:spPr>
    </xdr:pic>
    <xdr:clientData/>
  </xdr:twoCellAnchor>
  <xdr:twoCellAnchor>
    <xdr:from>
      <xdr:col>1</xdr:col>
      <xdr:colOff>142874</xdr:colOff>
      <xdr:row>220</xdr:row>
      <xdr:rowOff>178252</xdr:rowOff>
    </xdr:from>
    <xdr:to>
      <xdr:col>5</xdr:col>
      <xdr:colOff>824440</xdr:colOff>
      <xdr:row>241</xdr:row>
      <xdr:rowOff>163740</xdr:rowOff>
    </xdr:to>
    <xdr:graphicFrame macro="">
      <xdr:nvGraphicFramePr>
        <xdr:cNvPr id="27" name="Chart 26">
          <a:extLst>
            <a:ext uri="{FF2B5EF4-FFF2-40B4-BE49-F238E27FC236}">
              <a16:creationId xmlns:a16="http://schemas.microsoft.com/office/drawing/2014/main" id="{00000000-0008-0000-06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238124</xdr:colOff>
      <xdr:row>223</xdr:row>
      <xdr:rowOff>21168</xdr:rowOff>
    </xdr:from>
    <xdr:to>
      <xdr:col>11</xdr:col>
      <xdr:colOff>892527</xdr:colOff>
      <xdr:row>241</xdr:row>
      <xdr:rowOff>152402</xdr:rowOff>
    </xdr:to>
    <xdr:graphicFrame macro="">
      <xdr:nvGraphicFramePr>
        <xdr:cNvPr id="29" name="Chart 28">
          <a:extLst>
            <a:ext uri="{FF2B5EF4-FFF2-40B4-BE49-F238E27FC236}">
              <a16:creationId xmlns:a16="http://schemas.microsoft.com/office/drawing/2014/main" id="{00000000-0008-0000-06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26</xdr:col>
      <xdr:colOff>264582</xdr:colOff>
      <xdr:row>6</xdr:row>
      <xdr:rowOff>74083</xdr:rowOff>
    </xdr:from>
    <xdr:to>
      <xdr:col>37</xdr:col>
      <xdr:colOff>370902</xdr:colOff>
      <xdr:row>28</xdr:row>
      <xdr:rowOff>137132</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7</xdr:col>
      <xdr:colOff>783167</xdr:colOff>
      <xdr:row>269</xdr:row>
      <xdr:rowOff>148165</xdr:rowOff>
    </xdr:from>
    <xdr:to>
      <xdr:col>13</xdr:col>
      <xdr:colOff>354543</xdr:colOff>
      <xdr:row>288</xdr:row>
      <xdr:rowOff>116416</xdr:rowOff>
    </xdr:to>
    <xdr:graphicFrame macro="">
      <xdr:nvGraphicFramePr>
        <xdr:cNvPr id="6" name="Chart 5">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78317</xdr:colOff>
      <xdr:row>269</xdr:row>
      <xdr:rowOff>46566</xdr:rowOff>
    </xdr:from>
    <xdr:to>
      <xdr:col>5</xdr:col>
      <xdr:colOff>887943</xdr:colOff>
      <xdr:row>288</xdr:row>
      <xdr:rowOff>14817</xdr:rowOff>
    </xdr:to>
    <xdr:graphicFrame macro="">
      <xdr:nvGraphicFramePr>
        <xdr:cNvPr id="25" name="Chart 24">
          <a:extLst>
            <a:ext uri="{FF2B5EF4-FFF2-40B4-BE49-F238E27FC236}">
              <a16:creationId xmlns:a16="http://schemas.microsoft.com/office/drawing/2014/main" id="{00000000-0008-0000-06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12</xdr:col>
      <xdr:colOff>489639</xdr:colOff>
      <xdr:row>3</xdr:row>
      <xdr:rowOff>128925</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12358688" y="166688"/>
          <a:ext cx="2870889" cy="62898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10</xdr:col>
      <xdr:colOff>172358</xdr:colOff>
      <xdr:row>0</xdr:row>
      <xdr:rowOff>45357</xdr:rowOff>
    </xdr:from>
    <xdr:to>
      <xdr:col>13</xdr:col>
      <xdr:colOff>539533</xdr:colOff>
      <xdr:row>3</xdr:row>
      <xdr:rowOff>75630</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14668501" y="45357"/>
          <a:ext cx="2870889" cy="62898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9</xdr:col>
      <xdr:colOff>471714</xdr:colOff>
      <xdr:row>1</xdr:row>
      <xdr:rowOff>9071</xdr:rowOff>
    </xdr:from>
    <xdr:to>
      <xdr:col>13</xdr:col>
      <xdr:colOff>76888</xdr:colOff>
      <xdr:row>3</xdr:row>
      <xdr:rowOff>139130</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14115143" y="172357"/>
          <a:ext cx="2870889" cy="62898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124742</xdr:colOff>
      <xdr:row>1</xdr:row>
      <xdr:rowOff>32884</xdr:rowOff>
    </xdr:from>
    <xdr:to>
      <xdr:col>13</xdr:col>
      <xdr:colOff>491917</xdr:colOff>
      <xdr:row>3</xdr:row>
      <xdr:rowOff>162943</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8990930" y="199572"/>
          <a:ext cx="2891300" cy="63012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65011</xdr:colOff>
      <xdr:row>4</xdr:row>
      <xdr:rowOff>128511</xdr:rowOff>
    </xdr:from>
    <xdr:to>
      <xdr:col>14</xdr:col>
      <xdr:colOff>0</xdr:colOff>
      <xdr:row>9</xdr:row>
      <xdr:rowOff>142497</xdr:rowOff>
    </xdr:to>
    <xdr:sp macro="" textlink="">
      <xdr:nvSpPr>
        <xdr:cNvPr id="4" name="TextBox 3">
          <a:extLst>
            <a:ext uri="{FF2B5EF4-FFF2-40B4-BE49-F238E27FC236}">
              <a16:creationId xmlns:a16="http://schemas.microsoft.com/office/drawing/2014/main" id="{00000000-0008-0000-0B00-000004000000}"/>
            </a:ext>
          </a:extLst>
        </xdr:cNvPr>
        <xdr:cNvSpPr txBox="1"/>
      </xdr:nvSpPr>
      <xdr:spPr>
        <a:xfrm>
          <a:off x="3992940" y="990297"/>
          <a:ext cx="15404798" cy="13384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LightCounting defines</a:t>
          </a:r>
          <a:r>
            <a:rPr lang="en-US" sz="1400" baseline="0"/>
            <a:t>  the </a:t>
          </a:r>
          <a:r>
            <a:rPr lang="en-US" sz="1400"/>
            <a:t> WDM Cloud segment </a:t>
          </a:r>
          <a:r>
            <a:rPr lang="en-US" sz="1400" baseline="0"/>
            <a:t> as network connections </a:t>
          </a:r>
          <a:r>
            <a:rPr lang="en-US" sz="1400" u="sng" baseline="0"/>
            <a:t>between </a:t>
          </a:r>
          <a:r>
            <a:rPr lang="en-US" sz="1400" baseline="0"/>
            <a:t>two datacenters owned or leased by mega-datacenter operators.  This definition is considerably more narrow than the 'DCI' definition used by other analyst firms, which includes ALL connections between ANY datacenter and any other entity.  This tab shows LightCounting's estimate of the demand for DWDM ports for Cloud applications.   These figures are a subset of the overall DWDM market shown in LightCounting's  Optical Communications Market Forecast and Forecast Database. Ethernet  ports used for Cloud transport are included in the Ethernet forecast and not repeated here to avoid double-counting. </a:t>
          </a:r>
          <a:endParaRPr lang="en-US" sz="1400"/>
        </a:p>
      </xdr:txBody>
    </xdr:sp>
    <xdr:clientData/>
  </xdr:twoCellAnchor>
  <xdr:twoCellAnchor>
    <xdr:from>
      <xdr:col>1</xdr:col>
      <xdr:colOff>41653</xdr:colOff>
      <xdr:row>35</xdr:row>
      <xdr:rowOff>38213</xdr:rowOff>
    </xdr:from>
    <xdr:to>
      <xdr:col>7</xdr:col>
      <xdr:colOff>145143</xdr:colOff>
      <xdr:row>54</xdr:row>
      <xdr:rowOff>54427</xdr:rowOff>
    </xdr:to>
    <xdr:graphicFrame macro="">
      <xdr:nvGraphicFramePr>
        <xdr:cNvPr id="5" name="Chart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12</xdr:row>
      <xdr:rowOff>119970</xdr:rowOff>
    </xdr:from>
    <xdr:to>
      <xdr:col>7</xdr:col>
      <xdr:colOff>331864</xdr:colOff>
      <xdr:row>31</xdr:row>
      <xdr:rowOff>66522</xdr:rowOff>
    </xdr:to>
    <xdr:graphicFrame macro="">
      <xdr:nvGraphicFramePr>
        <xdr:cNvPr id="6" name="Chart 5">
          <a:extLst>
            <a:ext uri="{FF2B5EF4-FFF2-40B4-BE49-F238E27FC236}">
              <a16:creationId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478894</xdr:colOff>
      <xdr:row>12</xdr:row>
      <xdr:rowOff>100542</xdr:rowOff>
    </xdr:from>
    <xdr:to>
      <xdr:col>13</xdr:col>
      <xdr:colOff>125488</xdr:colOff>
      <xdr:row>30</xdr:row>
      <xdr:rowOff>108858</xdr:rowOff>
    </xdr:to>
    <xdr:graphicFrame macro="">
      <xdr:nvGraphicFramePr>
        <xdr:cNvPr id="7" name="Chart 6">
          <a:extLst>
            <a:ext uri="{FF2B5EF4-FFF2-40B4-BE49-F238E27FC236}">
              <a16:creationId xmlns:a16="http://schemas.microsoft.com/office/drawing/2014/main" id="{00000000-0008-0000-0B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235857</xdr:colOff>
      <xdr:row>12</xdr:row>
      <xdr:rowOff>100541</xdr:rowOff>
    </xdr:from>
    <xdr:to>
      <xdr:col>17</xdr:col>
      <xdr:colOff>349250</xdr:colOff>
      <xdr:row>30</xdr:row>
      <xdr:rowOff>108858</xdr:rowOff>
    </xdr:to>
    <xdr:graphicFrame macro="">
      <xdr:nvGraphicFramePr>
        <xdr:cNvPr id="8" name="Chart 7">
          <a:extLst>
            <a:ext uri="{FF2B5EF4-FFF2-40B4-BE49-F238E27FC236}">
              <a16:creationId xmlns:a16="http://schemas.microsoft.com/office/drawing/2014/main" id="{00000000-0008-0000-0B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322037</xdr:colOff>
      <xdr:row>35</xdr:row>
      <xdr:rowOff>17387</xdr:rowOff>
    </xdr:from>
    <xdr:to>
      <xdr:col>14</xdr:col>
      <xdr:colOff>0</xdr:colOff>
      <xdr:row>54</xdr:row>
      <xdr:rowOff>152400</xdr:rowOff>
    </xdr:to>
    <xdr:graphicFrame macro="">
      <xdr:nvGraphicFramePr>
        <xdr:cNvPr id="9" name="Chart 8">
          <a:extLst>
            <a:ext uri="{FF2B5EF4-FFF2-40B4-BE49-F238E27FC236}">
              <a16:creationId xmlns:a16="http://schemas.microsoft.com/office/drawing/2014/main" id="{00000000-0008-0000-0B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55524</xdr:colOff>
      <xdr:row>143</xdr:row>
      <xdr:rowOff>71136</xdr:rowOff>
    </xdr:from>
    <xdr:to>
      <xdr:col>8</xdr:col>
      <xdr:colOff>424024</xdr:colOff>
      <xdr:row>161</xdr:row>
      <xdr:rowOff>98123</xdr:rowOff>
    </xdr:to>
    <xdr:graphicFrame macro="">
      <xdr:nvGraphicFramePr>
        <xdr:cNvPr id="12" name="Chart 11">
          <a:extLst>
            <a:ext uri="{FF2B5EF4-FFF2-40B4-BE49-F238E27FC236}">
              <a16:creationId xmlns:a16="http://schemas.microsoft.com/office/drawing/2014/main" id="{00000000-0008-0000-0B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43164</xdr:colOff>
      <xdr:row>304</xdr:row>
      <xdr:rowOff>111805</xdr:rowOff>
    </xdr:from>
    <xdr:to>
      <xdr:col>6</xdr:col>
      <xdr:colOff>516768</xdr:colOff>
      <xdr:row>323</xdr:row>
      <xdr:rowOff>9297</xdr:rowOff>
    </xdr:to>
    <xdr:graphicFrame macro="">
      <xdr:nvGraphicFramePr>
        <xdr:cNvPr id="10" name="Chart 9">
          <a:extLst>
            <a:ext uri="{FF2B5EF4-FFF2-40B4-BE49-F238E27FC236}">
              <a16:creationId xmlns:a16="http://schemas.microsoft.com/office/drawing/2014/main" id="{00000000-0008-0000-0B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7</xdr:col>
      <xdr:colOff>381000</xdr:colOff>
      <xdr:row>0</xdr:row>
      <xdr:rowOff>134056</xdr:rowOff>
    </xdr:from>
    <xdr:to>
      <xdr:col>11</xdr:col>
      <xdr:colOff>170501</xdr:colOff>
      <xdr:row>3</xdr:row>
      <xdr:rowOff>170376</xdr:rowOff>
    </xdr:to>
    <xdr:pic>
      <xdr:nvPicPr>
        <xdr:cNvPr id="13" name="Picture 12">
          <a:extLst>
            <a:ext uri="{FF2B5EF4-FFF2-40B4-BE49-F238E27FC236}">
              <a16:creationId xmlns:a16="http://schemas.microsoft.com/office/drawing/2014/main" id="{00000000-0008-0000-0B00-00000D000000}"/>
            </a:ext>
          </a:extLst>
        </xdr:cNvPr>
        <xdr:cNvPicPr>
          <a:picLocks noChangeAspect="1"/>
        </xdr:cNvPicPr>
      </xdr:nvPicPr>
      <xdr:blipFill>
        <a:blip xmlns:r="http://schemas.openxmlformats.org/officeDocument/2006/relationships" r:embed="rId8"/>
        <a:stretch>
          <a:fillRect/>
        </a:stretch>
      </xdr:blipFill>
      <xdr:spPr>
        <a:xfrm>
          <a:off x="11754556" y="134056"/>
          <a:ext cx="2870889" cy="628987"/>
        </a:xfrm>
        <a:prstGeom prst="rect">
          <a:avLst/>
        </a:prstGeom>
      </xdr:spPr>
    </xdr:pic>
    <xdr:clientData/>
  </xdr:twoCellAnchor>
  <xdr:twoCellAnchor>
    <xdr:from>
      <xdr:col>1</xdr:col>
      <xdr:colOff>453</xdr:colOff>
      <xdr:row>73</xdr:row>
      <xdr:rowOff>25249</xdr:rowOff>
    </xdr:from>
    <xdr:to>
      <xdr:col>5</xdr:col>
      <xdr:colOff>722389</xdr:colOff>
      <xdr:row>91</xdr:row>
      <xdr:rowOff>48532</xdr:rowOff>
    </xdr:to>
    <xdr:graphicFrame macro="">
      <xdr:nvGraphicFramePr>
        <xdr:cNvPr id="11" name="Chart 10">
          <a:extLst>
            <a:ext uri="{FF2B5EF4-FFF2-40B4-BE49-F238E27FC236}">
              <a16:creationId xmlns:a16="http://schemas.microsoft.com/office/drawing/2014/main" id="{00000000-0008-0000-0B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772961</xdr:colOff>
      <xdr:row>143</xdr:row>
      <xdr:rowOff>77865</xdr:rowOff>
    </xdr:from>
    <xdr:to>
      <xdr:col>14</xdr:col>
      <xdr:colOff>0</xdr:colOff>
      <xdr:row>161</xdr:row>
      <xdr:rowOff>45358</xdr:rowOff>
    </xdr:to>
    <xdr:graphicFrame macro="">
      <xdr:nvGraphicFramePr>
        <xdr:cNvPr id="18" name="Chart 17">
          <a:extLst>
            <a:ext uri="{FF2B5EF4-FFF2-40B4-BE49-F238E27FC236}">
              <a16:creationId xmlns:a16="http://schemas.microsoft.com/office/drawing/2014/main" id="{00000000-0008-0000-0B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185661</xdr:colOff>
      <xdr:row>73</xdr:row>
      <xdr:rowOff>32657</xdr:rowOff>
    </xdr:from>
    <xdr:to>
      <xdr:col>12</xdr:col>
      <xdr:colOff>415019</xdr:colOff>
      <xdr:row>91</xdr:row>
      <xdr:rowOff>54881</xdr:rowOff>
    </xdr:to>
    <xdr:graphicFrame macro="">
      <xdr:nvGraphicFramePr>
        <xdr:cNvPr id="19" name="Chart 18">
          <a:extLst>
            <a:ext uri="{FF2B5EF4-FFF2-40B4-BE49-F238E27FC236}">
              <a16:creationId xmlns:a16="http://schemas.microsoft.com/office/drawing/2014/main" id="{00000000-0008-0000-0B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250826</xdr:colOff>
      <xdr:row>8</xdr:row>
      <xdr:rowOff>96838</xdr:rowOff>
    </xdr:from>
    <xdr:to>
      <xdr:col>8</xdr:col>
      <xdr:colOff>762000</xdr:colOff>
      <xdr:row>25</xdr:row>
      <xdr:rowOff>15876</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69849</xdr:colOff>
      <xdr:row>44</xdr:row>
      <xdr:rowOff>130176</xdr:rowOff>
    </xdr:from>
    <xdr:to>
      <xdr:col>8</xdr:col>
      <xdr:colOff>297089</xdr:colOff>
      <xdr:row>61</xdr:row>
      <xdr:rowOff>22050</xdr:rowOff>
    </xdr:to>
    <xdr:graphicFrame macro="">
      <xdr:nvGraphicFramePr>
        <xdr:cNvPr id="3" name="Chart 2">
          <a:extLst>
            <a:ext uri="{FF2B5EF4-FFF2-40B4-BE49-F238E27FC236}">
              <a16:creationId xmlns:a16="http://schemas.microsoft.com/office/drawing/2014/main" id="{00000000-0008-0000-0C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69272</xdr:colOff>
      <xdr:row>95</xdr:row>
      <xdr:rowOff>115455</xdr:rowOff>
    </xdr:from>
    <xdr:to>
      <xdr:col>7</xdr:col>
      <xdr:colOff>734786</xdr:colOff>
      <xdr:row>110</xdr:row>
      <xdr:rowOff>159184</xdr:rowOff>
    </xdr:to>
    <xdr:graphicFrame macro="">
      <xdr:nvGraphicFramePr>
        <xdr:cNvPr id="21" name="Chart 20">
          <a:extLst>
            <a:ext uri="{FF2B5EF4-FFF2-40B4-BE49-F238E27FC236}">
              <a16:creationId xmlns:a16="http://schemas.microsoft.com/office/drawing/2014/main" id="{00000000-0008-0000-0C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74323</xdr:colOff>
      <xdr:row>132</xdr:row>
      <xdr:rowOff>85869</xdr:rowOff>
    </xdr:from>
    <xdr:to>
      <xdr:col>5</xdr:col>
      <xdr:colOff>455323</xdr:colOff>
      <xdr:row>145</xdr:row>
      <xdr:rowOff>90920</xdr:rowOff>
    </xdr:to>
    <xdr:graphicFrame macro="">
      <xdr:nvGraphicFramePr>
        <xdr:cNvPr id="23" name="Chart 22">
          <a:extLst>
            <a:ext uri="{FF2B5EF4-FFF2-40B4-BE49-F238E27FC236}">
              <a16:creationId xmlns:a16="http://schemas.microsoft.com/office/drawing/2014/main" id="{00000000-0008-0000-0C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130847</xdr:colOff>
      <xdr:row>149</xdr:row>
      <xdr:rowOff>151052</xdr:rowOff>
    </xdr:from>
    <xdr:to>
      <xdr:col>7</xdr:col>
      <xdr:colOff>112888</xdr:colOff>
      <xdr:row>163</xdr:row>
      <xdr:rowOff>151053</xdr:rowOff>
    </xdr:to>
    <xdr:graphicFrame macro="">
      <xdr:nvGraphicFramePr>
        <xdr:cNvPr id="24" name="Chart 5">
          <a:extLst>
            <a:ext uri="{FF2B5EF4-FFF2-40B4-BE49-F238E27FC236}">
              <a16:creationId xmlns:a16="http://schemas.microsoft.com/office/drawing/2014/main" id="{00000000-0008-0000-0C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26</xdr:col>
      <xdr:colOff>253997</xdr:colOff>
      <xdr:row>183</xdr:row>
      <xdr:rowOff>138545</xdr:rowOff>
    </xdr:from>
    <xdr:to>
      <xdr:col>32</xdr:col>
      <xdr:colOff>181427</xdr:colOff>
      <xdr:row>198</xdr:row>
      <xdr:rowOff>103909</xdr:rowOff>
    </xdr:to>
    <xdr:graphicFrame macro="">
      <xdr:nvGraphicFramePr>
        <xdr:cNvPr id="25" name="Chart 24">
          <a:extLst>
            <a:ext uri="{FF2B5EF4-FFF2-40B4-BE49-F238E27FC236}">
              <a16:creationId xmlns:a16="http://schemas.microsoft.com/office/drawing/2014/main" id="{00000000-0008-0000-0C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211666</xdr:colOff>
      <xdr:row>207</xdr:row>
      <xdr:rowOff>63500</xdr:rowOff>
    </xdr:from>
    <xdr:to>
      <xdr:col>6</xdr:col>
      <xdr:colOff>285750</xdr:colOff>
      <xdr:row>219</xdr:row>
      <xdr:rowOff>137583</xdr:rowOff>
    </xdr:to>
    <xdr:graphicFrame macro="">
      <xdr:nvGraphicFramePr>
        <xdr:cNvPr id="29" name="Chart 28">
          <a:extLst>
            <a:ext uri="{FF2B5EF4-FFF2-40B4-BE49-F238E27FC236}">
              <a16:creationId xmlns:a16="http://schemas.microsoft.com/office/drawing/2014/main" id="{00000000-0008-0000-0C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162984</xdr:colOff>
      <xdr:row>227</xdr:row>
      <xdr:rowOff>110067</xdr:rowOff>
    </xdr:from>
    <xdr:to>
      <xdr:col>6</xdr:col>
      <xdr:colOff>237068</xdr:colOff>
      <xdr:row>240</xdr:row>
      <xdr:rowOff>4234</xdr:rowOff>
    </xdr:to>
    <xdr:graphicFrame macro="">
      <xdr:nvGraphicFramePr>
        <xdr:cNvPr id="31" name="Chart 30">
          <a:extLst>
            <a:ext uri="{FF2B5EF4-FFF2-40B4-BE49-F238E27FC236}">
              <a16:creationId xmlns:a16="http://schemas.microsoft.com/office/drawing/2014/main" id="{00000000-0008-0000-0C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719667</xdr:colOff>
      <xdr:row>304</xdr:row>
      <xdr:rowOff>10583</xdr:rowOff>
    </xdr:from>
    <xdr:to>
      <xdr:col>6</xdr:col>
      <xdr:colOff>455684</xdr:colOff>
      <xdr:row>318</xdr:row>
      <xdr:rowOff>139844</xdr:rowOff>
    </xdr:to>
    <xdr:graphicFrame macro="">
      <xdr:nvGraphicFramePr>
        <xdr:cNvPr id="18" name="Chart 17">
          <a:extLst>
            <a:ext uri="{FF2B5EF4-FFF2-40B4-BE49-F238E27FC236}">
              <a16:creationId xmlns:a16="http://schemas.microsoft.com/office/drawing/2014/main" id="{00000000-0008-0000-0C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642838</xdr:colOff>
      <xdr:row>304</xdr:row>
      <xdr:rowOff>10583</xdr:rowOff>
    </xdr:from>
    <xdr:to>
      <xdr:col>10</xdr:col>
      <xdr:colOff>108859</xdr:colOff>
      <xdr:row>318</xdr:row>
      <xdr:rowOff>144319</xdr:rowOff>
    </xdr:to>
    <xdr:graphicFrame macro="">
      <xdr:nvGraphicFramePr>
        <xdr:cNvPr id="20" name="Chart 19">
          <a:extLst>
            <a:ext uri="{FF2B5EF4-FFF2-40B4-BE49-F238E27FC236}">
              <a16:creationId xmlns:a16="http://schemas.microsoft.com/office/drawing/2014/main" id="{00000000-0008-0000-0C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305379</xdr:colOff>
      <xdr:row>304</xdr:row>
      <xdr:rowOff>10584</xdr:rowOff>
    </xdr:from>
    <xdr:to>
      <xdr:col>13</xdr:col>
      <xdr:colOff>489856</xdr:colOff>
      <xdr:row>318</xdr:row>
      <xdr:rowOff>144319</xdr:rowOff>
    </xdr:to>
    <xdr:graphicFrame macro="">
      <xdr:nvGraphicFramePr>
        <xdr:cNvPr id="16" name="Chart 15">
          <a:extLst>
            <a:ext uri="{FF2B5EF4-FFF2-40B4-BE49-F238E27FC236}">
              <a16:creationId xmlns:a16="http://schemas.microsoft.com/office/drawing/2014/main" id="{00000000-0008-0000-0C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743857</xdr:colOff>
      <xdr:row>75</xdr:row>
      <xdr:rowOff>95250</xdr:rowOff>
    </xdr:from>
    <xdr:to>
      <xdr:col>7</xdr:col>
      <xdr:colOff>127000</xdr:colOff>
      <xdr:row>88</xdr:row>
      <xdr:rowOff>111125</xdr:rowOff>
    </xdr:to>
    <xdr:graphicFrame macro="">
      <xdr:nvGraphicFramePr>
        <xdr:cNvPr id="14" name="Chart 13">
          <a:extLst>
            <a:ext uri="{FF2B5EF4-FFF2-40B4-BE49-F238E27FC236}">
              <a16:creationId xmlns:a16="http://schemas.microsoft.com/office/drawing/2014/main" id="{00000000-0008-0000-0C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11</xdr:col>
      <xdr:colOff>550333</xdr:colOff>
      <xdr:row>0</xdr:row>
      <xdr:rowOff>148166</xdr:rowOff>
    </xdr:from>
    <xdr:to>
      <xdr:col>14</xdr:col>
      <xdr:colOff>824778</xdr:colOff>
      <xdr:row>3</xdr:row>
      <xdr:rowOff>163320</xdr:rowOff>
    </xdr:to>
    <xdr:pic>
      <xdr:nvPicPr>
        <xdr:cNvPr id="15" name="Picture 14">
          <a:extLst>
            <a:ext uri="{FF2B5EF4-FFF2-40B4-BE49-F238E27FC236}">
              <a16:creationId xmlns:a16="http://schemas.microsoft.com/office/drawing/2014/main" id="{00000000-0008-0000-0C00-00000F000000}"/>
            </a:ext>
          </a:extLst>
        </xdr:cNvPr>
        <xdr:cNvPicPr>
          <a:picLocks noChangeAspect="1"/>
        </xdr:cNvPicPr>
      </xdr:nvPicPr>
      <xdr:blipFill>
        <a:blip xmlns:r="http://schemas.openxmlformats.org/officeDocument/2006/relationships" r:embed="rId13"/>
        <a:stretch>
          <a:fillRect/>
        </a:stretch>
      </xdr:blipFill>
      <xdr:spPr>
        <a:xfrm>
          <a:off x="10075333" y="148166"/>
          <a:ext cx="2870889" cy="628987"/>
        </a:xfrm>
        <a:prstGeom prst="rect">
          <a:avLst/>
        </a:prstGeom>
      </xdr:spPr>
    </xdr:pic>
    <xdr:clientData/>
  </xdr:twoCellAnchor>
  <xdr:twoCellAnchor>
    <xdr:from>
      <xdr:col>7</xdr:col>
      <xdr:colOff>181429</xdr:colOff>
      <xdr:row>150</xdr:row>
      <xdr:rowOff>18143</xdr:rowOff>
    </xdr:from>
    <xdr:to>
      <xdr:col>10</xdr:col>
      <xdr:colOff>562428</xdr:colOff>
      <xdr:row>160</xdr:row>
      <xdr:rowOff>45357</xdr:rowOff>
    </xdr:to>
    <xdr:sp macro="" textlink="">
      <xdr:nvSpPr>
        <xdr:cNvPr id="17" name="TextBox 16">
          <a:extLst>
            <a:ext uri="{FF2B5EF4-FFF2-40B4-BE49-F238E27FC236}">
              <a16:creationId xmlns:a16="http://schemas.microsoft.com/office/drawing/2014/main" id="{00000000-0008-0000-0C00-000011000000}"/>
            </a:ext>
          </a:extLst>
        </xdr:cNvPr>
        <xdr:cNvSpPr txBox="1"/>
      </xdr:nvSpPr>
      <xdr:spPr>
        <a:xfrm>
          <a:off x="6241143" y="28048857"/>
          <a:ext cx="2993571" cy="184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Spending in this chart and table is the figure reported as 'capital expenditures' or 'purchases of property, plant, and equipment' in company financial statements.  It includes data center equipment (servers, storage, transport, etc) as well as real estate, office building construction, and other items.</a:t>
          </a:r>
          <a:endParaRPr lang="en-US" sz="1100"/>
        </a:p>
      </xdr:txBody>
    </xdr:sp>
    <xdr:clientData/>
  </xdr:twoCellAnchor>
  <xdr:twoCellAnchor>
    <xdr:from>
      <xdr:col>1</xdr:col>
      <xdr:colOff>71437</xdr:colOff>
      <xdr:row>323</xdr:row>
      <xdr:rowOff>134937</xdr:rowOff>
    </xdr:from>
    <xdr:to>
      <xdr:col>8</xdr:col>
      <xdr:colOff>15876</xdr:colOff>
      <xdr:row>343</xdr:row>
      <xdr:rowOff>63500</xdr:rowOff>
    </xdr:to>
    <xdr:graphicFrame macro="">
      <xdr:nvGraphicFramePr>
        <xdr:cNvPr id="8" name="Chart 7">
          <a:extLst>
            <a:ext uri="{FF2B5EF4-FFF2-40B4-BE49-F238E27FC236}">
              <a16:creationId xmlns:a16="http://schemas.microsoft.com/office/drawing/2014/main" id="{00000000-0008-0000-0C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63499</xdr:colOff>
      <xdr:row>256</xdr:row>
      <xdr:rowOff>65088</xdr:rowOff>
    </xdr:from>
    <xdr:to>
      <xdr:col>6</xdr:col>
      <xdr:colOff>476249</xdr:colOff>
      <xdr:row>268</xdr:row>
      <xdr:rowOff>150091</xdr:rowOff>
    </xdr:to>
    <xdr:graphicFrame macro="">
      <xdr:nvGraphicFramePr>
        <xdr:cNvPr id="4" name="Chart 3">
          <a:extLst>
            <a:ext uri="{FF2B5EF4-FFF2-40B4-BE49-F238E27FC236}">
              <a16:creationId xmlns:a16="http://schemas.microsoft.com/office/drawing/2014/main" id="{00000000-0008-0000-0C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0</xdr:colOff>
      <xdr:row>256</xdr:row>
      <xdr:rowOff>0</xdr:rowOff>
    </xdr:from>
    <xdr:to>
      <xdr:col>12</xdr:col>
      <xdr:colOff>619125</xdr:colOff>
      <xdr:row>269</xdr:row>
      <xdr:rowOff>60325</xdr:rowOff>
    </xdr:to>
    <xdr:graphicFrame macro="">
      <xdr:nvGraphicFramePr>
        <xdr:cNvPr id="27" name="Chart 26">
          <a:extLst>
            <a:ext uri="{FF2B5EF4-FFF2-40B4-BE49-F238E27FC236}">
              <a16:creationId xmlns:a16="http://schemas.microsoft.com/office/drawing/2014/main" id="{00000000-0008-0000-0C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10</xdr:col>
      <xdr:colOff>90714</xdr:colOff>
      <xdr:row>227</xdr:row>
      <xdr:rowOff>81641</xdr:rowOff>
    </xdr:from>
    <xdr:to>
      <xdr:col>14</xdr:col>
      <xdr:colOff>625929</xdr:colOff>
      <xdr:row>239</xdr:row>
      <xdr:rowOff>18141</xdr:rowOff>
    </xdr:to>
    <xdr:graphicFrame macro="">
      <xdr:nvGraphicFramePr>
        <xdr:cNvPr id="10" name="Chart 9">
          <a:extLst>
            <a:ext uri="{FF2B5EF4-FFF2-40B4-BE49-F238E27FC236}">
              <a16:creationId xmlns:a16="http://schemas.microsoft.com/office/drawing/2014/main" id="{00000000-0008-0000-0C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xdr:col>
      <xdr:colOff>185964</xdr:colOff>
      <xdr:row>353</xdr:row>
      <xdr:rowOff>161471</xdr:rowOff>
    </xdr:from>
    <xdr:to>
      <xdr:col>7</xdr:col>
      <xdr:colOff>766536</xdr:colOff>
      <xdr:row>369</xdr:row>
      <xdr:rowOff>1814</xdr:rowOff>
    </xdr:to>
    <xdr:graphicFrame macro="">
      <xdr:nvGraphicFramePr>
        <xdr:cNvPr id="6" name="Chart 5">
          <a:extLst>
            <a:ext uri="{FF2B5EF4-FFF2-40B4-BE49-F238E27FC236}">
              <a16:creationId xmlns:a16="http://schemas.microsoft.com/office/drawing/2014/main" id="{00000000-0008-0000-0C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10</xdr:row>
      <xdr:rowOff>114300</xdr:rowOff>
    </xdr:from>
    <xdr:to>
      <xdr:col>8</xdr:col>
      <xdr:colOff>462787</xdr:colOff>
      <xdr:row>19</xdr:row>
      <xdr:rowOff>77367</xdr:rowOff>
    </xdr:to>
    <xdr:grpSp>
      <xdr:nvGrpSpPr>
        <xdr:cNvPr id="12796936" name="Group 19">
          <a:extLst>
            <a:ext uri="{FF2B5EF4-FFF2-40B4-BE49-F238E27FC236}">
              <a16:creationId xmlns:a16="http://schemas.microsoft.com/office/drawing/2014/main" id="{00000000-0008-0000-0100-00000844C300}"/>
            </a:ext>
          </a:extLst>
        </xdr:cNvPr>
        <xdr:cNvGrpSpPr>
          <a:grpSpLocks/>
        </xdr:cNvGrpSpPr>
      </xdr:nvGrpSpPr>
      <xdr:grpSpPr bwMode="auto">
        <a:xfrm>
          <a:off x="359569" y="1852613"/>
          <a:ext cx="5484843" cy="1409677"/>
          <a:chOff x="158" y="204"/>
          <a:chExt cx="534" cy="149"/>
        </a:xfrm>
      </xdr:grpSpPr>
      <xdr:sp macro="" textlink="">
        <xdr:nvSpPr>
          <xdr:cNvPr id="3" name="Text Box 9">
            <a:extLst>
              <a:ext uri="{FF2B5EF4-FFF2-40B4-BE49-F238E27FC236}">
                <a16:creationId xmlns:a16="http://schemas.microsoft.com/office/drawing/2014/main" id="{00000000-0008-0000-0100-000003000000}"/>
              </a:ext>
            </a:extLst>
          </xdr:cNvPr>
          <xdr:cNvSpPr txBox="1">
            <a:spLocks noChangeArrowheads="1"/>
          </xdr:cNvSpPr>
        </xdr:nvSpPr>
        <xdr:spPr bwMode="auto">
          <a:xfrm>
            <a:off x="162" y="234"/>
            <a:ext cx="137" cy="9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100" b="0" i="0" strike="noStrike">
                <a:solidFill>
                  <a:srgbClr val="000000"/>
                </a:solidFill>
                <a:latin typeface="Arial"/>
                <a:cs typeface="Arial"/>
              </a:rPr>
              <a:t>LightCounting proprietary vendor shipment data</a:t>
            </a:r>
          </a:p>
          <a:p>
            <a:pPr algn="ctr" rtl="0">
              <a:defRPr sz="1000"/>
            </a:pPr>
            <a:endParaRPr lang="en-US" sz="1100" b="0" i="0" strike="noStrike">
              <a:solidFill>
                <a:srgbClr val="000000"/>
              </a:solidFill>
              <a:latin typeface="Arial"/>
              <a:cs typeface="Arial"/>
            </a:endParaRPr>
          </a:p>
        </xdr:txBody>
      </xdr:sp>
      <xdr:sp macro="" textlink="">
        <xdr:nvSpPr>
          <xdr:cNvPr id="4" name="Text Box 10">
            <a:extLst>
              <a:ext uri="{FF2B5EF4-FFF2-40B4-BE49-F238E27FC236}">
                <a16:creationId xmlns:a16="http://schemas.microsoft.com/office/drawing/2014/main" id="{00000000-0008-0000-0100-000004000000}"/>
              </a:ext>
            </a:extLst>
          </xdr:cNvPr>
          <xdr:cNvSpPr txBox="1">
            <a:spLocks noChangeArrowheads="1"/>
          </xdr:cNvSpPr>
        </xdr:nvSpPr>
        <xdr:spPr bwMode="auto">
          <a:xfrm>
            <a:off x="567" y="241"/>
            <a:ext cx="125" cy="68"/>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Preliminary</a:t>
            </a:r>
          </a:p>
          <a:p>
            <a:pPr algn="ctr" rtl="0">
              <a:defRPr sz="1000"/>
            </a:pPr>
            <a:r>
              <a:rPr lang="en-US" sz="1200" b="0" i="0" strike="noStrike">
                <a:solidFill>
                  <a:srgbClr val="000000"/>
                </a:solidFill>
                <a:latin typeface="Arial"/>
                <a:cs typeface="Arial"/>
              </a:rPr>
              <a:t>Forecast</a:t>
            </a:r>
          </a:p>
        </xdr:txBody>
      </xdr:sp>
      <xdr:sp macro="" textlink="">
        <xdr:nvSpPr>
          <xdr:cNvPr id="5" name="Text Box 11">
            <a:extLst>
              <a:ext uri="{FF2B5EF4-FFF2-40B4-BE49-F238E27FC236}">
                <a16:creationId xmlns:a16="http://schemas.microsoft.com/office/drawing/2014/main" id="{00000000-0008-0000-0100-000005000000}"/>
              </a:ext>
            </a:extLst>
          </xdr:cNvPr>
          <xdr:cNvSpPr txBox="1">
            <a:spLocks noChangeArrowheads="1"/>
          </xdr:cNvSpPr>
        </xdr:nvSpPr>
        <xdr:spPr bwMode="auto">
          <a:xfrm>
            <a:off x="323" y="204"/>
            <a:ext cx="192" cy="73"/>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Historical Trend Extrapolation</a:t>
            </a:r>
          </a:p>
        </xdr:txBody>
      </xdr:sp>
      <xdr:sp macro="" textlink="">
        <xdr:nvSpPr>
          <xdr:cNvPr id="6" name="Text Box 12">
            <a:extLst>
              <a:ext uri="{FF2B5EF4-FFF2-40B4-BE49-F238E27FC236}">
                <a16:creationId xmlns:a16="http://schemas.microsoft.com/office/drawing/2014/main" id="{00000000-0008-0000-0100-000006000000}"/>
              </a:ext>
            </a:extLst>
          </xdr:cNvPr>
          <xdr:cNvSpPr txBox="1">
            <a:spLocks noChangeArrowheads="1"/>
          </xdr:cNvSpPr>
        </xdr:nvSpPr>
        <xdr:spPr bwMode="auto">
          <a:xfrm>
            <a:off x="322" y="277"/>
            <a:ext cx="192" cy="76"/>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Interviews with industry participants</a:t>
            </a:r>
            <a:endParaRPr lang="en-US" sz="1200" b="0" i="0" strike="noStrike">
              <a:solidFill>
                <a:srgbClr val="000000"/>
              </a:solidFill>
              <a:latin typeface="Arial"/>
              <a:ea typeface="+mn-ea"/>
              <a:cs typeface="Arial"/>
            </a:endParaRPr>
          </a:p>
          <a:p>
            <a:pPr algn="ctr" rtl="0">
              <a:defRPr sz="1000"/>
            </a:pPr>
            <a:endParaRPr lang="en-US" sz="1000" b="0" i="0" strike="noStrike">
              <a:solidFill>
                <a:srgbClr val="000000"/>
              </a:solidFill>
              <a:latin typeface="Arial"/>
              <a:cs typeface="Arial"/>
            </a:endParaRPr>
          </a:p>
        </xdr:txBody>
      </xdr:sp>
      <xdr:sp macro="" textlink="">
        <xdr:nvSpPr>
          <xdr:cNvPr id="12796945" name="AutoShape 16">
            <a:extLst>
              <a:ext uri="{FF2B5EF4-FFF2-40B4-BE49-F238E27FC236}">
                <a16:creationId xmlns:a16="http://schemas.microsoft.com/office/drawing/2014/main" id="{00000000-0008-0000-0100-00001144C300}"/>
              </a:ext>
            </a:extLst>
          </xdr:cNvPr>
          <xdr:cNvSpPr>
            <a:spLocks noChangeArrowheads="1"/>
          </xdr:cNvSpPr>
        </xdr:nvSpPr>
        <xdr:spPr bwMode="auto">
          <a:xfrm>
            <a:off x="158" y="204"/>
            <a:ext cx="165" cy="146"/>
          </a:xfrm>
          <a:prstGeom prst="homePlate">
            <a:avLst>
              <a:gd name="adj" fmla="val 28253"/>
            </a:avLst>
          </a:prstGeom>
          <a:noFill/>
          <a:ln w="9525">
            <a:solidFill>
              <a:srgbClr val="000000"/>
            </a:solidFill>
            <a:miter lim="800000"/>
            <a:headEnd/>
            <a:tailEnd/>
          </a:ln>
        </xdr:spPr>
      </xdr:sp>
      <xdr:sp macro="" textlink="">
        <xdr:nvSpPr>
          <xdr:cNvPr id="12796946" name="Line 17">
            <a:extLst>
              <a:ext uri="{FF2B5EF4-FFF2-40B4-BE49-F238E27FC236}">
                <a16:creationId xmlns:a16="http://schemas.microsoft.com/office/drawing/2014/main" id="{00000000-0008-0000-0100-00001244C300}"/>
              </a:ext>
            </a:extLst>
          </xdr:cNvPr>
          <xdr:cNvSpPr>
            <a:spLocks noChangeShapeType="1"/>
          </xdr:cNvSpPr>
        </xdr:nvSpPr>
        <xdr:spPr bwMode="auto">
          <a:xfrm>
            <a:off x="515" y="206"/>
            <a:ext cx="49" cy="70"/>
          </a:xfrm>
          <a:prstGeom prst="line">
            <a:avLst/>
          </a:prstGeom>
          <a:noFill/>
          <a:ln w="9525">
            <a:solidFill>
              <a:srgbClr val="000000"/>
            </a:solidFill>
            <a:round/>
            <a:headEnd/>
            <a:tailEnd/>
          </a:ln>
        </xdr:spPr>
      </xdr:sp>
      <xdr:sp macro="" textlink="">
        <xdr:nvSpPr>
          <xdr:cNvPr id="12796947" name="Line 18">
            <a:extLst>
              <a:ext uri="{FF2B5EF4-FFF2-40B4-BE49-F238E27FC236}">
                <a16:creationId xmlns:a16="http://schemas.microsoft.com/office/drawing/2014/main" id="{00000000-0008-0000-0100-00001344C300}"/>
              </a:ext>
            </a:extLst>
          </xdr:cNvPr>
          <xdr:cNvSpPr>
            <a:spLocks noChangeShapeType="1"/>
          </xdr:cNvSpPr>
        </xdr:nvSpPr>
        <xdr:spPr bwMode="auto">
          <a:xfrm flipV="1">
            <a:off x="515" y="276"/>
            <a:ext cx="49" cy="75"/>
          </a:xfrm>
          <a:prstGeom prst="line">
            <a:avLst/>
          </a:prstGeom>
          <a:noFill/>
          <a:ln w="9525">
            <a:solidFill>
              <a:srgbClr val="000000"/>
            </a:solidFill>
            <a:round/>
            <a:headEnd/>
            <a:tailEnd/>
          </a:ln>
        </xdr:spPr>
      </xdr:sp>
    </xdr:grpSp>
    <xdr:clientData/>
  </xdr:twoCellAnchor>
  <xdr:twoCellAnchor>
    <xdr:from>
      <xdr:col>11</xdr:col>
      <xdr:colOff>514350</xdr:colOff>
      <xdr:row>11</xdr:row>
      <xdr:rowOff>123825</xdr:rowOff>
    </xdr:from>
    <xdr:to>
      <xdr:col>14</xdr:col>
      <xdr:colOff>9525</xdr:colOff>
      <xdr:row>17</xdr:row>
      <xdr:rowOff>123825</xdr:rowOff>
    </xdr:to>
    <xdr:sp macro="" textlink="">
      <xdr:nvSpPr>
        <xdr:cNvPr id="18" name="Text Box 10">
          <a:extLst>
            <a:ext uri="{FF2B5EF4-FFF2-40B4-BE49-F238E27FC236}">
              <a16:creationId xmlns:a16="http://schemas.microsoft.com/office/drawing/2014/main" id="{00000000-0008-0000-0100-000012000000}"/>
            </a:ext>
          </a:extLst>
        </xdr:cNvPr>
        <xdr:cNvSpPr txBox="1">
          <a:spLocks noChangeArrowheads="1"/>
        </xdr:cNvSpPr>
      </xdr:nvSpPr>
      <xdr:spPr bwMode="auto">
        <a:xfrm>
          <a:off x="7429500" y="2057400"/>
          <a:ext cx="1371600" cy="1028700"/>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LightCounting</a:t>
          </a:r>
        </a:p>
        <a:p>
          <a:pPr algn="ctr" rtl="0">
            <a:defRPr sz="1000"/>
          </a:pPr>
          <a:r>
            <a:rPr lang="en-US" sz="1200" b="0" i="0" strike="noStrike">
              <a:solidFill>
                <a:srgbClr val="000000"/>
              </a:solidFill>
              <a:latin typeface="Arial"/>
              <a:cs typeface="Arial"/>
            </a:rPr>
            <a:t>Forecast</a:t>
          </a:r>
        </a:p>
      </xdr:txBody>
    </xdr:sp>
    <xdr:clientData/>
  </xdr:twoCellAnchor>
  <xdr:twoCellAnchor>
    <xdr:from>
      <xdr:col>9</xdr:col>
      <xdr:colOff>285750</xdr:colOff>
      <xdr:row>11</xdr:row>
      <xdr:rowOff>142875</xdr:rowOff>
    </xdr:from>
    <xdr:to>
      <xdr:col>11</xdr:col>
      <xdr:colOff>209550</xdr:colOff>
      <xdr:row>13</xdr:row>
      <xdr:rowOff>34484</xdr:rowOff>
    </xdr:to>
    <xdr:sp macro="" textlink="">
      <xdr:nvSpPr>
        <xdr:cNvPr id="19" name="Text Box 11">
          <a:extLst>
            <a:ext uri="{FF2B5EF4-FFF2-40B4-BE49-F238E27FC236}">
              <a16:creationId xmlns:a16="http://schemas.microsoft.com/office/drawing/2014/main" id="{00000000-0008-0000-0100-000013000000}"/>
            </a:ext>
          </a:extLst>
        </xdr:cNvPr>
        <xdr:cNvSpPr txBox="1">
          <a:spLocks noChangeArrowheads="1"/>
        </xdr:cNvSpPr>
      </xdr:nvSpPr>
      <xdr:spPr bwMode="auto">
        <a:xfrm>
          <a:off x="6057900" y="2076450"/>
          <a:ext cx="1066800" cy="234509"/>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Sanity</a:t>
          </a:r>
          <a:r>
            <a:rPr lang="en-US" sz="1000" b="0" i="0" strike="noStrike" baseline="0">
              <a:solidFill>
                <a:srgbClr val="000000"/>
              </a:solidFill>
              <a:latin typeface="Arial"/>
              <a:cs typeface="Arial"/>
            </a:rPr>
            <a:t> checks</a:t>
          </a:r>
          <a:endParaRPr lang="en-US" sz="1000" b="0" i="0" strike="noStrike">
            <a:solidFill>
              <a:srgbClr val="000000"/>
            </a:solidFill>
            <a:latin typeface="Arial"/>
            <a:cs typeface="Arial"/>
          </a:endParaRPr>
        </a:p>
      </xdr:txBody>
    </xdr:sp>
    <xdr:clientData/>
  </xdr:twoCellAnchor>
  <xdr:twoCellAnchor>
    <xdr:from>
      <xdr:col>9</xdr:col>
      <xdr:colOff>285750</xdr:colOff>
      <xdr:row>15</xdr:row>
      <xdr:rowOff>119938</xdr:rowOff>
    </xdr:from>
    <xdr:to>
      <xdr:col>11</xdr:col>
      <xdr:colOff>209550</xdr:colOff>
      <xdr:row>17</xdr:row>
      <xdr:rowOff>47626</xdr:rowOff>
    </xdr:to>
    <xdr:sp macro="" textlink="">
      <xdr:nvSpPr>
        <xdr:cNvPr id="20" name="Text Box 12">
          <a:extLst>
            <a:ext uri="{FF2B5EF4-FFF2-40B4-BE49-F238E27FC236}">
              <a16:creationId xmlns:a16="http://schemas.microsoft.com/office/drawing/2014/main" id="{00000000-0008-0000-0100-000014000000}"/>
            </a:ext>
          </a:extLst>
        </xdr:cNvPr>
        <xdr:cNvSpPr txBox="1">
          <a:spLocks noChangeArrowheads="1"/>
        </xdr:cNvSpPr>
      </xdr:nvSpPr>
      <xdr:spPr bwMode="auto">
        <a:xfrm>
          <a:off x="6057900" y="2739313"/>
          <a:ext cx="1066800" cy="270588"/>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Expert review</a:t>
          </a:r>
        </a:p>
        <a:p>
          <a:pPr algn="ctr" rtl="0">
            <a:defRPr sz="1000"/>
          </a:pPr>
          <a:endParaRPr lang="en-US" sz="1000" b="0" i="0" strike="noStrike">
            <a:solidFill>
              <a:srgbClr val="000000"/>
            </a:solidFill>
            <a:latin typeface="Arial"/>
            <a:cs typeface="Arial"/>
          </a:endParaRPr>
        </a:p>
      </xdr:txBody>
    </xdr:sp>
    <xdr:clientData/>
  </xdr:twoCellAnchor>
  <xdr:twoCellAnchor>
    <xdr:from>
      <xdr:col>8</xdr:col>
      <xdr:colOff>466725</xdr:colOff>
      <xdr:row>12</xdr:row>
      <xdr:rowOff>88680</xdr:rowOff>
    </xdr:from>
    <xdr:to>
      <xdr:col>9</xdr:col>
      <xdr:colOff>285750</xdr:colOff>
      <xdr:row>13</xdr:row>
      <xdr:rowOff>95250</xdr:rowOff>
    </xdr:to>
    <xdr:cxnSp macro="">
      <xdr:nvCxnSpPr>
        <xdr:cNvPr id="11" name="Straight Arrow Connector 10">
          <a:extLst>
            <a:ext uri="{FF2B5EF4-FFF2-40B4-BE49-F238E27FC236}">
              <a16:creationId xmlns:a16="http://schemas.microsoft.com/office/drawing/2014/main" id="{00000000-0008-0000-0100-00000B000000}"/>
            </a:ext>
          </a:extLst>
        </xdr:cNvPr>
        <xdr:cNvCxnSpPr>
          <a:endCxn id="19" idx="1"/>
        </xdr:cNvCxnSpPr>
      </xdr:nvCxnSpPr>
      <xdr:spPr>
        <a:xfrm flipV="1">
          <a:off x="5667375" y="2193705"/>
          <a:ext cx="390525" cy="17802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476250</xdr:colOff>
      <xdr:row>16</xdr:row>
      <xdr:rowOff>9525</xdr:rowOff>
    </xdr:from>
    <xdr:to>
      <xdr:col>9</xdr:col>
      <xdr:colOff>285750</xdr:colOff>
      <xdr:row>16</xdr:row>
      <xdr:rowOff>83782</xdr:rowOff>
    </xdr:to>
    <xdr:cxnSp macro="">
      <xdr:nvCxnSpPr>
        <xdr:cNvPr id="22" name="Straight Arrow Connector 21">
          <a:extLst>
            <a:ext uri="{FF2B5EF4-FFF2-40B4-BE49-F238E27FC236}">
              <a16:creationId xmlns:a16="http://schemas.microsoft.com/office/drawing/2014/main" id="{00000000-0008-0000-0100-000016000000}"/>
            </a:ext>
          </a:extLst>
        </xdr:cNvPr>
        <xdr:cNvCxnSpPr>
          <a:endCxn id="20" idx="1"/>
        </xdr:cNvCxnSpPr>
      </xdr:nvCxnSpPr>
      <xdr:spPr>
        <a:xfrm>
          <a:off x="5676900" y="2800350"/>
          <a:ext cx="381000" cy="7425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209550</xdr:colOff>
      <xdr:row>12</xdr:row>
      <xdr:rowOff>85725</xdr:rowOff>
    </xdr:from>
    <xdr:to>
      <xdr:col>11</xdr:col>
      <xdr:colOff>514350</xdr:colOff>
      <xdr:row>12</xdr:row>
      <xdr:rowOff>142875</xdr:rowOff>
    </xdr:to>
    <xdr:cxnSp macro="">
      <xdr:nvCxnSpPr>
        <xdr:cNvPr id="25" name="Straight Arrow Connector 24">
          <a:extLst>
            <a:ext uri="{FF2B5EF4-FFF2-40B4-BE49-F238E27FC236}">
              <a16:creationId xmlns:a16="http://schemas.microsoft.com/office/drawing/2014/main" id="{00000000-0008-0000-0100-000019000000}"/>
            </a:ext>
          </a:extLst>
        </xdr:cNvPr>
        <xdr:cNvCxnSpPr/>
      </xdr:nvCxnSpPr>
      <xdr:spPr>
        <a:xfrm>
          <a:off x="7124700" y="2190750"/>
          <a:ext cx="304800" cy="571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209550</xdr:colOff>
      <xdr:row>15</xdr:row>
      <xdr:rowOff>152400</xdr:rowOff>
    </xdr:from>
    <xdr:to>
      <xdr:col>11</xdr:col>
      <xdr:colOff>514350</xdr:colOff>
      <xdr:row>16</xdr:row>
      <xdr:rowOff>85725</xdr:rowOff>
    </xdr:to>
    <xdr:cxnSp macro="">
      <xdr:nvCxnSpPr>
        <xdr:cNvPr id="27" name="Straight Arrow Connector 26">
          <a:extLst>
            <a:ext uri="{FF2B5EF4-FFF2-40B4-BE49-F238E27FC236}">
              <a16:creationId xmlns:a16="http://schemas.microsoft.com/office/drawing/2014/main" id="{00000000-0008-0000-0100-00001B000000}"/>
            </a:ext>
          </a:extLst>
        </xdr:cNvPr>
        <xdr:cNvCxnSpPr/>
      </xdr:nvCxnSpPr>
      <xdr:spPr>
        <a:xfrm flipV="1">
          <a:off x="7124700" y="2771775"/>
          <a:ext cx="304800" cy="1047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587375</xdr:colOff>
      <xdr:row>0</xdr:row>
      <xdr:rowOff>134938</xdr:rowOff>
    </xdr:from>
    <xdr:to>
      <xdr:col>14</xdr:col>
      <xdr:colOff>148326</xdr:colOff>
      <xdr:row>3</xdr:row>
      <xdr:rowOff>216237</xdr:rowOff>
    </xdr:to>
    <xdr:pic>
      <xdr:nvPicPr>
        <xdr:cNvPr id="21" name="Picture 20">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1"/>
        <a:stretch>
          <a:fillRect/>
        </a:stretch>
      </xdr:blipFill>
      <xdr:spPr>
        <a:xfrm>
          <a:off x="6461125" y="134938"/>
          <a:ext cx="2870889" cy="62898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41389</xdr:colOff>
      <xdr:row>17</xdr:row>
      <xdr:rowOff>1131</xdr:rowOff>
    </xdr:from>
    <xdr:to>
      <xdr:col>3</xdr:col>
      <xdr:colOff>1422514</xdr:colOff>
      <xdr:row>31</xdr:row>
      <xdr:rowOff>142983</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1166813</xdr:colOff>
      <xdr:row>16</xdr:row>
      <xdr:rowOff>59531</xdr:rowOff>
    </xdr:from>
    <xdr:to>
      <xdr:col>10</xdr:col>
      <xdr:colOff>785814</xdr:colOff>
      <xdr:row>31</xdr:row>
      <xdr:rowOff>64295</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107159</xdr:colOff>
      <xdr:row>19</xdr:row>
      <xdr:rowOff>59531</xdr:rowOff>
    </xdr:from>
    <xdr:to>
      <xdr:col>6</xdr:col>
      <xdr:colOff>988222</xdr:colOff>
      <xdr:row>24</xdr:row>
      <xdr:rowOff>35718</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5905503" y="3917156"/>
          <a:ext cx="3333750"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Connections</a:t>
          </a:r>
          <a:r>
            <a:rPr lang="en-US" sz="1400" baseline="0"/>
            <a:t> between data centers </a:t>
          </a:r>
          <a:r>
            <a:rPr lang="en-US" sz="1400"/>
            <a:t>via Ethernet transport are included in the Ethernet\Telecom segment.</a:t>
          </a:r>
        </a:p>
      </xdr:txBody>
    </xdr:sp>
    <xdr:clientData/>
  </xdr:twoCellAnchor>
  <xdr:twoCellAnchor>
    <xdr:from>
      <xdr:col>3</xdr:col>
      <xdr:colOff>72571</xdr:colOff>
      <xdr:row>21</xdr:row>
      <xdr:rowOff>129267</xdr:rowOff>
    </xdr:from>
    <xdr:to>
      <xdr:col>4</xdr:col>
      <xdr:colOff>107159</xdr:colOff>
      <xdr:row>26</xdr:row>
      <xdr:rowOff>9072</xdr:rowOff>
    </xdr:to>
    <xdr:cxnSp macro="">
      <xdr:nvCxnSpPr>
        <xdr:cNvPr id="9" name="Straight Arrow Connector 8">
          <a:extLst>
            <a:ext uri="{FF2B5EF4-FFF2-40B4-BE49-F238E27FC236}">
              <a16:creationId xmlns:a16="http://schemas.microsoft.com/office/drawing/2014/main" id="{00000000-0008-0000-0200-000009000000}"/>
            </a:ext>
          </a:extLst>
        </xdr:cNvPr>
        <xdr:cNvCxnSpPr>
          <a:stCxn id="6" idx="1"/>
        </xdr:cNvCxnSpPr>
      </xdr:nvCxnSpPr>
      <xdr:spPr>
        <a:xfrm flipH="1">
          <a:off x="4345214" y="4311196"/>
          <a:ext cx="1975874" cy="696233"/>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104778</xdr:colOff>
      <xdr:row>25</xdr:row>
      <xdr:rowOff>57150</xdr:rowOff>
    </xdr:from>
    <xdr:to>
      <xdr:col>6</xdr:col>
      <xdr:colOff>985841</xdr:colOff>
      <xdr:row>30</xdr:row>
      <xdr:rowOff>33337</xdr:rowOff>
    </xdr:to>
    <xdr:sp macro="" textlink="">
      <xdr:nvSpPr>
        <xdr:cNvPr id="26" name="TextBox 25">
          <a:extLst>
            <a:ext uri="{FF2B5EF4-FFF2-40B4-BE49-F238E27FC236}">
              <a16:creationId xmlns:a16="http://schemas.microsoft.com/office/drawing/2014/main" id="{00000000-0008-0000-0200-00001A000000}"/>
            </a:ext>
          </a:extLst>
        </xdr:cNvPr>
        <xdr:cNvSpPr txBox="1"/>
      </xdr:nvSpPr>
      <xdr:spPr>
        <a:xfrm>
          <a:off x="5903122" y="4914900"/>
          <a:ext cx="3333750"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Connections</a:t>
          </a:r>
          <a:r>
            <a:rPr lang="en-US" sz="1400" baseline="0"/>
            <a:t> between data centers </a:t>
          </a:r>
          <a:r>
            <a:rPr lang="en-US" sz="1400"/>
            <a:t>via DWDM transport are included in the Mega-DCI segment.</a:t>
          </a:r>
        </a:p>
      </xdr:txBody>
    </xdr:sp>
    <xdr:clientData/>
  </xdr:twoCellAnchor>
  <xdr:twoCellAnchor>
    <xdr:from>
      <xdr:col>6</xdr:col>
      <xdr:colOff>988219</xdr:colOff>
      <xdr:row>25</xdr:row>
      <xdr:rowOff>104776</xdr:rowOff>
    </xdr:from>
    <xdr:to>
      <xdr:col>6</xdr:col>
      <xdr:colOff>1735933</xdr:colOff>
      <xdr:row>27</xdr:row>
      <xdr:rowOff>1</xdr:rowOff>
    </xdr:to>
    <xdr:cxnSp macro="">
      <xdr:nvCxnSpPr>
        <xdr:cNvPr id="27" name="Straight Arrow Connector 26">
          <a:extLst>
            <a:ext uri="{FF2B5EF4-FFF2-40B4-BE49-F238E27FC236}">
              <a16:creationId xmlns:a16="http://schemas.microsoft.com/office/drawing/2014/main" id="{00000000-0008-0000-0200-00001B000000}"/>
            </a:ext>
          </a:extLst>
        </xdr:cNvPr>
        <xdr:cNvCxnSpPr/>
      </xdr:nvCxnSpPr>
      <xdr:spPr>
        <a:xfrm flipV="1">
          <a:off x="9239250" y="4962526"/>
          <a:ext cx="747714" cy="228600"/>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7</xdr:col>
      <xdr:colOff>698500</xdr:colOff>
      <xdr:row>0</xdr:row>
      <xdr:rowOff>127001</xdr:rowOff>
    </xdr:from>
    <xdr:to>
      <xdr:col>10</xdr:col>
      <xdr:colOff>415556</xdr:colOff>
      <xdr:row>3</xdr:row>
      <xdr:rowOff>152738</xdr:rowOff>
    </xdr:to>
    <xdr:pic>
      <xdr:nvPicPr>
        <xdr:cNvPr id="10" name="Picture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3"/>
        <a:stretch>
          <a:fillRect/>
        </a:stretch>
      </xdr:blipFill>
      <xdr:spPr>
        <a:xfrm>
          <a:off x="11398250" y="127001"/>
          <a:ext cx="2870889" cy="6289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459619</xdr:colOff>
      <xdr:row>4</xdr:row>
      <xdr:rowOff>71060</xdr:rowOff>
    </xdr:from>
    <xdr:to>
      <xdr:col>16</xdr:col>
      <xdr:colOff>158750</xdr:colOff>
      <xdr:row>27</xdr:row>
      <xdr:rowOff>134560</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79375</xdr:colOff>
      <xdr:row>131</xdr:row>
      <xdr:rowOff>0</xdr:rowOff>
    </xdr:from>
    <xdr:to>
      <xdr:col>9</xdr:col>
      <xdr:colOff>673100</xdr:colOff>
      <xdr:row>154</xdr:row>
      <xdr:rowOff>22225</xdr:rowOff>
    </xdr:to>
    <xdr:graphicFrame macro="">
      <xdr:nvGraphicFramePr>
        <xdr:cNvPr id="11" name="Chart 10">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733425</xdr:colOff>
      <xdr:row>131</xdr:row>
      <xdr:rowOff>10583</xdr:rowOff>
    </xdr:from>
    <xdr:to>
      <xdr:col>14</xdr:col>
      <xdr:colOff>780144</xdr:colOff>
      <xdr:row>154</xdr:row>
      <xdr:rowOff>28575</xdr:rowOff>
    </xdr:to>
    <xdr:graphicFrame macro="">
      <xdr:nvGraphicFramePr>
        <xdr:cNvPr id="12" name="Chart 11">
          <a:extLst>
            <a:ext uri="{FF2B5EF4-FFF2-40B4-BE49-F238E27FC236}">
              <a16:creationId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85724</xdr:colOff>
      <xdr:row>210</xdr:row>
      <xdr:rowOff>102393</xdr:rowOff>
    </xdr:from>
    <xdr:to>
      <xdr:col>10</xdr:col>
      <xdr:colOff>342900</xdr:colOff>
      <xdr:row>233</xdr:row>
      <xdr:rowOff>92868</xdr:rowOff>
    </xdr:to>
    <xdr:graphicFrame macro="">
      <xdr:nvGraphicFramePr>
        <xdr:cNvPr id="21" name="Chart 20">
          <a:extLst>
            <a:ext uri="{FF2B5EF4-FFF2-40B4-BE49-F238E27FC236}">
              <a16:creationId xmlns:a16="http://schemas.microsoft.com/office/drawing/2014/main" id="{00000000-0008-0000-03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257253</xdr:colOff>
      <xdr:row>96</xdr:row>
      <xdr:rowOff>96687</xdr:rowOff>
    </xdr:from>
    <xdr:to>
      <xdr:col>10</xdr:col>
      <xdr:colOff>189142</xdr:colOff>
      <xdr:row>119</xdr:row>
      <xdr:rowOff>105304</xdr:rowOff>
    </xdr:to>
    <xdr:graphicFrame macro="">
      <xdr:nvGraphicFramePr>
        <xdr:cNvPr id="22" name="Chart 21">
          <a:extLst>
            <a:ext uri="{FF2B5EF4-FFF2-40B4-BE49-F238E27FC236}">
              <a16:creationId xmlns:a16="http://schemas.microsoft.com/office/drawing/2014/main" id="{00000000-0008-0000-03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241300</xdr:colOff>
      <xdr:row>176</xdr:row>
      <xdr:rowOff>7937</xdr:rowOff>
    </xdr:from>
    <xdr:to>
      <xdr:col>11</xdr:col>
      <xdr:colOff>88900</xdr:colOff>
      <xdr:row>197</xdr:row>
      <xdr:rowOff>125412</xdr:rowOff>
    </xdr:to>
    <xdr:graphicFrame macro="">
      <xdr:nvGraphicFramePr>
        <xdr:cNvPr id="28" name="Chart 27">
          <a:extLst>
            <a:ext uri="{FF2B5EF4-FFF2-40B4-BE49-F238E27FC236}">
              <a16:creationId xmlns:a16="http://schemas.microsoft.com/office/drawing/2014/main" id="{00000000-0008-0000-03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2058879</xdr:colOff>
      <xdr:row>3</xdr:row>
      <xdr:rowOff>262467</xdr:rowOff>
    </xdr:from>
    <xdr:to>
      <xdr:col>8</xdr:col>
      <xdr:colOff>355298</xdr:colOff>
      <xdr:row>27</xdr:row>
      <xdr:rowOff>118231</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341310</xdr:colOff>
      <xdr:row>4</xdr:row>
      <xdr:rowOff>60477</xdr:rowOff>
    </xdr:from>
    <xdr:to>
      <xdr:col>26</xdr:col>
      <xdr:colOff>264583</xdr:colOff>
      <xdr:row>27</xdr:row>
      <xdr:rowOff>142724</xdr:rowOff>
    </xdr:to>
    <xdr:graphicFrame macro="">
      <xdr:nvGraphicFramePr>
        <xdr:cNvPr id="26" name="Chart 25">
          <a:extLst>
            <a:ext uri="{FF2B5EF4-FFF2-40B4-BE49-F238E27FC236}">
              <a16:creationId xmlns:a16="http://schemas.microsoft.com/office/drawing/2014/main" id="{00000000-0008-0000-03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474437</xdr:colOff>
      <xdr:row>28</xdr:row>
      <xdr:rowOff>78317</xdr:rowOff>
    </xdr:from>
    <xdr:to>
      <xdr:col>16</xdr:col>
      <xdr:colOff>169063</xdr:colOff>
      <xdr:row>52</xdr:row>
      <xdr:rowOff>67734</xdr:rowOff>
    </xdr:to>
    <xdr:graphicFrame macro="">
      <xdr:nvGraphicFramePr>
        <xdr:cNvPr id="40" name="Chart 39">
          <a:extLst>
            <a:ext uri="{FF2B5EF4-FFF2-40B4-BE49-F238E27FC236}">
              <a16:creationId xmlns:a16="http://schemas.microsoft.com/office/drawing/2014/main" id="{00000000-0008-0000-03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2054646</xdr:colOff>
      <xdr:row>28</xdr:row>
      <xdr:rowOff>23284</xdr:rowOff>
    </xdr:from>
    <xdr:to>
      <xdr:col>8</xdr:col>
      <xdr:colOff>346227</xdr:colOff>
      <xdr:row>52</xdr:row>
      <xdr:rowOff>63501</xdr:rowOff>
    </xdr:to>
    <xdr:graphicFrame macro="">
      <xdr:nvGraphicFramePr>
        <xdr:cNvPr id="42" name="Chart 41">
          <a:extLst>
            <a:ext uri="{FF2B5EF4-FFF2-40B4-BE49-F238E27FC236}">
              <a16:creationId xmlns:a16="http://schemas.microsoft.com/office/drawing/2014/main" id="{00000000-0008-0000-03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16</xdr:col>
      <xdr:colOff>562429</xdr:colOff>
      <xdr:row>0</xdr:row>
      <xdr:rowOff>134257</xdr:rowOff>
    </xdr:from>
    <xdr:to>
      <xdr:col>21</xdr:col>
      <xdr:colOff>316375</xdr:colOff>
      <xdr:row>3</xdr:row>
      <xdr:rowOff>164530</xdr:rowOff>
    </xdr:to>
    <xdr:pic>
      <xdr:nvPicPr>
        <xdr:cNvPr id="16" name="Picture 15">
          <a:extLst>
            <a:ext uri="{FF2B5EF4-FFF2-40B4-BE49-F238E27FC236}">
              <a16:creationId xmlns:a16="http://schemas.microsoft.com/office/drawing/2014/main" id="{00000000-0008-0000-0300-000010000000}"/>
            </a:ext>
          </a:extLst>
        </xdr:cNvPr>
        <xdr:cNvPicPr>
          <a:picLocks noChangeAspect="1"/>
        </xdr:cNvPicPr>
      </xdr:nvPicPr>
      <xdr:blipFill>
        <a:blip xmlns:r="http://schemas.openxmlformats.org/officeDocument/2006/relationships" r:embed="rId11"/>
        <a:stretch>
          <a:fillRect/>
        </a:stretch>
      </xdr:blipFill>
      <xdr:spPr>
        <a:xfrm>
          <a:off x="13313229" y="134257"/>
          <a:ext cx="2865446" cy="639873"/>
        </a:xfrm>
        <a:prstGeom prst="rect">
          <a:avLst/>
        </a:prstGeom>
      </xdr:spPr>
    </xdr:pic>
    <xdr:clientData/>
  </xdr:twoCellAnchor>
  <xdr:twoCellAnchor>
    <xdr:from>
      <xdr:col>2</xdr:col>
      <xdr:colOff>85724</xdr:colOff>
      <xdr:row>247</xdr:row>
      <xdr:rowOff>102393</xdr:rowOff>
    </xdr:from>
    <xdr:to>
      <xdr:col>10</xdr:col>
      <xdr:colOff>342900</xdr:colOff>
      <xdr:row>270</xdr:row>
      <xdr:rowOff>92868</xdr:rowOff>
    </xdr:to>
    <xdr:graphicFrame macro="">
      <xdr:nvGraphicFramePr>
        <xdr:cNvPr id="17" name="Chart 16">
          <a:extLst>
            <a:ext uri="{FF2B5EF4-FFF2-40B4-BE49-F238E27FC236}">
              <a16:creationId xmlns:a16="http://schemas.microsoft.com/office/drawing/2014/main" id="{00000000-0008-0000-03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85724</xdr:colOff>
      <xdr:row>284</xdr:row>
      <xdr:rowOff>102393</xdr:rowOff>
    </xdr:from>
    <xdr:to>
      <xdr:col>10</xdr:col>
      <xdr:colOff>342900</xdr:colOff>
      <xdr:row>307</xdr:row>
      <xdr:rowOff>92868</xdr:rowOff>
    </xdr:to>
    <xdr:graphicFrame macro="">
      <xdr:nvGraphicFramePr>
        <xdr:cNvPr id="14" name="Chart 13">
          <a:extLst>
            <a:ext uri="{FF2B5EF4-FFF2-40B4-BE49-F238E27FC236}">
              <a16:creationId xmlns:a16="http://schemas.microsoft.com/office/drawing/2014/main" id="{00000000-0008-0000-03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46286</xdr:colOff>
      <xdr:row>6</xdr:row>
      <xdr:rowOff>155536</xdr:rowOff>
    </xdr:from>
    <xdr:to>
      <xdr:col>6</xdr:col>
      <xdr:colOff>244928</xdr:colOff>
      <xdr:row>21</xdr:row>
      <xdr:rowOff>244929</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363085</xdr:colOff>
      <xdr:row>6</xdr:row>
      <xdr:rowOff>224294</xdr:rowOff>
    </xdr:from>
    <xdr:to>
      <xdr:col>13</xdr:col>
      <xdr:colOff>680358</xdr:colOff>
      <xdr:row>22</xdr:row>
      <xdr:rowOff>4151</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4426857</xdr:colOff>
      <xdr:row>46</xdr:row>
      <xdr:rowOff>106137</xdr:rowOff>
    </xdr:from>
    <xdr:to>
      <xdr:col>19</xdr:col>
      <xdr:colOff>580570</xdr:colOff>
      <xdr:row>61</xdr:row>
      <xdr:rowOff>0</xdr:rowOff>
    </xdr:to>
    <xdr:graphicFrame macro="">
      <xdr:nvGraphicFramePr>
        <xdr:cNvPr id="5" name="Chart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698500</xdr:colOff>
      <xdr:row>46</xdr:row>
      <xdr:rowOff>40822</xdr:rowOff>
    </xdr:from>
    <xdr:to>
      <xdr:col>25</xdr:col>
      <xdr:colOff>644071</xdr:colOff>
      <xdr:row>61</xdr:row>
      <xdr:rowOff>0</xdr:rowOff>
    </xdr:to>
    <xdr:graphicFrame macro="">
      <xdr:nvGraphicFramePr>
        <xdr:cNvPr id="6" name="Chart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216054</xdr:colOff>
      <xdr:row>107</xdr:row>
      <xdr:rowOff>105833</xdr:rowOff>
    </xdr:from>
    <xdr:to>
      <xdr:col>11</xdr:col>
      <xdr:colOff>695477</xdr:colOff>
      <xdr:row>128</xdr:row>
      <xdr:rowOff>12701</xdr:rowOff>
    </xdr:to>
    <xdr:graphicFrame macro="">
      <xdr:nvGraphicFramePr>
        <xdr:cNvPr id="8" name="Chart 7">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250446</xdr:colOff>
      <xdr:row>206</xdr:row>
      <xdr:rowOff>42333</xdr:rowOff>
    </xdr:from>
    <xdr:to>
      <xdr:col>12</xdr:col>
      <xdr:colOff>205620</xdr:colOff>
      <xdr:row>227</xdr:row>
      <xdr:rowOff>10583</xdr:rowOff>
    </xdr:to>
    <xdr:graphicFrame macro="">
      <xdr:nvGraphicFramePr>
        <xdr:cNvPr id="9" name="Chart 8">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230590</xdr:colOff>
      <xdr:row>295</xdr:row>
      <xdr:rowOff>144677</xdr:rowOff>
    </xdr:from>
    <xdr:to>
      <xdr:col>12</xdr:col>
      <xdr:colOff>105834</xdr:colOff>
      <xdr:row>316</xdr:row>
      <xdr:rowOff>148167</xdr:rowOff>
    </xdr:to>
    <xdr:graphicFrame macro="">
      <xdr:nvGraphicFramePr>
        <xdr:cNvPr id="10" name="Chart 9">
          <a:extLst>
            <a:ext uri="{FF2B5EF4-FFF2-40B4-BE49-F238E27FC236}">
              <a16:creationId xmlns:a16="http://schemas.microsoft.com/office/drawing/2014/main"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419993</xdr:colOff>
      <xdr:row>404</xdr:row>
      <xdr:rowOff>0</xdr:rowOff>
    </xdr:from>
    <xdr:to>
      <xdr:col>12</xdr:col>
      <xdr:colOff>359833</xdr:colOff>
      <xdr:row>424</xdr:row>
      <xdr:rowOff>118533</xdr:rowOff>
    </xdr:to>
    <xdr:graphicFrame macro="">
      <xdr:nvGraphicFramePr>
        <xdr:cNvPr id="11" name="Chart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9</xdr:col>
      <xdr:colOff>413883</xdr:colOff>
      <xdr:row>0</xdr:row>
      <xdr:rowOff>114527</xdr:rowOff>
    </xdr:from>
    <xdr:to>
      <xdr:col>13</xdr:col>
      <xdr:colOff>360145</xdr:colOff>
      <xdr:row>3</xdr:row>
      <xdr:rowOff>133460</xdr:rowOff>
    </xdr:to>
    <xdr:pic>
      <xdr:nvPicPr>
        <xdr:cNvPr id="12" name="Picture 11">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9"/>
        <a:stretch>
          <a:fillRect/>
        </a:stretch>
      </xdr:blipFill>
      <xdr:spPr>
        <a:xfrm>
          <a:off x="9145133" y="114527"/>
          <a:ext cx="2867262" cy="622183"/>
        </a:xfrm>
        <a:prstGeom prst="rect">
          <a:avLst/>
        </a:prstGeom>
      </xdr:spPr>
    </xdr:pic>
    <xdr:clientData/>
  </xdr:twoCellAnchor>
  <xdr:twoCellAnchor>
    <xdr:from>
      <xdr:col>25</xdr:col>
      <xdr:colOff>741587</xdr:colOff>
      <xdr:row>46</xdr:row>
      <xdr:rowOff>54127</xdr:rowOff>
    </xdr:from>
    <xdr:to>
      <xdr:col>29</xdr:col>
      <xdr:colOff>0</xdr:colOff>
      <xdr:row>61</xdr:row>
      <xdr:rowOff>0</xdr:rowOff>
    </xdr:to>
    <xdr:graphicFrame macro="">
      <xdr:nvGraphicFramePr>
        <xdr:cNvPr id="13" name="Chart 12">
          <a:extLst>
            <a:ext uri="{FF2B5EF4-FFF2-40B4-BE49-F238E27FC236}">
              <a16:creationId xmlns:a16="http://schemas.microsoft.com/office/drawing/2014/main"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238566</xdr:colOff>
      <xdr:row>486</xdr:row>
      <xdr:rowOff>84667</xdr:rowOff>
    </xdr:from>
    <xdr:to>
      <xdr:col>12</xdr:col>
      <xdr:colOff>222251</xdr:colOff>
      <xdr:row>506</xdr:row>
      <xdr:rowOff>148168</xdr:rowOff>
    </xdr:to>
    <xdr:graphicFrame macro="">
      <xdr:nvGraphicFramePr>
        <xdr:cNvPr id="21" name="Chart 20">
          <a:extLst>
            <a:ext uri="{FF2B5EF4-FFF2-40B4-BE49-F238E27FC236}">
              <a16:creationId xmlns:a16="http://schemas.microsoft.com/office/drawing/2014/main" id="{00000000-0008-0000-04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72572</xdr:colOff>
      <xdr:row>46</xdr:row>
      <xdr:rowOff>154214</xdr:rowOff>
    </xdr:from>
    <xdr:to>
      <xdr:col>6</xdr:col>
      <xdr:colOff>462643</xdr:colOff>
      <xdr:row>60</xdr:row>
      <xdr:rowOff>75896</xdr:rowOff>
    </xdr:to>
    <xdr:graphicFrame macro="">
      <xdr:nvGraphicFramePr>
        <xdr:cNvPr id="26" name="Chart 25">
          <a:extLst>
            <a:ext uri="{FF2B5EF4-FFF2-40B4-BE49-F238E27FC236}">
              <a16:creationId xmlns:a16="http://schemas.microsoft.com/office/drawing/2014/main" id="{00000000-0008-0000-04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613228</xdr:colOff>
      <xdr:row>46</xdr:row>
      <xdr:rowOff>176587</xdr:rowOff>
    </xdr:from>
    <xdr:to>
      <xdr:col>13</xdr:col>
      <xdr:colOff>752930</xdr:colOff>
      <xdr:row>60</xdr:row>
      <xdr:rowOff>53984</xdr:rowOff>
    </xdr:to>
    <xdr:graphicFrame macro="">
      <xdr:nvGraphicFramePr>
        <xdr:cNvPr id="27" name="Chart 26">
          <a:extLst>
            <a:ext uri="{FF2B5EF4-FFF2-40B4-BE49-F238E27FC236}">
              <a16:creationId xmlns:a16="http://schemas.microsoft.com/office/drawing/2014/main" id="{00000000-0008-0000-04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29</xdr:col>
      <xdr:colOff>296334</xdr:colOff>
      <xdr:row>46</xdr:row>
      <xdr:rowOff>1</xdr:rowOff>
    </xdr:from>
    <xdr:to>
      <xdr:col>32</xdr:col>
      <xdr:colOff>148167</xdr:colOff>
      <xdr:row>60</xdr:row>
      <xdr:rowOff>254000</xdr:rowOff>
    </xdr:to>
    <xdr:graphicFrame macro="">
      <xdr:nvGraphicFramePr>
        <xdr:cNvPr id="28" name="Chart 27">
          <a:extLst>
            <a:ext uri="{FF2B5EF4-FFF2-40B4-BE49-F238E27FC236}">
              <a16:creationId xmlns:a16="http://schemas.microsoft.com/office/drawing/2014/main" id="{00000000-0008-0000-04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74082</xdr:colOff>
      <xdr:row>107</xdr:row>
      <xdr:rowOff>78317</xdr:rowOff>
    </xdr:from>
    <xdr:to>
      <xdr:col>4</xdr:col>
      <xdr:colOff>698500</xdr:colOff>
      <xdr:row>128</xdr:row>
      <xdr:rowOff>52916</xdr:rowOff>
    </xdr:to>
    <xdr:graphicFrame macro="">
      <xdr:nvGraphicFramePr>
        <xdr:cNvPr id="15" name="Chart 14">
          <a:extLst>
            <a:ext uri="{FF2B5EF4-FFF2-40B4-BE49-F238E27FC236}">
              <a16:creationId xmlns:a16="http://schemas.microsoft.com/office/drawing/2014/main" id="{00000000-0008-0000-04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455084</xdr:colOff>
      <xdr:row>206</xdr:row>
      <xdr:rowOff>42333</xdr:rowOff>
    </xdr:from>
    <xdr:to>
      <xdr:col>5</xdr:col>
      <xdr:colOff>10584</xdr:colOff>
      <xdr:row>227</xdr:row>
      <xdr:rowOff>16934</xdr:rowOff>
    </xdr:to>
    <xdr:graphicFrame macro="">
      <xdr:nvGraphicFramePr>
        <xdr:cNvPr id="29" name="Chart 28">
          <a:extLst>
            <a:ext uri="{FF2B5EF4-FFF2-40B4-BE49-F238E27FC236}">
              <a16:creationId xmlns:a16="http://schemas.microsoft.com/office/drawing/2014/main" id="{00000000-0008-0000-04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486833</xdr:colOff>
      <xdr:row>296</xdr:row>
      <xdr:rowOff>0</xdr:rowOff>
    </xdr:from>
    <xdr:to>
      <xdr:col>5</xdr:col>
      <xdr:colOff>42333</xdr:colOff>
      <xdr:row>316</xdr:row>
      <xdr:rowOff>154517</xdr:rowOff>
    </xdr:to>
    <xdr:graphicFrame macro="">
      <xdr:nvGraphicFramePr>
        <xdr:cNvPr id="30" name="Chart 29">
          <a:extLst>
            <a:ext uri="{FF2B5EF4-FFF2-40B4-BE49-F238E27FC236}">
              <a16:creationId xmlns:a16="http://schemas.microsoft.com/office/drawing/2014/main" id="{00000000-0008-0000-04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42332</xdr:colOff>
      <xdr:row>404</xdr:row>
      <xdr:rowOff>21166</xdr:rowOff>
    </xdr:from>
    <xdr:to>
      <xdr:col>5</xdr:col>
      <xdr:colOff>105832</xdr:colOff>
      <xdr:row>424</xdr:row>
      <xdr:rowOff>154515</xdr:rowOff>
    </xdr:to>
    <xdr:graphicFrame macro="">
      <xdr:nvGraphicFramePr>
        <xdr:cNvPr id="31" name="Chart 30">
          <a:extLst>
            <a:ext uri="{FF2B5EF4-FFF2-40B4-BE49-F238E27FC236}">
              <a16:creationId xmlns:a16="http://schemas.microsoft.com/office/drawing/2014/main" id="{00000000-0008-0000-04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455085</xdr:colOff>
      <xdr:row>486</xdr:row>
      <xdr:rowOff>31751</xdr:rowOff>
    </xdr:from>
    <xdr:to>
      <xdr:col>5</xdr:col>
      <xdr:colOff>10585</xdr:colOff>
      <xdr:row>506</xdr:row>
      <xdr:rowOff>165101</xdr:rowOff>
    </xdr:to>
    <xdr:graphicFrame macro="">
      <xdr:nvGraphicFramePr>
        <xdr:cNvPr id="32" name="Chart 31">
          <a:extLst>
            <a:ext uri="{FF2B5EF4-FFF2-40B4-BE49-F238E27FC236}">
              <a16:creationId xmlns:a16="http://schemas.microsoft.com/office/drawing/2014/main" id="{00000000-0008-0000-04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29</xdr:col>
      <xdr:colOff>627063</xdr:colOff>
      <xdr:row>6</xdr:row>
      <xdr:rowOff>57149</xdr:rowOff>
    </xdr:from>
    <xdr:to>
      <xdr:col>32</xdr:col>
      <xdr:colOff>444499</xdr:colOff>
      <xdr:row>19</xdr:row>
      <xdr:rowOff>100540</xdr:rowOff>
    </xdr:to>
    <xdr:graphicFrame macro="">
      <xdr:nvGraphicFramePr>
        <xdr:cNvPr id="4" name="Chart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16</xdr:col>
      <xdr:colOff>30691</xdr:colOff>
      <xdr:row>486</xdr:row>
      <xdr:rowOff>162983</xdr:rowOff>
    </xdr:from>
    <xdr:to>
      <xdr:col>20</xdr:col>
      <xdr:colOff>263526</xdr:colOff>
      <xdr:row>507</xdr:row>
      <xdr:rowOff>137583</xdr:rowOff>
    </xdr:to>
    <xdr:graphicFrame macro="">
      <xdr:nvGraphicFramePr>
        <xdr:cNvPr id="23" name="Chart 22">
          <a:extLst>
            <a:ext uri="{FF2B5EF4-FFF2-40B4-BE49-F238E27FC236}">
              <a16:creationId xmlns:a16="http://schemas.microsoft.com/office/drawing/2014/main" id="{00000000-0008-0000-04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16</xdr:col>
      <xdr:colOff>21167</xdr:colOff>
      <xdr:row>108</xdr:row>
      <xdr:rowOff>148167</xdr:rowOff>
    </xdr:from>
    <xdr:to>
      <xdr:col>20</xdr:col>
      <xdr:colOff>148169</xdr:colOff>
      <xdr:row>129</xdr:row>
      <xdr:rowOff>122766</xdr:rowOff>
    </xdr:to>
    <xdr:graphicFrame macro="">
      <xdr:nvGraphicFramePr>
        <xdr:cNvPr id="25" name="Chart 24">
          <a:extLst>
            <a:ext uri="{FF2B5EF4-FFF2-40B4-BE49-F238E27FC236}">
              <a16:creationId xmlns:a16="http://schemas.microsoft.com/office/drawing/2014/main" id="{00000000-0008-0000-04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16</xdr:col>
      <xdr:colOff>21166</xdr:colOff>
      <xdr:row>206</xdr:row>
      <xdr:rowOff>148166</xdr:rowOff>
    </xdr:from>
    <xdr:to>
      <xdr:col>20</xdr:col>
      <xdr:colOff>148168</xdr:colOff>
      <xdr:row>227</xdr:row>
      <xdr:rowOff>122766</xdr:rowOff>
    </xdr:to>
    <xdr:graphicFrame macro="">
      <xdr:nvGraphicFramePr>
        <xdr:cNvPr id="33" name="Chart 32">
          <a:extLst>
            <a:ext uri="{FF2B5EF4-FFF2-40B4-BE49-F238E27FC236}">
              <a16:creationId xmlns:a16="http://schemas.microsoft.com/office/drawing/2014/main" id="{00000000-0008-0000-04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16</xdr:col>
      <xdr:colOff>63500</xdr:colOff>
      <xdr:row>296</xdr:row>
      <xdr:rowOff>84667</xdr:rowOff>
    </xdr:from>
    <xdr:to>
      <xdr:col>20</xdr:col>
      <xdr:colOff>190502</xdr:colOff>
      <xdr:row>317</xdr:row>
      <xdr:rowOff>59267</xdr:rowOff>
    </xdr:to>
    <xdr:graphicFrame macro="">
      <xdr:nvGraphicFramePr>
        <xdr:cNvPr id="34" name="Chart 33">
          <a:extLst>
            <a:ext uri="{FF2B5EF4-FFF2-40B4-BE49-F238E27FC236}">
              <a16:creationId xmlns:a16="http://schemas.microsoft.com/office/drawing/2014/main" id="{00000000-0008-0000-04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16</xdr:col>
      <xdr:colOff>21168</xdr:colOff>
      <xdr:row>405</xdr:row>
      <xdr:rowOff>0</xdr:rowOff>
    </xdr:from>
    <xdr:to>
      <xdr:col>20</xdr:col>
      <xdr:colOff>148170</xdr:colOff>
      <xdr:row>425</xdr:row>
      <xdr:rowOff>143935</xdr:rowOff>
    </xdr:to>
    <xdr:graphicFrame macro="">
      <xdr:nvGraphicFramePr>
        <xdr:cNvPr id="35" name="Chart 34">
          <a:extLst>
            <a:ext uri="{FF2B5EF4-FFF2-40B4-BE49-F238E27FC236}">
              <a16:creationId xmlns:a16="http://schemas.microsoft.com/office/drawing/2014/main" id="{00000000-0008-0000-04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36589</xdr:colOff>
      <xdr:row>8</xdr:row>
      <xdr:rowOff>51707</xdr:rowOff>
    </xdr:from>
    <xdr:to>
      <xdr:col>6</xdr:col>
      <xdr:colOff>589642</xdr:colOff>
      <xdr:row>24</xdr:row>
      <xdr:rowOff>112032</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629829</xdr:colOff>
      <xdr:row>8</xdr:row>
      <xdr:rowOff>59078</xdr:rowOff>
    </xdr:from>
    <xdr:to>
      <xdr:col>11</xdr:col>
      <xdr:colOff>571500</xdr:colOff>
      <xdr:row>24</xdr:row>
      <xdr:rowOff>119402</xdr:rowOff>
    </xdr:to>
    <xdr:graphicFrame macro="">
      <xdr:nvGraphicFramePr>
        <xdr:cNvPr id="4" name="Chart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594452</xdr:colOff>
      <xdr:row>8</xdr:row>
      <xdr:rowOff>72572</xdr:rowOff>
    </xdr:from>
    <xdr:to>
      <xdr:col>15</xdr:col>
      <xdr:colOff>1111250</xdr:colOff>
      <xdr:row>24</xdr:row>
      <xdr:rowOff>131537</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9</xdr:col>
      <xdr:colOff>447524</xdr:colOff>
      <xdr:row>1</xdr:row>
      <xdr:rowOff>24189</xdr:rowOff>
    </xdr:from>
    <xdr:to>
      <xdr:col>11</xdr:col>
      <xdr:colOff>1028634</xdr:colOff>
      <xdr:row>3</xdr:row>
      <xdr:rowOff>214724</xdr:rowOff>
    </xdr:to>
    <xdr:pic>
      <xdr:nvPicPr>
        <xdr:cNvPr id="6" name="Picture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4"/>
        <a:stretch>
          <a:fillRect/>
        </a:stretch>
      </xdr:blipFill>
      <xdr:spPr>
        <a:xfrm>
          <a:off x="11327191" y="193522"/>
          <a:ext cx="2861818" cy="613869"/>
        </a:xfrm>
        <a:prstGeom prst="rect">
          <a:avLst/>
        </a:prstGeom>
      </xdr:spPr>
    </xdr:pic>
    <xdr:clientData/>
  </xdr:twoCellAnchor>
</xdr:wsDr>
</file>

<file path=xl/drawings/drawing7.xml><?xml version="1.0" encoding="utf-8"?>
<c:userShapes xmlns:c="http://schemas.openxmlformats.org/drawingml/2006/chart">
  <cdr:relSizeAnchor xmlns:cdr="http://schemas.openxmlformats.org/drawingml/2006/chartDrawing">
    <cdr:from>
      <cdr:x>0.32839</cdr:x>
      <cdr:y>0.1845</cdr:y>
    </cdr:from>
    <cdr:to>
      <cdr:x>0.66007</cdr:x>
      <cdr:y>0.25063</cdr:y>
    </cdr:to>
    <cdr:sp macro="" textlink="">
      <cdr:nvSpPr>
        <cdr:cNvPr id="3" name="TextBox 2"/>
        <cdr:cNvSpPr txBox="1"/>
      </cdr:nvSpPr>
      <cdr:spPr>
        <a:xfrm xmlns:a="http://schemas.openxmlformats.org/drawingml/2006/main">
          <a:off x="2148522" y="599010"/>
          <a:ext cx="2170045" cy="21469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0.46927</cdr:x>
      <cdr:y>0.00901</cdr:y>
    </cdr:from>
    <cdr:to>
      <cdr:x>0.94309</cdr:x>
      <cdr:y>0.0771</cdr:y>
    </cdr:to>
    <cdr:sp macro="" textlink="'Ethernet Dashboard'!$G$7:$K$7">
      <cdr:nvSpPr>
        <cdr:cNvPr id="4" name="TextBox 3"/>
        <cdr:cNvSpPr txBox="1"/>
      </cdr:nvSpPr>
      <cdr:spPr>
        <a:xfrm xmlns:a="http://schemas.openxmlformats.org/drawingml/2006/main">
          <a:off x="2692756" y="27345"/>
          <a:ext cx="2718805" cy="20669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fld id="{9C33E692-77D2-45AD-94BE-BB5CB68A0399}" type="TxLink">
            <a:rPr lang="en-US" sz="1200" b="0" i="0" u="none" strike="noStrike">
              <a:solidFill>
                <a:srgbClr val="000000"/>
              </a:solidFill>
              <a:latin typeface="+mn-lt"/>
              <a:cs typeface="Arial"/>
            </a:rPr>
            <a:pPr algn="l"/>
            <a:t>100G DR_500 m_QSFP28</a:t>
          </a:fld>
          <a:endParaRPr lang="en-US" sz="1200" b="0">
            <a:latin typeface="+mn-lt"/>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0.50876</cdr:x>
      <cdr:y>0.01559</cdr:y>
    </cdr:from>
    <cdr:to>
      <cdr:x>0.95636</cdr:x>
      <cdr:y>0.0911</cdr:y>
    </cdr:to>
    <cdr:sp macro="" textlink="'Ethernet Dashboard'!$G$7:$K$7">
      <cdr:nvSpPr>
        <cdr:cNvPr id="2" name="TextBox 1"/>
        <cdr:cNvSpPr txBox="1"/>
      </cdr:nvSpPr>
      <cdr:spPr>
        <a:xfrm xmlns:a="http://schemas.openxmlformats.org/drawingml/2006/main">
          <a:off x="2719796" y="47319"/>
          <a:ext cx="2392876" cy="22924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38832735-0833-414F-8E62-95D434589278}" type="TxLink">
            <a:rPr lang="en-US" sz="1200" b="0" i="0" u="none" strike="noStrike">
              <a:solidFill>
                <a:srgbClr val="000000"/>
              </a:solidFill>
              <a:latin typeface="+mn-lt"/>
              <a:cs typeface="Arial"/>
            </a:rPr>
            <a:pPr algn="ctr"/>
            <a:t>100G DR_500 m_QSFP28</a:t>
          </a:fld>
          <a:endParaRPr lang="en-US" sz="1100" b="0">
            <a:latin typeface="+mn-lt"/>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0.50758</cdr:x>
      <cdr:y>0.02123</cdr:y>
    </cdr:from>
    <cdr:to>
      <cdr:x>1</cdr:x>
      <cdr:y>0.10314</cdr:y>
    </cdr:to>
    <cdr:sp macro="" textlink="'Ethernet Dashboard'!$G$7:$K$7">
      <cdr:nvSpPr>
        <cdr:cNvPr id="2" name="TextBox 1"/>
        <cdr:cNvSpPr txBox="1"/>
      </cdr:nvSpPr>
      <cdr:spPr>
        <a:xfrm xmlns:a="http://schemas.openxmlformats.org/drawingml/2006/main">
          <a:off x="2496637" y="64407"/>
          <a:ext cx="2422072" cy="24855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64A65334-F4A3-410C-9F84-D4B2EED0214F}" type="TxLink">
            <a:rPr lang="en-US" sz="1200"/>
            <a:pPr algn="ctr"/>
            <a:t>100G DR_500 m_QSFP28</a:t>
          </a:fld>
          <a:endParaRPr lang="en-US" sz="12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ropbox/LC%20Reports/40-100G%20Data%20Center%20study/2015%20update/Ethernet%20historical%20data%2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ohn%20Lively/LightCounting%20Dropbox/Optical/Ethernet%20Forecast/LC%20Ethernet%20Xcvr%20Forecast%20Model_2022%2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thernet"/>
    </sheetNames>
    <sheetDataSet>
      <sheetData sheetId="0" refreshError="1">
        <row r="9">
          <cell r="AE9" t="str">
            <v>A_10G_17</v>
          </cell>
        </row>
        <row r="10">
          <cell r="AE10" t="str">
            <v>A_10G_21</v>
          </cell>
        </row>
        <row r="11">
          <cell r="AE11" t="str">
            <v>A_10G_16</v>
          </cell>
        </row>
        <row r="12">
          <cell r="AE12" t="str">
            <v>A_10G_20</v>
          </cell>
        </row>
        <row r="13">
          <cell r="AE13" t="str">
            <v>EoC</v>
          </cell>
        </row>
        <row r="14">
          <cell r="AE14" t="str">
            <v>A_40G_11</v>
          </cell>
        </row>
        <row r="15">
          <cell r="AE15" t="str">
            <v>A_100G_5</v>
          </cell>
        </row>
        <row r="16">
          <cell r="AE16" t="str">
            <v>B_10R_18</v>
          </cell>
        </row>
        <row r="17">
          <cell r="AE17" t="str">
            <v>B_10R_15</v>
          </cell>
        </row>
        <row r="18">
          <cell r="AE18" t="str">
            <v>C_1G_13</v>
          </cell>
        </row>
        <row r="19">
          <cell r="AE19" t="str">
            <v>C_1G_14</v>
          </cell>
        </row>
        <row r="20">
          <cell r="AE20" t="str">
            <v>C_1G_7</v>
          </cell>
        </row>
        <row r="21">
          <cell r="AE21" t="str">
            <v>C_1G_1</v>
          </cell>
        </row>
        <row r="22">
          <cell r="AE22" t="str">
            <v>D_FE_22</v>
          </cell>
        </row>
        <row r="23">
          <cell r="AE23" t="str">
            <v>D_40F_5</v>
          </cell>
        </row>
        <row r="24">
          <cell r="AE24" t="str">
            <v>D_40SS_11</v>
          </cell>
        </row>
        <row r="25">
          <cell r="AE25" t="str">
            <v>E_1G_13</v>
          </cell>
        </row>
        <row r="26">
          <cell r="AE26" t="str">
            <v>E_1G_14</v>
          </cell>
        </row>
        <row r="27">
          <cell r="AE27" t="str">
            <v>E_1G_8</v>
          </cell>
        </row>
        <row r="28">
          <cell r="AE28" t="str">
            <v>E_10G_19</v>
          </cell>
        </row>
        <row r="29">
          <cell r="AE29" t="str">
            <v>E_10G_17</v>
          </cell>
        </row>
        <row r="30">
          <cell r="AE30" t="str">
            <v>E_10G_21</v>
          </cell>
        </row>
        <row r="31">
          <cell r="AE31" t="str">
            <v>E_10G_15</v>
          </cell>
        </row>
        <row r="32">
          <cell r="AE32" t="str">
            <v>E_40G_5</v>
          </cell>
        </row>
        <row r="33">
          <cell r="AE33" t="str">
            <v>E_40G_11</v>
          </cell>
        </row>
        <row r="34">
          <cell r="AE34" t="str">
            <v>E_100G_5</v>
          </cell>
        </row>
        <row r="35">
          <cell r="AE35" t="str">
            <v>E_100G_6</v>
          </cell>
        </row>
        <row r="36">
          <cell r="AE36" t="str">
            <v>F_FE_22</v>
          </cell>
        </row>
        <row r="37">
          <cell r="AE37" t="str">
            <v>G_1G_14</v>
          </cell>
        </row>
        <row r="38">
          <cell r="AE38" t="str">
            <v>G_1G_10</v>
          </cell>
        </row>
        <row r="39">
          <cell r="AE39" t="str">
            <v>G_10G_17</v>
          </cell>
        </row>
        <row r="40">
          <cell r="AE40" t="str">
            <v>G_10G_21</v>
          </cell>
        </row>
        <row r="41">
          <cell r="AE41" t="str">
            <v>G_10G_15</v>
          </cell>
        </row>
        <row r="42">
          <cell r="AE42" t="str">
            <v>H_1G_14</v>
          </cell>
        </row>
        <row r="43">
          <cell r="AE43" t="str">
            <v>H_1G_10</v>
          </cell>
        </row>
        <row r="44">
          <cell r="AE44" t="str">
            <v>H_10G_21</v>
          </cell>
        </row>
        <row r="45">
          <cell r="AE45" t="str">
            <v>H_10G_15</v>
          </cell>
        </row>
        <row r="46">
          <cell r="AE46" t="str">
            <v>MISC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s"/>
      <sheetName val="March 2021"/>
      <sheetName val="July 2021"/>
      <sheetName val="Sep 2021"/>
      <sheetName val="March 2022"/>
      <sheetName val="Inputs (Mar2022)"/>
      <sheetName val="Inputs (July 2022)"/>
      <sheetName val="Forecast model"/>
      <sheetName val="Cloud split models"/>
      <sheetName val="Comments"/>
      <sheetName val="Sanity checks"/>
      <sheetName val="Introduction"/>
      <sheetName val="Methodology"/>
      <sheetName val="Products"/>
      <sheetName val="Summary"/>
      <sheetName val="Dashboard"/>
      <sheetName val="NSG project"/>
      <sheetName val="Products x speed"/>
      <sheetName val="112 Adoption"/>
      <sheetName val="Cost per Gbps"/>
      <sheetName val="Figures for Report"/>
      <sheetName val="Bandwidth growth"/>
      <sheetName val="Segment splits"/>
      <sheetName val="Cloud"/>
      <sheetName val="Telecom"/>
      <sheetName val="Enterprise"/>
      <sheetName val="Products x segment"/>
      <sheetName val="Segment dashbd"/>
      <sheetName val="Cloud split results"/>
      <sheetName val="Ito-san WDM"/>
      <sheetName val="Waterfall chart (vsSep2021)"/>
      <sheetName val="Waterfall chart (vsMar2021)"/>
      <sheetName val="Waterfall chart (vsSep2020)"/>
      <sheetName val="Cloud split models (original)"/>
      <sheetName val="Waterfall chart (flex)"/>
      <sheetName val="WDM Cloud (DCI)"/>
      <sheetName val="Std v Non-Std"/>
      <sheetName val="Inputs (Mar2020)"/>
      <sheetName val="July 2020"/>
      <sheetName val="Inputs (Sep2020)"/>
      <sheetName val="March 2020"/>
      <sheetName val="changes"/>
    </sheetNames>
    <sheetDataSet>
      <sheetData sheetId="0"/>
      <sheetData sheetId="1"/>
      <sheetData sheetId="2"/>
      <sheetData sheetId="3"/>
      <sheetData sheetId="4"/>
      <sheetData sheetId="5"/>
      <sheetData sheetId="6"/>
      <sheetData sheetId="7">
        <row r="38">
          <cell r="E38">
            <v>2016</v>
          </cell>
          <cell r="F38">
            <v>2017</v>
          </cell>
          <cell r="G38">
            <v>2018</v>
          </cell>
          <cell r="H38">
            <v>2019</v>
          </cell>
          <cell r="I38">
            <v>2020</v>
          </cell>
          <cell r="J38">
            <v>2021</v>
          </cell>
          <cell r="K38">
            <v>2022</v>
          </cell>
          <cell r="L38">
            <v>2023</v>
          </cell>
          <cell r="M38">
            <v>2024</v>
          </cell>
          <cell r="N38">
            <v>2025</v>
          </cell>
          <cell r="O38">
            <v>2026</v>
          </cell>
          <cell r="P38">
            <v>2027</v>
          </cell>
          <cell r="Q38">
            <v>2028</v>
          </cell>
          <cell r="R38">
            <v>2029</v>
          </cell>
          <cell r="S38">
            <v>2030</v>
          </cell>
        </row>
        <row r="39">
          <cell r="E39">
            <v>4496175.0999999996</v>
          </cell>
          <cell r="F39">
            <v>4278484</v>
          </cell>
          <cell r="G39">
            <v>4962296</v>
          </cell>
          <cell r="H39">
            <v>3594917</v>
          </cell>
          <cell r="I39">
            <v>4040662</v>
          </cell>
          <cell r="J39">
            <v>4120020</v>
          </cell>
          <cell r="K39">
            <v>3554860.2561997403</v>
          </cell>
          <cell r="L39">
            <v>3199374.2305797664</v>
          </cell>
          <cell r="M39">
            <v>2879436.8075217898</v>
          </cell>
          <cell r="N39">
            <v>2591493.1267696107</v>
          </cell>
          <cell r="O39">
            <v>2332343.8140926496</v>
          </cell>
          <cell r="P39">
            <v>2099109.4326833845</v>
          </cell>
          <cell r="Q39">
            <v>1889198.4894150461</v>
          </cell>
          <cell r="R39">
            <v>1700278.6404735416</v>
          </cell>
          <cell r="S39">
            <v>1530250.7764261875</v>
          </cell>
        </row>
        <row r="40">
          <cell r="E40">
            <v>8393495.8800000008</v>
          </cell>
          <cell r="F40">
            <v>6412151</v>
          </cell>
          <cell r="G40">
            <v>7845061</v>
          </cell>
          <cell r="H40">
            <v>7456788</v>
          </cell>
          <cell r="I40">
            <v>8282946</v>
          </cell>
          <cell r="J40">
            <v>6969174</v>
          </cell>
          <cell r="K40">
            <v>7292515.8587815836</v>
          </cell>
          <cell r="L40">
            <v>6563264.2729034256</v>
          </cell>
          <cell r="M40">
            <v>5906937.8456130829</v>
          </cell>
          <cell r="N40">
            <v>5316244.0610517748</v>
          </cell>
          <cell r="O40">
            <v>4784619.6549465973</v>
          </cell>
          <cell r="P40">
            <v>4306157.6894519376</v>
          </cell>
          <cell r="Q40">
            <v>3875541.9205067437</v>
          </cell>
          <cell r="R40">
            <v>3487987.7284560692</v>
          </cell>
          <cell r="S40">
            <v>3139188.9556104625</v>
          </cell>
        </row>
        <row r="41">
          <cell r="E41">
            <v>562563.625</v>
          </cell>
          <cell r="F41">
            <v>477500.4</v>
          </cell>
          <cell r="G41">
            <v>1016133</v>
          </cell>
          <cell r="H41">
            <v>852243</v>
          </cell>
          <cell r="I41">
            <v>701943</v>
          </cell>
          <cell r="J41">
            <v>787324</v>
          </cell>
          <cell r="K41">
            <v>462728.5765626661</v>
          </cell>
          <cell r="L41">
            <v>352822.45051939838</v>
          </cell>
          <cell r="M41">
            <v>267092.54689662147</v>
          </cell>
          <cell r="N41">
            <v>202193.56365419755</v>
          </cell>
          <cell r="O41">
            <v>153063.9385419001</v>
          </cell>
          <cell r="P41">
            <v>115871.98355150111</v>
          </cell>
          <cell r="Q41">
            <v>87717.04622303306</v>
          </cell>
          <cell r="R41">
            <v>66403.283712441815</v>
          </cell>
          <cell r="S41">
            <v>50268.405944535836</v>
          </cell>
        </row>
        <row r="42">
          <cell r="E42">
            <v>115175.5</v>
          </cell>
          <cell r="F42">
            <v>105559.64999999997</v>
          </cell>
          <cell r="G42">
            <v>515486</v>
          </cell>
          <cell r="H42">
            <v>200286</v>
          </cell>
          <cell r="I42">
            <v>187204</v>
          </cell>
          <cell r="J42">
            <v>249414</v>
          </cell>
          <cell r="K42">
            <v>140202.29837655849</v>
          </cell>
          <cell r="L42">
            <v>112161.8387012468</v>
          </cell>
          <cell r="M42">
            <v>89729.470960997452</v>
          </cell>
          <cell r="N42">
            <v>71783.576768797968</v>
          </cell>
          <cell r="O42">
            <v>57426.86141503838</v>
          </cell>
          <cell r="P42">
            <v>45941.489132030707</v>
          </cell>
          <cell r="Q42">
            <v>36753.191305624568</v>
          </cell>
          <cell r="R42">
            <v>29402.553044499655</v>
          </cell>
          <cell r="S42">
            <v>23522.042435599724</v>
          </cell>
        </row>
        <row r="43">
          <cell r="E43">
            <v>200000</v>
          </cell>
          <cell r="F43">
            <v>0</v>
          </cell>
          <cell r="G43">
            <v>0</v>
          </cell>
          <cell r="H43">
            <v>0</v>
          </cell>
          <cell r="I43">
            <v>0</v>
          </cell>
          <cell r="J43">
            <v>0</v>
          </cell>
          <cell r="K43">
            <v>0</v>
          </cell>
          <cell r="L43">
            <v>0</v>
          </cell>
          <cell r="M43">
            <v>0</v>
          </cell>
          <cell r="N43">
            <v>0</v>
          </cell>
          <cell r="O43">
            <v>0</v>
          </cell>
          <cell r="P43">
            <v>0</v>
          </cell>
          <cell r="Q43">
            <v>0</v>
          </cell>
          <cell r="R43">
            <v>0</v>
          </cell>
          <cell r="S43">
            <v>0</v>
          </cell>
        </row>
        <row r="44">
          <cell r="E44">
            <v>117811</v>
          </cell>
          <cell r="F44">
            <v>83582</v>
          </cell>
          <cell r="G44">
            <v>55887</v>
          </cell>
          <cell r="H44">
            <v>25923</v>
          </cell>
          <cell r="I44">
            <v>25000</v>
          </cell>
          <cell r="J44">
            <v>24000</v>
          </cell>
          <cell r="K44">
            <v>0</v>
          </cell>
          <cell r="L44">
            <v>0</v>
          </cell>
          <cell r="M44">
            <v>0</v>
          </cell>
          <cell r="N44">
            <v>0</v>
          </cell>
          <cell r="O44">
            <v>0</v>
          </cell>
          <cell r="P44">
            <v>0</v>
          </cell>
          <cell r="Q44">
            <v>0</v>
          </cell>
          <cell r="R44">
            <v>0</v>
          </cell>
          <cell r="S44">
            <v>0</v>
          </cell>
        </row>
        <row r="45">
          <cell r="E45">
            <v>11231936.93</v>
          </cell>
          <cell r="F45">
            <v>12500000</v>
          </cell>
          <cell r="G45">
            <v>13931207</v>
          </cell>
          <cell r="H45">
            <v>12549964</v>
          </cell>
          <cell r="I45">
            <v>14598392</v>
          </cell>
          <cell r="J45">
            <v>10520735</v>
          </cell>
          <cell r="K45">
            <v>12876391.496340627</v>
          </cell>
          <cell r="L45">
            <v>11459988.431743158</v>
          </cell>
          <cell r="M45">
            <v>9970189.9356165472</v>
          </cell>
          <cell r="N45">
            <v>8674065.2439863961</v>
          </cell>
          <cell r="O45">
            <v>7546436.7622681642</v>
          </cell>
          <cell r="P45">
            <v>6565399.9831733024</v>
          </cell>
          <cell r="Q45">
            <v>5711897.9853607733</v>
          </cell>
          <cell r="R45">
            <v>4969351.247263873</v>
          </cell>
          <cell r="S45">
            <v>4323335.5851195697</v>
          </cell>
        </row>
        <row r="46">
          <cell r="E46">
            <v>121638</v>
          </cell>
          <cell r="F46">
            <v>108162</v>
          </cell>
          <cell r="G46">
            <v>97170</v>
          </cell>
          <cell r="H46">
            <v>51018</v>
          </cell>
          <cell r="I46">
            <v>18000</v>
          </cell>
          <cell r="J46">
            <v>6000</v>
          </cell>
          <cell r="K46">
            <v>4000</v>
          </cell>
          <cell r="L46">
            <v>2800</v>
          </cell>
          <cell r="M46">
            <v>1959.9999999999998</v>
          </cell>
          <cell r="N46">
            <v>1371.9999999999998</v>
          </cell>
          <cell r="O46">
            <v>960.39999999999975</v>
          </cell>
          <cell r="P46">
            <v>672.27999999999975</v>
          </cell>
          <cell r="Q46">
            <v>470.59599999999978</v>
          </cell>
          <cell r="R46">
            <v>329.41719999999981</v>
          </cell>
          <cell r="S46">
            <v>230.59203999999986</v>
          </cell>
        </row>
        <row r="47">
          <cell r="E47">
            <v>122271</v>
          </cell>
          <cell r="F47">
            <v>65238</v>
          </cell>
          <cell r="G47">
            <v>198404</v>
          </cell>
          <cell r="H47">
            <v>190735</v>
          </cell>
          <cell r="I47">
            <v>244275</v>
          </cell>
          <cell r="J47">
            <v>156000</v>
          </cell>
          <cell r="K47">
            <v>140000</v>
          </cell>
          <cell r="L47">
            <v>84000</v>
          </cell>
          <cell r="M47">
            <v>50400</v>
          </cell>
          <cell r="N47">
            <v>30240</v>
          </cell>
          <cell r="O47">
            <v>18144</v>
          </cell>
          <cell r="P47">
            <v>10886.4</v>
          </cell>
          <cell r="Q47">
            <v>6531.8399999999992</v>
          </cell>
          <cell r="R47">
            <v>3919.1039999999994</v>
          </cell>
          <cell r="S47">
            <v>2351.4623999999994</v>
          </cell>
        </row>
        <row r="48">
          <cell r="E48">
            <v>6400000</v>
          </cell>
          <cell r="F48">
            <v>6750000</v>
          </cell>
          <cell r="G48">
            <v>6888855</v>
          </cell>
          <cell r="H48">
            <v>5290672</v>
          </cell>
          <cell r="I48">
            <v>8039282</v>
          </cell>
          <cell r="J48">
            <v>9036365</v>
          </cell>
          <cell r="K48">
            <v>9400000</v>
          </cell>
          <cell r="L48">
            <v>8460000</v>
          </cell>
          <cell r="M48">
            <v>7614000</v>
          </cell>
          <cell r="N48">
            <v>6852600</v>
          </cell>
          <cell r="O48">
            <v>6167340</v>
          </cell>
          <cell r="P48">
            <v>5550606</v>
          </cell>
          <cell r="Q48">
            <v>4995545.4000000004</v>
          </cell>
          <cell r="R48">
            <v>4495990.8600000003</v>
          </cell>
          <cell r="S48">
            <v>4046391.7740000002</v>
          </cell>
        </row>
        <row r="49">
          <cell r="E49">
            <v>152629</v>
          </cell>
          <cell r="F49">
            <v>107234</v>
          </cell>
          <cell r="G49">
            <v>156269</v>
          </cell>
          <cell r="H49">
            <v>65850</v>
          </cell>
          <cell r="I49">
            <v>139578</v>
          </cell>
          <cell r="J49">
            <v>76000</v>
          </cell>
          <cell r="K49">
            <v>54000</v>
          </cell>
          <cell r="L49">
            <v>37800</v>
          </cell>
          <cell r="M49">
            <v>30240</v>
          </cell>
          <cell r="N49">
            <v>24192</v>
          </cell>
          <cell r="O49">
            <v>19353.600000000002</v>
          </cell>
          <cell r="P49">
            <v>15482.880000000003</v>
          </cell>
          <cell r="Q49">
            <v>12386.304000000004</v>
          </cell>
          <cell r="R49">
            <v>9909.0432000000037</v>
          </cell>
          <cell r="S49">
            <v>7927.2345600000035</v>
          </cell>
        </row>
        <row r="50">
          <cell r="E50">
            <v>257909.25</v>
          </cell>
          <cell r="F50">
            <v>258318.59999999998</v>
          </cell>
          <cell r="G50">
            <v>541851.6</v>
          </cell>
          <cell r="H50">
            <v>323668</v>
          </cell>
          <cell r="I50">
            <v>754663.2</v>
          </cell>
          <cell r="J50">
            <v>870520.79999999993</v>
          </cell>
          <cell r="K50">
            <v>858000</v>
          </cell>
          <cell r="L50">
            <v>720720</v>
          </cell>
          <cell r="M50">
            <v>601801.19999999995</v>
          </cell>
          <cell r="N50">
            <v>499494.99599999993</v>
          </cell>
          <cell r="O50">
            <v>414580.8466799999</v>
          </cell>
          <cell r="P50">
            <v>344102.10274439992</v>
          </cell>
          <cell r="Q50">
            <v>285604.74527785194</v>
          </cell>
          <cell r="R50">
            <v>237051.9385806171</v>
          </cell>
          <cell r="S50">
            <v>196753.10902191218</v>
          </cell>
        </row>
        <row r="51">
          <cell r="E51">
            <v>68753</v>
          </cell>
          <cell r="F51">
            <v>9455</v>
          </cell>
          <cell r="G51">
            <v>9982</v>
          </cell>
          <cell r="H51">
            <v>2890</v>
          </cell>
          <cell r="I51">
            <v>13608</v>
          </cell>
          <cell r="J51">
            <v>4000</v>
          </cell>
          <cell r="K51">
            <v>4000</v>
          </cell>
          <cell r="L51">
            <v>0</v>
          </cell>
          <cell r="M51">
            <v>0</v>
          </cell>
          <cell r="N51">
            <v>0</v>
          </cell>
          <cell r="O51">
            <v>0</v>
          </cell>
          <cell r="P51">
            <v>0</v>
          </cell>
          <cell r="Q51">
            <v>0</v>
          </cell>
          <cell r="R51">
            <v>0</v>
          </cell>
          <cell r="S51">
            <v>0</v>
          </cell>
        </row>
        <row r="52">
          <cell r="E52">
            <v>43870.75</v>
          </cell>
          <cell r="F52">
            <v>63032.5</v>
          </cell>
          <cell r="G52">
            <v>137379.5</v>
          </cell>
          <cell r="H52">
            <v>114319</v>
          </cell>
          <cell r="I52">
            <v>178763.2</v>
          </cell>
          <cell r="J52">
            <v>405496.69999999995</v>
          </cell>
          <cell r="K52">
            <v>448000</v>
          </cell>
          <cell r="L52">
            <v>425600</v>
          </cell>
          <cell r="M52">
            <v>372400</v>
          </cell>
          <cell r="N52">
            <v>316540</v>
          </cell>
          <cell r="O52">
            <v>269059</v>
          </cell>
          <cell r="P52">
            <v>228700.15</v>
          </cell>
          <cell r="Q52">
            <v>194395.1275</v>
          </cell>
          <cell r="R52">
            <v>165235.85837500001</v>
          </cell>
          <cell r="S52">
            <v>140450.47961875002</v>
          </cell>
        </row>
        <row r="53">
          <cell r="E53">
            <v>65053</v>
          </cell>
          <cell r="F53">
            <v>24329</v>
          </cell>
          <cell r="G53">
            <v>3500</v>
          </cell>
          <cell r="H53">
            <v>5000</v>
          </cell>
          <cell r="I53">
            <v>0</v>
          </cell>
          <cell r="J53">
            <v>0</v>
          </cell>
          <cell r="K53">
            <v>0</v>
          </cell>
          <cell r="L53">
            <v>0</v>
          </cell>
          <cell r="M53">
            <v>0</v>
          </cell>
          <cell r="N53">
            <v>0</v>
          </cell>
          <cell r="O53">
            <v>0</v>
          </cell>
          <cell r="P53">
            <v>0</v>
          </cell>
          <cell r="Q53">
            <v>0</v>
          </cell>
          <cell r="R53">
            <v>0</v>
          </cell>
          <cell r="S53">
            <v>0</v>
          </cell>
        </row>
        <row r="54">
          <cell r="E54">
            <v>7146</v>
          </cell>
          <cell r="F54">
            <v>95865</v>
          </cell>
          <cell r="G54">
            <v>318978</v>
          </cell>
          <cell r="H54">
            <v>662127</v>
          </cell>
          <cell r="I54">
            <v>1545477</v>
          </cell>
          <cell r="J54">
            <v>1744500</v>
          </cell>
          <cell r="K54">
            <v>2300000</v>
          </cell>
          <cell r="L54">
            <v>2990000</v>
          </cell>
          <cell r="M54">
            <v>3588000</v>
          </cell>
          <cell r="N54">
            <v>4305599.9999999991</v>
          </cell>
          <cell r="O54">
            <v>5166719.9999999981</v>
          </cell>
          <cell r="P54">
            <v>6200063.9999999963</v>
          </cell>
          <cell r="Q54">
            <v>7440076.7999999942</v>
          </cell>
          <cell r="R54">
            <v>8928092.1599999908</v>
          </cell>
          <cell r="S54">
            <v>10713710.591999987</v>
          </cell>
        </row>
        <row r="55">
          <cell r="E55">
            <v>4548</v>
          </cell>
          <cell r="F55">
            <v>17462</v>
          </cell>
          <cell r="G55">
            <v>56709</v>
          </cell>
          <cell r="H55">
            <v>66057</v>
          </cell>
          <cell r="I55">
            <v>103202</v>
          </cell>
          <cell r="J55">
            <v>118600</v>
          </cell>
          <cell r="K55">
            <v>190000</v>
          </cell>
          <cell r="L55">
            <v>380000</v>
          </cell>
          <cell r="M55">
            <v>551000</v>
          </cell>
          <cell r="N55">
            <v>661199.99999999988</v>
          </cell>
          <cell r="O55">
            <v>793439.99999999965</v>
          </cell>
          <cell r="P55">
            <v>952127.99999999942</v>
          </cell>
          <cell r="Q55">
            <v>1142553.5999999992</v>
          </cell>
          <cell r="R55">
            <v>1371064.3199999987</v>
          </cell>
          <cell r="S55">
            <v>1645277.183999998</v>
          </cell>
        </row>
        <row r="56">
          <cell r="E56">
            <v>0</v>
          </cell>
          <cell r="F56">
            <v>0</v>
          </cell>
          <cell r="G56">
            <v>0</v>
          </cell>
          <cell r="H56">
            <v>0</v>
          </cell>
          <cell r="I56">
            <v>0</v>
          </cell>
          <cell r="J56">
            <v>0</v>
          </cell>
          <cell r="K56">
            <v>0</v>
          </cell>
          <cell r="L56">
            <v>19000</v>
          </cell>
          <cell r="M56">
            <v>38000</v>
          </cell>
          <cell r="N56">
            <v>55100</v>
          </cell>
          <cell r="O56">
            <v>66119.999999999985</v>
          </cell>
          <cell r="P56">
            <v>95212.799999999945</v>
          </cell>
          <cell r="Q56">
            <v>114255.35999999993</v>
          </cell>
          <cell r="R56">
            <v>137106.43199999988</v>
          </cell>
          <cell r="S56">
            <v>164527.71839999981</v>
          </cell>
        </row>
        <row r="57">
          <cell r="E57">
            <v>639935</v>
          </cell>
          <cell r="F57">
            <v>793812</v>
          </cell>
          <cell r="G57">
            <v>960639.5</v>
          </cell>
          <cell r="H57">
            <v>658733</v>
          </cell>
          <cell r="I57">
            <v>720562</v>
          </cell>
          <cell r="J57">
            <v>1106875</v>
          </cell>
          <cell r="K57">
            <v>740000</v>
          </cell>
          <cell r="L57">
            <v>370000</v>
          </cell>
          <cell r="M57">
            <v>185000</v>
          </cell>
          <cell r="N57">
            <v>92500</v>
          </cell>
          <cell r="O57">
            <v>46250</v>
          </cell>
          <cell r="P57">
            <v>23125</v>
          </cell>
          <cell r="Q57">
            <v>11562.5</v>
          </cell>
          <cell r="R57">
            <v>5781.25</v>
          </cell>
          <cell r="S57">
            <v>2890.625</v>
          </cell>
        </row>
        <row r="58">
          <cell r="E58">
            <v>614294</v>
          </cell>
          <cell r="F58">
            <v>750519</v>
          </cell>
          <cell r="G58">
            <v>594327</v>
          </cell>
          <cell r="H58">
            <v>460602</v>
          </cell>
          <cell r="I58">
            <v>430000</v>
          </cell>
          <cell r="J58">
            <v>545803</v>
          </cell>
          <cell r="K58">
            <v>350000</v>
          </cell>
          <cell r="L58">
            <v>192499.99999999997</v>
          </cell>
          <cell r="M58">
            <v>96249.999999999971</v>
          </cell>
          <cell r="N58">
            <v>48124.999999999978</v>
          </cell>
          <cell r="O58">
            <v>24062.499999999985</v>
          </cell>
          <cell r="P58">
            <v>12031.249999999991</v>
          </cell>
          <cell r="Q58">
            <v>6015.6249999999945</v>
          </cell>
          <cell r="R58">
            <v>3007.8124999999968</v>
          </cell>
          <cell r="S58">
            <v>1503.9062499999982</v>
          </cell>
        </row>
        <row r="59">
          <cell r="E59">
            <v>275269</v>
          </cell>
          <cell r="F59">
            <v>466535</v>
          </cell>
          <cell r="G59">
            <v>491067</v>
          </cell>
          <cell r="H59">
            <v>293614</v>
          </cell>
          <cell r="I59">
            <v>177293</v>
          </cell>
          <cell r="J59">
            <v>190059</v>
          </cell>
          <cell r="K59">
            <v>168329.1770407994</v>
          </cell>
          <cell r="L59">
            <v>84164.588520399702</v>
          </cell>
          <cell r="M59">
            <v>33665.835408159881</v>
          </cell>
          <cell r="N59">
            <v>13466.334163263953</v>
          </cell>
          <cell r="O59">
            <v>5386.533665305582</v>
          </cell>
          <cell r="P59">
            <v>2154.6134661222327</v>
          </cell>
          <cell r="Q59">
            <v>861.84538644889312</v>
          </cell>
          <cell r="R59">
            <v>344.73815457955726</v>
          </cell>
          <cell r="S59">
            <v>137.89526183182292</v>
          </cell>
        </row>
        <row r="60">
          <cell r="E60">
            <v>813790</v>
          </cell>
          <cell r="F60">
            <v>613640</v>
          </cell>
          <cell r="G60">
            <v>502708</v>
          </cell>
          <cell r="H60">
            <v>496500</v>
          </cell>
          <cell r="I60">
            <v>370873</v>
          </cell>
          <cell r="J60">
            <v>162993</v>
          </cell>
          <cell r="K60">
            <v>181888.36958710977</v>
          </cell>
          <cell r="L60">
            <v>54566.510876132932</v>
          </cell>
          <cell r="M60">
            <v>10913.302175226587</v>
          </cell>
          <cell r="N60">
            <v>2182.6604350453176</v>
          </cell>
          <cell r="O60">
            <v>436.53208700906356</v>
          </cell>
          <cell r="P60">
            <v>87.306417401812723</v>
          </cell>
          <cell r="Q60">
            <v>17.461283480362546</v>
          </cell>
          <cell r="R60">
            <v>3.4922566960725092</v>
          </cell>
          <cell r="S60">
            <v>0.69845133921450187</v>
          </cell>
        </row>
        <row r="61">
          <cell r="E61">
            <v>791</v>
          </cell>
          <cell r="F61">
            <v>402</v>
          </cell>
          <cell r="G61">
            <v>0</v>
          </cell>
          <cell r="H61">
            <v>0</v>
          </cell>
          <cell r="I61">
            <v>0</v>
          </cell>
          <cell r="J61">
            <v>0</v>
          </cell>
          <cell r="K61">
            <v>0</v>
          </cell>
          <cell r="L61">
            <v>0</v>
          </cell>
          <cell r="M61">
            <v>0</v>
          </cell>
          <cell r="N61">
            <v>0</v>
          </cell>
          <cell r="O61">
            <v>0</v>
          </cell>
          <cell r="P61">
            <v>0</v>
          </cell>
          <cell r="Q61">
            <v>0</v>
          </cell>
          <cell r="R61">
            <v>0</v>
          </cell>
          <cell r="S61">
            <v>0</v>
          </cell>
        </row>
        <row r="62">
          <cell r="E62">
            <v>470209</v>
          </cell>
          <cell r="F62">
            <v>806616</v>
          </cell>
          <cell r="G62">
            <v>271821</v>
          </cell>
          <cell r="H62">
            <v>430790</v>
          </cell>
          <cell r="I62">
            <v>448517</v>
          </cell>
          <cell r="J62">
            <v>342038</v>
          </cell>
          <cell r="K62">
            <v>225000</v>
          </cell>
          <cell r="L62">
            <v>112499.99999999999</v>
          </cell>
          <cell r="M62">
            <v>50624.999999999985</v>
          </cell>
          <cell r="N62">
            <v>22781.249999999993</v>
          </cell>
          <cell r="O62">
            <v>10251.562499999996</v>
          </cell>
          <cell r="P62">
            <v>4613.2031249999982</v>
          </cell>
          <cell r="Q62">
            <v>2075.9414062499991</v>
          </cell>
          <cell r="R62">
            <v>934.17363281249948</v>
          </cell>
          <cell r="S62">
            <v>420.37813476562474</v>
          </cell>
        </row>
        <row r="63">
          <cell r="E63">
            <v>6655</v>
          </cell>
          <cell r="F63">
            <v>2846</v>
          </cell>
          <cell r="G63">
            <v>0</v>
          </cell>
          <cell r="H63">
            <v>0</v>
          </cell>
          <cell r="I63">
            <v>0</v>
          </cell>
          <cell r="J63">
            <v>0</v>
          </cell>
          <cell r="K63">
            <v>0</v>
          </cell>
          <cell r="L63">
            <v>0</v>
          </cell>
          <cell r="M63">
            <v>0</v>
          </cell>
          <cell r="N63">
            <v>0</v>
          </cell>
          <cell r="O63">
            <v>0</v>
          </cell>
          <cell r="P63">
            <v>0</v>
          </cell>
          <cell r="Q63">
            <v>0</v>
          </cell>
          <cell r="R63">
            <v>0</v>
          </cell>
          <cell r="S63">
            <v>0</v>
          </cell>
        </row>
        <row r="64">
          <cell r="E64">
            <v>327231</v>
          </cell>
          <cell r="F64">
            <v>424358</v>
          </cell>
          <cell r="G64">
            <v>269337</v>
          </cell>
          <cell r="H64">
            <v>345066</v>
          </cell>
          <cell r="I64">
            <v>364644</v>
          </cell>
          <cell r="J64">
            <v>613478</v>
          </cell>
          <cell r="K64">
            <v>530000</v>
          </cell>
          <cell r="L64">
            <v>318000</v>
          </cell>
          <cell r="M64">
            <v>174899.99999999997</v>
          </cell>
          <cell r="N64">
            <v>69959.999999999985</v>
          </cell>
          <cell r="O64">
            <v>27983.999999999993</v>
          </cell>
          <cell r="P64">
            <v>11193.599999999997</v>
          </cell>
          <cell r="Q64">
            <v>4477.4399999999987</v>
          </cell>
          <cell r="R64">
            <v>1790.9759999999994</v>
          </cell>
          <cell r="S64">
            <v>716.39039999999966</v>
          </cell>
        </row>
        <row r="65">
          <cell r="E65">
            <v>4894</v>
          </cell>
          <cell r="F65">
            <v>5432</v>
          </cell>
          <cell r="G65">
            <v>8224</v>
          </cell>
          <cell r="H65">
            <v>4475</v>
          </cell>
          <cell r="I65">
            <v>1750</v>
          </cell>
          <cell r="J65">
            <v>400</v>
          </cell>
          <cell r="K65">
            <v>1370.5726256983237</v>
          </cell>
          <cell r="L65">
            <v>1199.2510474860333</v>
          </cell>
          <cell r="M65">
            <v>1019.3633903631282</v>
          </cell>
          <cell r="N65">
            <v>840.97479704958073</v>
          </cell>
          <cell r="O65">
            <v>672.77983763966449</v>
          </cell>
          <cell r="P65">
            <v>521.40437417073997</v>
          </cell>
          <cell r="Q65">
            <v>391.05328062805489</v>
          </cell>
          <cell r="R65">
            <v>283.51362845533976</v>
          </cell>
          <cell r="S65">
            <v>198.45953991873779</v>
          </cell>
        </row>
        <row r="66">
          <cell r="E66">
            <v>0</v>
          </cell>
          <cell r="F66">
            <v>0</v>
          </cell>
          <cell r="G66">
            <v>0</v>
          </cell>
          <cell r="H66">
            <v>0</v>
          </cell>
          <cell r="I66">
            <v>8226.2999999999993</v>
          </cell>
          <cell r="J66">
            <v>9360</v>
          </cell>
          <cell r="K66">
            <v>51200</v>
          </cell>
          <cell r="L66">
            <v>204800</v>
          </cell>
          <cell r="M66">
            <v>409600</v>
          </cell>
          <cell r="N66">
            <v>614400</v>
          </cell>
          <cell r="O66">
            <v>810042.99226139288</v>
          </cell>
          <cell r="P66">
            <v>1027482.3056470068</v>
          </cell>
          <cell r="Q66">
            <v>1251914.5971728261</v>
          </cell>
          <cell r="R66">
            <v>1462773.758258699</v>
          </cell>
          <cell r="S66">
            <v>1636009.1027449395</v>
          </cell>
        </row>
        <row r="67">
          <cell r="E67">
            <v>0</v>
          </cell>
          <cell r="F67">
            <v>0</v>
          </cell>
          <cell r="G67">
            <v>0</v>
          </cell>
          <cell r="H67">
            <v>0</v>
          </cell>
          <cell r="I67">
            <v>2700</v>
          </cell>
          <cell r="J67">
            <v>2340</v>
          </cell>
          <cell r="K67">
            <v>12800</v>
          </cell>
          <cell r="L67">
            <v>38400</v>
          </cell>
          <cell r="M67">
            <v>76800</v>
          </cell>
          <cell r="N67">
            <v>115200</v>
          </cell>
          <cell r="O67">
            <v>172800</v>
          </cell>
          <cell r="P67">
            <v>250560</v>
          </cell>
          <cell r="Q67">
            <v>350784</v>
          </cell>
          <cell r="R67">
            <v>473558.39999999997</v>
          </cell>
          <cell r="S67">
            <v>615625.91999999993</v>
          </cell>
        </row>
        <row r="68">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70">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E71">
            <v>14816</v>
          </cell>
          <cell r="F71">
            <v>6913</v>
          </cell>
          <cell r="G71">
            <v>5094</v>
          </cell>
          <cell r="H71">
            <v>3000</v>
          </cell>
          <cell r="I71">
            <v>0</v>
          </cell>
          <cell r="J71">
            <v>0</v>
          </cell>
          <cell r="K71">
            <v>0</v>
          </cell>
          <cell r="L71">
            <v>0</v>
          </cell>
          <cell r="M71">
            <v>0</v>
          </cell>
          <cell r="N71">
            <v>0</v>
          </cell>
          <cell r="O71">
            <v>0</v>
          </cell>
          <cell r="P71">
            <v>0</v>
          </cell>
          <cell r="Q71">
            <v>0</v>
          </cell>
          <cell r="R71">
            <v>0</v>
          </cell>
          <cell r="S71">
            <v>0</v>
          </cell>
        </row>
        <row r="72">
          <cell r="E72">
            <v>4367</v>
          </cell>
          <cell r="F72">
            <v>2269</v>
          </cell>
          <cell r="G72">
            <v>2000</v>
          </cell>
          <cell r="H72">
            <v>1662.8911414720139</v>
          </cell>
          <cell r="I72">
            <v>0</v>
          </cell>
          <cell r="J72">
            <v>0</v>
          </cell>
          <cell r="K72">
            <v>0</v>
          </cell>
          <cell r="L72">
            <v>0</v>
          </cell>
          <cell r="M72">
            <v>0</v>
          </cell>
          <cell r="N72">
            <v>0</v>
          </cell>
          <cell r="O72">
            <v>0</v>
          </cell>
          <cell r="P72">
            <v>0</v>
          </cell>
          <cell r="Q72">
            <v>0</v>
          </cell>
          <cell r="R72">
            <v>0</v>
          </cell>
          <cell r="S72">
            <v>0</v>
          </cell>
        </row>
        <row r="73">
          <cell r="E73">
            <v>280058</v>
          </cell>
          <cell r="F73">
            <v>622792</v>
          </cell>
          <cell r="G73">
            <v>1915817</v>
          </cell>
          <cell r="H73">
            <v>1978545</v>
          </cell>
          <cell r="I73">
            <v>4469046</v>
          </cell>
          <cell r="J73">
            <v>6129340</v>
          </cell>
          <cell r="K73">
            <v>5673671.7259533312</v>
          </cell>
          <cell r="L73">
            <v>6241038.8985486645</v>
          </cell>
          <cell r="M73">
            <v>6865142.7884035315</v>
          </cell>
          <cell r="N73">
            <v>7551657.0672438852</v>
          </cell>
          <cell r="O73">
            <v>8080273.0619509574</v>
          </cell>
          <cell r="P73">
            <v>8484286.715048505</v>
          </cell>
          <cell r="Q73">
            <v>8908501.0508009307</v>
          </cell>
          <cell r="R73">
            <v>9353926.1033409778</v>
          </cell>
          <cell r="S73">
            <v>9821622.408508027</v>
          </cell>
        </row>
        <row r="74">
          <cell r="E74">
            <v>0</v>
          </cell>
          <cell r="F74">
            <v>0</v>
          </cell>
          <cell r="G74">
            <v>0</v>
          </cell>
          <cell r="H74">
            <v>5000</v>
          </cell>
          <cell r="I74">
            <v>5000</v>
          </cell>
          <cell r="J74">
            <v>65000</v>
          </cell>
          <cell r="K74">
            <v>210000</v>
          </cell>
          <cell r="L74">
            <v>525000</v>
          </cell>
          <cell r="M74">
            <v>735000</v>
          </cell>
          <cell r="N74">
            <v>955500</v>
          </cell>
          <cell r="O74">
            <v>1146600</v>
          </cell>
          <cell r="P74">
            <v>1261260</v>
          </cell>
          <cell r="Q74">
            <v>1387386</v>
          </cell>
          <cell r="R74">
            <v>1526124.6</v>
          </cell>
          <cell r="S74">
            <v>1678737.0600000003</v>
          </cell>
        </row>
        <row r="75">
          <cell r="E75">
            <v>0</v>
          </cell>
          <cell r="F75">
            <v>0</v>
          </cell>
          <cell r="G75">
            <v>150000</v>
          </cell>
          <cell r="H75">
            <v>200000</v>
          </cell>
          <cell r="I75">
            <v>440000</v>
          </cell>
          <cell r="J75">
            <v>859100</v>
          </cell>
          <cell r="K75">
            <v>896000</v>
          </cell>
          <cell r="L75">
            <v>940800</v>
          </cell>
          <cell r="M75">
            <v>987840</v>
          </cell>
          <cell r="N75">
            <v>987840</v>
          </cell>
          <cell r="O75">
            <v>938448</v>
          </cell>
          <cell r="P75">
            <v>891525.6</v>
          </cell>
          <cell r="Q75">
            <v>846949.32</v>
          </cell>
          <cell r="R75">
            <v>804601.85399999993</v>
          </cell>
          <cell r="S75">
            <v>764371.7612999999</v>
          </cell>
        </row>
        <row r="76">
          <cell r="E76">
            <v>0</v>
          </cell>
          <cell r="F76">
            <v>0</v>
          </cell>
          <cell r="G76">
            <v>10000</v>
          </cell>
          <cell r="H76">
            <v>20000</v>
          </cell>
          <cell r="I76">
            <v>40000</v>
          </cell>
          <cell r="J76">
            <v>30000</v>
          </cell>
          <cell r="K76">
            <v>53999.999999999993</v>
          </cell>
          <cell r="L76">
            <v>91799.999999999971</v>
          </cell>
          <cell r="M76">
            <v>146879.99999999991</v>
          </cell>
          <cell r="N76">
            <v>235007.9999999998</v>
          </cell>
          <cell r="O76">
            <v>376012.79999999958</v>
          </cell>
          <cell r="P76">
            <v>601620.47999999917</v>
          </cell>
          <cell r="Q76">
            <v>962592.76799999841</v>
          </cell>
          <cell r="R76">
            <v>1540148.4287999971</v>
          </cell>
          <cell r="S76">
            <v>2464237.4860799946</v>
          </cell>
        </row>
        <row r="77">
          <cell r="E77">
            <v>200861</v>
          </cell>
          <cell r="F77">
            <v>710038</v>
          </cell>
          <cell r="G77">
            <v>514311</v>
          </cell>
          <cell r="H77">
            <v>829300</v>
          </cell>
          <cell r="I77">
            <v>1651439</v>
          </cell>
          <cell r="J77">
            <v>952828</v>
          </cell>
          <cell r="K77">
            <v>950000</v>
          </cell>
          <cell r="L77">
            <v>760000</v>
          </cell>
          <cell r="M77">
            <v>646000</v>
          </cell>
          <cell r="N77">
            <v>581400</v>
          </cell>
          <cell r="O77">
            <v>523260</v>
          </cell>
          <cell r="P77">
            <v>470934</v>
          </cell>
          <cell r="Q77">
            <v>423840.60000000003</v>
          </cell>
          <cell r="R77">
            <v>381456.54000000004</v>
          </cell>
          <cell r="S77">
            <v>343310.88600000006</v>
          </cell>
        </row>
        <row r="78">
          <cell r="E78">
            <v>0</v>
          </cell>
          <cell r="F78">
            <v>0</v>
          </cell>
          <cell r="G78">
            <v>0</v>
          </cell>
          <cell r="H78">
            <v>0</v>
          </cell>
          <cell r="I78">
            <v>0</v>
          </cell>
          <cell r="J78">
            <v>3000</v>
          </cell>
          <cell r="K78">
            <v>15000</v>
          </cell>
          <cell r="L78">
            <v>75000</v>
          </cell>
          <cell r="M78">
            <v>150000</v>
          </cell>
          <cell r="N78">
            <v>300000</v>
          </cell>
          <cell r="O78">
            <v>450000</v>
          </cell>
          <cell r="P78">
            <v>675000</v>
          </cell>
          <cell r="Q78">
            <v>1012500</v>
          </cell>
          <cell r="R78">
            <v>1518750</v>
          </cell>
          <cell r="S78">
            <v>2278125</v>
          </cell>
        </row>
        <row r="79">
          <cell r="E79">
            <v>88200.6</v>
          </cell>
          <cell r="F79">
            <v>683412.1</v>
          </cell>
          <cell r="G79">
            <v>1100000</v>
          </cell>
          <cell r="H79">
            <v>1700000</v>
          </cell>
          <cell r="I79">
            <v>1100000</v>
          </cell>
          <cell r="J79">
            <v>600000</v>
          </cell>
          <cell r="K79">
            <v>300000</v>
          </cell>
          <cell r="L79">
            <v>150000</v>
          </cell>
          <cell r="M79">
            <v>75000</v>
          </cell>
          <cell r="N79">
            <v>37500</v>
          </cell>
          <cell r="O79">
            <v>18750</v>
          </cell>
          <cell r="P79">
            <v>9375</v>
          </cell>
          <cell r="Q79">
            <v>4687.5</v>
          </cell>
          <cell r="R79">
            <v>2343.75</v>
          </cell>
          <cell r="S79">
            <v>1171.875</v>
          </cell>
        </row>
        <row r="80">
          <cell r="E80">
            <v>30989.399999999994</v>
          </cell>
          <cell r="F80">
            <v>292890.90000000002</v>
          </cell>
          <cell r="G80">
            <v>1866292.6190476189</v>
          </cell>
          <cell r="H80">
            <v>2392959</v>
          </cell>
          <cell r="I80">
            <v>3300784</v>
          </cell>
          <cell r="J80">
            <v>3081922</v>
          </cell>
          <cell r="K80">
            <v>2700000</v>
          </cell>
          <cell r="L80">
            <v>2550000</v>
          </cell>
          <cell r="M80">
            <v>2490000</v>
          </cell>
          <cell r="N80">
            <v>2399250</v>
          </cell>
          <cell r="O80">
            <v>2296162.5</v>
          </cell>
          <cell r="P80">
            <v>2249706.1899007056</v>
          </cell>
          <cell r="Q80">
            <v>2199908.9253781461</v>
          </cell>
          <cell r="R80">
            <v>2149081.9803004344</v>
          </cell>
          <cell r="S80">
            <v>2098365.5367985452</v>
          </cell>
        </row>
        <row r="81">
          <cell r="E81">
            <v>119190</v>
          </cell>
          <cell r="F81">
            <v>976303</v>
          </cell>
          <cell r="G81">
            <v>2966292.6190476189</v>
          </cell>
          <cell r="H81">
            <v>4092959</v>
          </cell>
          <cell r="I81">
            <v>4400784</v>
          </cell>
          <cell r="J81">
            <v>3681922</v>
          </cell>
          <cell r="K81">
            <v>3000000</v>
          </cell>
          <cell r="L81">
            <v>2700000</v>
          </cell>
          <cell r="M81">
            <v>2565000</v>
          </cell>
          <cell r="N81">
            <v>2436750</v>
          </cell>
          <cell r="O81">
            <v>2314912.5</v>
          </cell>
          <cell r="P81">
            <v>2259081.1899007056</v>
          </cell>
          <cell r="Q81">
            <v>2204596.4253781461</v>
          </cell>
          <cell r="R81">
            <v>2151425.7303004344</v>
          </cell>
          <cell r="S81">
            <v>2099537.4117985452</v>
          </cell>
        </row>
        <row r="82">
          <cell r="E82">
            <v>0</v>
          </cell>
          <cell r="F82">
            <v>0</v>
          </cell>
          <cell r="G82">
            <v>3000</v>
          </cell>
          <cell r="H82">
            <v>25083</v>
          </cell>
          <cell r="I82">
            <v>592771</v>
          </cell>
          <cell r="J82">
            <v>1410800</v>
          </cell>
          <cell r="K82">
            <v>1400000</v>
          </cell>
          <cell r="L82">
            <v>2380000</v>
          </cell>
          <cell r="M82">
            <v>3570000</v>
          </cell>
          <cell r="N82">
            <v>4641000</v>
          </cell>
          <cell r="O82">
            <v>5569200</v>
          </cell>
          <cell r="P82">
            <v>5959044</v>
          </cell>
          <cell r="Q82">
            <v>6256996.2000000002</v>
          </cell>
          <cell r="R82">
            <v>6569846.0100000007</v>
          </cell>
          <cell r="S82">
            <v>6898338.3105000006</v>
          </cell>
        </row>
        <row r="83">
          <cell r="E83">
            <v>109936</v>
          </cell>
          <cell r="F83">
            <v>67349</v>
          </cell>
          <cell r="G83">
            <v>38716</v>
          </cell>
          <cell r="H83">
            <v>28569</v>
          </cell>
          <cell r="I83">
            <v>20144</v>
          </cell>
          <cell r="J83">
            <v>6379</v>
          </cell>
          <cell r="K83">
            <v>27263.465524718129</v>
          </cell>
          <cell r="L83">
            <v>10905.386209887252</v>
          </cell>
          <cell r="M83">
            <v>3816.8851734605387</v>
          </cell>
          <cell r="N83">
            <v>1049.0951092292398</v>
          </cell>
          <cell r="O83">
            <v>288.35044760093291</v>
          </cell>
          <cell r="P83">
            <v>79.254950194882625</v>
          </cell>
          <cell r="Q83">
            <v>21.783725957958261</v>
          </cell>
          <cell r="R83">
            <v>5.9873953039473902</v>
          </cell>
          <cell r="S83">
            <v>1.6456735911440605</v>
          </cell>
        </row>
        <row r="84">
          <cell r="E84">
            <v>92243</v>
          </cell>
          <cell r="F84">
            <v>78202</v>
          </cell>
          <cell r="G84">
            <v>73797</v>
          </cell>
          <cell r="H84">
            <v>44060</v>
          </cell>
          <cell r="I84">
            <v>52900</v>
          </cell>
          <cell r="J84">
            <v>26000</v>
          </cell>
          <cell r="K84">
            <v>20000</v>
          </cell>
          <cell r="L84">
            <v>13999.999999999995</v>
          </cell>
          <cell r="M84">
            <v>9099.9999999999927</v>
          </cell>
          <cell r="N84">
            <v>5914.9999999999927</v>
          </cell>
          <cell r="O84">
            <v>3844.7499999999936</v>
          </cell>
          <cell r="P84">
            <v>2499.0874999999946</v>
          </cell>
          <cell r="Q84">
            <v>1624.4068749999958</v>
          </cell>
          <cell r="R84">
            <v>1055.8644687499968</v>
          </cell>
          <cell r="S84">
            <v>686.31190468749764</v>
          </cell>
        </row>
        <row r="85">
          <cell r="E85">
            <v>90443</v>
          </cell>
          <cell r="F85">
            <v>362352</v>
          </cell>
          <cell r="G85">
            <v>397891.1176470588</v>
          </cell>
          <cell r="H85">
            <v>543871</v>
          </cell>
          <cell r="I85">
            <v>1327590</v>
          </cell>
          <cell r="J85">
            <v>1722985</v>
          </cell>
          <cell r="K85">
            <v>1950000</v>
          </cell>
          <cell r="L85">
            <v>2145000</v>
          </cell>
          <cell r="M85">
            <v>2359500</v>
          </cell>
          <cell r="N85">
            <v>2477475</v>
          </cell>
          <cell r="O85">
            <v>2477475</v>
          </cell>
          <cell r="P85">
            <v>2477475</v>
          </cell>
          <cell r="Q85">
            <v>2477475</v>
          </cell>
          <cell r="R85">
            <v>2477475</v>
          </cell>
          <cell r="S85">
            <v>2477475</v>
          </cell>
        </row>
        <row r="86">
          <cell r="E86">
            <v>0</v>
          </cell>
          <cell r="F86">
            <v>45000</v>
          </cell>
          <cell r="G86">
            <v>100000</v>
          </cell>
          <cell r="H86">
            <v>100158</v>
          </cell>
          <cell r="I86">
            <v>153600</v>
          </cell>
          <cell r="J86">
            <v>14500</v>
          </cell>
          <cell r="K86">
            <v>57000</v>
          </cell>
          <cell r="L86">
            <v>51300</v>
          </cell>
          <cell r="M86">
            <v>46170</v>
          </cell>
          <cell r="N86">
            <v>41553</v>
          </cell>
          <cell r="O86">
            <v>37397.700000000004</v>
          </cell>
          <cell r="P86">
            <v>33657.930000000008</v>
          </cell>
          <cell r="Q86">
            <v>30292.137000000006</v>
          </cell>
          <cell r="R86">
            <v>27262.923300000006</v>
          </cell>
          <cell r="S86">
            <v>24536.630970000006</v>
          </cell>
        </row>
        <row r="87">
          <cell r="E87">
            <v>0</v>
          </cell>
          <cell r="F87">
            <v>0</v>
          </cell>
          <cell r="G87">
            <v>0</v>
          </cell>
          <cell r="H87">
            <v>9400</v>
          </cell>
          <cell r="I87">
            <v>3760</v>
          </cell>
          <cell r="J87">
            <v>9400</v>
          </cell>
          <cell r="K87">
            <v>8460</v>
          </cell>
          <cell r="L87">
            <v>7614</v>
          </cell>
          <cell r="M87">
            <v>6852.6</v>
          </cell>
          <cell r="N87">
            <v>6167.34</v>
          </cell>
          <cell r="O87">
            <v>5550.6060000000007</v>
          </cell>
          <cell r="P87">
            <v>4995.5454000000009</v>
          </cell>
          <cell r="Q87">
            <v>4495.9908600000008</v>
          </cell>
          <cell r="R87">
            <v>4046.3917740000006</v>
          </cell>
          <cell r="S87">
            <v>3641.7525966000007</v>
          </cell>
        </row>
        <row r="88">
          <cell r="E88">
            <v>0</v>
          </cell>
          <cell r="F88">
            <v>2000</v>
          </cell>
          <cell r="G88">
            <v>6050</v>
          </cell>
          <cell r="H88">
            <v>21384</v>
          </cell>
          <cell r="I88">
            <v>32074</v>
          </cell>
          <cell r="J88">
            <v>42700</v>
          </cell>
          <cell r="K88">
            <v>55000</v>
          </cell>
          <cell r="L88">
            <v>66000</v>
          </cell>
          <cell r="M88">
            <v>69300</v>
          </cell>
          <cell r="N88">
            <v>72765</v>
          </cell>
          <cell r="O88">
            <v>76403.25</v>
          </cell>
          <cell r="P88">
            <v>80223.412500000006</v>
          </cell>
          <cell r="Q88">
            <v>84234.583125000005</v>
          </cell>
          <cell r="R88">
            <v>88446.312281250008</v>
          </cell>
          <cell r="S88">
            <v>92868.627895312515</v>
          </cell>
        </row>
        <row r="89">
          <cell r="E89">
            <v>7456</v>
          </cell>
          <cell r="F89">
            <v>8272</v>
          </cell>
          <cell r="G89">
            <v>4050</v>
          </cell>
          <cell r="H89">
            <v>5350</v>
          </cell>
          <cell r="I89">
            <v>6828</v>
          </cell>
          <cell r="J89">
            <v>9034</v>
          </cell>
          <cell r="K89">
            <v>9899.709488099119</v>
          </cell>
          <cell r="L89">
            <v>13859.593283338765</v>
          </cell>
          <cell r="M89">
            <v>18710.450932507334</v>
          </cell>
          <cell r="N89">
            <v>24323.586212259535</v>
          </cell>
          <cell r="O89">
            <v>30404.482765324421</v>
          </cell>
          <cell r="P89">
            <v>33444.931041856864</v>
          </cell>
          <cell r="Q89">
            <v>35117.177593949709</v>
          </cell>
          <cell r="R89">
            <v>36873.036473647197</v>
          </cell>
          <cell r="S89">
            <v>38716.688297329558</v>
          </cell>
        </row>
        <row r="90">
          <cell r="E90">
            <v>0</v>
          </cell>
          <cell r="F90">
            <v>0</v>
          </cell>
          <cell r="G90">
            <v>0</v>
          </cell>
          <cell r="H90">
            <v>0</v>
          </cell>
          <cell r="I90">
            <v>0</v>
          </cell>
          <cell r="J90">
            <v>2000</v>
          </cell>
          <cell r="K90">
            <v>6000</v>
          </cell>
          <cell r="L90">
            <v>15000</v>
          </cell>
          <cell r="M90">
            <v>30000</v>
          </cell>
          <cell r="N90">
            <v>45000</v>
          </cell>
          <cell r="O90">
            <v>65250</v>
          </cell>
          <cell r="P90">
            <v>91350</v>
          </cell>
          <cell r="Q90">
            <v>123322.49999999999</v>
          </cell>
          <cell r="R90">
            <v>160319.24999999997</v>
          </cell>
          <cell r="S90">
            <v>200399.06249999994</v>
          </cell>
        </row>
        <row r="91">
          <cell r="E91">
            <v>0</v>
          </cell>
          <cell r="F91">
            <v>0</v>
          </cell>
          <cell r="G91">
            <v>500</v>
          </cell>
          <cell r="H91">
            <v>5000</v>
          </cell>
          <cell r="I91">
            <v>1760</v>
          </cell>
          <cell r="J91">
            <v>200500</v>
          </cell>
          <cell r="K91">
            <v>240000</v>
          </cell>
          <cell r="L91">
            <v>480000</v>
          </cell>
          <cell r="M91">
            <v>840000</v>
          </cell>
          <cell r="N91">
            <v>1176000</v>
          </cell>
          <cell r="O91">
            <v>1646400</v>
          </cell>
          <cell r="P91">
            <v>2304960</v>
          </cell>
          <cell r="Q91">
            <v>2765952</v>
          </cell>
          <cell r="R91">
            <v>2904249.6</v>
          </cell>
          <cell r="S91">
            <v>2613824.64</v>
          </cell>
        </row>
        <row r="92">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row>
        <row r="93">
          <cell r="E93">
            <v>0</v>
          </cell>
          <cell r="F93">
            <v>0</v>
          </cell>
          <cell r="G93">
            <v>500</v>
          </cell>
          <cell r="H93">
            <v>6072</v>
          </cell>
          <cell r="I93">
            <v>45781</v>
          </cell>
          <cell r="J93">
            <v>856000</v>
          </cell>
          <cell r="K93">
            <v>2700000</v>
          </cell>
          <cell r="L93">
            <v>4050000</v>
          </cell>
          <cell r="M93">
            <v>3645000</v>
          </cell>
          <cell r="N93">
            <v>2551500</v>
          </cell>
          <cell r="O93">
            <v>1786050</v>
          </cell>
          <cell r="P93">
            <v>1250235</v>
          </cell>
          <cell r="Q93">
            <v>875164.5</v>
          </cell>
          <cell r="R93">
            <v>612615.14999999991</v>
          </cell>
          <cell r="S93">
            <v>428830.60499999992</v>
          </cell>
        </row>
        <row r="94">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row>
        <row r="95">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row>
        <row r="96">
          <cell r="E96">
            <v>0</v>
          </cell>
          <cell r="F96">
            <v>0</v>
          </cell>
          <cell r="G96">
            <v>23000</v>
          </cell>
          <cell r="H96">
            <v>60000</v>
          </cell>
          <cell r="I96">
            <v>367500</v>
          </cell>
          <cell r="J96">
            <v>1151100</v>
          </cell>
          <cell r="K96">
            <v>1200000</v>
          </cell>
          <cell r="L96">
            <v>1440000</v>
          </cell>
          <cell r="M96">
            <v>1728000</v>
          </cell>
          <cell r="N96">
            <v>1987199.9999999998</v>
          </cell>
          <cell r="O96">
            <v>2185920</v>
          </cell>
          <cell r="P96">
            <v>2404512</v>
          </cell>
          <cell r="Q96">
            <v>2644963.2000000002</v>
          </cell>
          <cell r="R96">
            <v>2909459.5200000005</v>
          </cell>
          <cell r="S96">
            <v>3200405.472000001</v>
          </cell>
        </row>
        <row r="97">
          <cell r="E97">
            <v>0</v>
          </cell>
          <cell r="F97">
            <v>0</v>
          </cell>
          <cell r="G97">
            <v>0</v>
          </cell>
          <cell r="H97">
            <v>0</v>
          </cell>
          <cell r="I97">
            <v>3000</v>
          </cell>
          <cell r="J97">
            <v>9000</v>
          </cell>
          <cell r="K97">
            <v>63000</v>
          </cell>
          <cell r="L97">
            <v>189000</v>
          </cell>
          <cell r="M97">
            <v>396900</v>
          </cell>
          <cell r="N97">
            <v>595350</v>
          </cell>
          <cell r="O97">
            <v>773955</v>
          </cell>
          <cell r="P97">
            <v>928746</v>
          </cell>
          <cell r="Q97">
            <v>1021620.6000000001</v>
          </cell>
          <cell r="R97">
            <v>970539.57000000007</v>
          </cell>
          <cell r="S97">
            <v>873485.61300000013</v>
          </cell>
        </row>
        <row r="98">
          <cell r="E98">
            <v>0</v>
          </cell>
          <cell r="F98">
            <v>0</v>
          </cell>
          <cell r="G98">
            <v>2000</v>
          </cell>
          <cell r="H98">
            <v>29283</v>
          </cell>
          <cell r="I98">
            <v>310404</v>
          </cell>
          <cell r="J98">
            <v>1180900</v>
          </cell>
          <cell r="K98">
            <v>1200000</v>
          </cell>
          <cell r="L98">
            <v>2400000</v>
          </cell>
          <cell r="M98">
            <v>4320000</v>
          </cell>
          <cell r="N98">
            <v>6480000</v>
          </cell>
          <cell r="O98">
            <v>7128000.0000000009</v>
          </cell>
          <cell r="P98">
            <v>6415200.0000000009</v>
          </cell>
          <cell r="Q98">
            <v>5773680.0000000009</v>
          </cell>
          <cell r="R98">
            <v>5196312.0000000009</v>
          </cell>
          <cell r="S98">
            <v>4676680.8000000007</v>
          </cell>
        </row>
        <row r="99">
          <cell r="E99">
            <v>0</v>
          </cell>
          <cell r="F99">
            <v>0</v>
          </cell>
          <cell r="G99">
            <v>12000</v>
          </cell>
          <cell r="H99">
            <v>53000</v>
          </cell>
          <cell r="I99">
            <v>260000</v>
          </cell>
          <cell r="J99">
            <v>468400</v>
          </cell>
          <cell r="K99">
            <v>550000</v>
          </cell>
          <cell r="L99">
            <v>495000</v>
          </cell>
          <cell r="M99">
            <v>445500</v>
          </cell>
          <cell r="N99">
            <v>400950</v>
          </cell>
          <cell r="O99">
            <v>360855</v>
          </cell>
          <cell r="P99">
            <v>324769.5</v>
          </cell>
          <cell r="Q99">
            <v>292292.55</v>
          </cell>
          <cell r="R99">
            <v>263063.29499999998</v>
          </cell>
          <cell r="S99">
            <v>236756.96549999999</v>
          </cell>
        </row>
        <row r="100">
          <cell r="E100">
            <v>0</v>
          </cell>
          <cell r="F100">
            <v>0</v>
          </cell>
          <cell r="G100">
            <v>1000</v>
          </cell>
          <cell r="H100">
            <v>2555</v>
          </cell>
          <cell r="I100">
            <v>13582</v>
          </cell>
          <cell r="J100">
            <v>143786</v>
          </cell>
          <cell r="K100">
            <v>700000</v>
          </cell>
          <cell r="L100">
            <v>1260000</v>
          </cell>
          <cell r="M100">
            <v>1764000</v>
          </cell>
          <cell r="N100">
            <v>2116800</v>
          </cell>
          <cell r="O100">
            <v>2328480</v>
          </cell>
          <cell r="P100">
            <v>2212056</v>
          </cell>
          <cell r="Q100">
            <v>2101453.1999999997</v>
          </cell>
          <cell r="R100">
            <v>1996380.5399999996</v>
          </cell>
          <cell r="S100">
            <v>1896561.5129999996</v>
          </cell>
        </row>
        <row r="101">
          <cell r="E101">
            <v>0</v>
          </cell>
          <cell r="F101">
            <v>82</v>
          </cell>
          <cell r="G101">
            <v>1000</v>
          </cell>
          <cell r="H101">
            <v>1817.6263736263736</v>
          </cell>
          <cell r="I101">
            <v>8702</v>
          </cell>
          <cell r="J101">
            <v>18400</v>
          </cell>
          <cell r="K101">
            <v>60000</v>
          </cell>
          <cell r="L101">
            <v>150000</v>
          </cell>
          <cell r="M101">
            <v>300000</v>
          </cell>
          <cell r="N101">
            <v>450000</v>
          </cell>
          <cell r="O101">
            <v>675000</v>
          </cell>
          <cell r="P101">
            <v>1012500</v>
          </cell>
          <cell r="Q101">
            <v>1518750</v>
          </cell>
          <cell r="R101">
            <v>2126250</v>
          </cell>
          <cell r="S101">
            <v>2764125</v>
          </cell>
        </row>
        <row r="102">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row>
        <row r="103">
          <cell r="E103">
            <v>0</v>
          </cell>
          <cell r="F103">
            <v>0</v>
          </cell>
          <cell r="G103">
            <v>0</v>
          </cell>
          <cell r="H103">
            <v>0</v>
          </cell>
          <cell r="I103">
            <v>0</v>
          </cell>
          <cell r="J103">
            <v>1000</v>
          </cell>
          <cell r="K103">
            <v>20000</v>
          </cell>
          <cell r="L103">
            <v>80000</v>
          </cell>
          <cell r="M103">
            <v>216000</v>
          </cell>
          <cell r="N103">
            <v>475200.00000000006</v>
          </cell>
          <cell r="O103">
            <v>950400.00000000012</v>
          </cell>
          <cell r="P103">
            <v>1520640.0000000002</v>
          </cell>
          <cell r="Q103">
            <v>2280960.0000000005</v>
          </cell>
          <cell r="R103">
            <v>3193344.0000000005</v>
          </cell>
          <cell r="S103">
            <v>4151347.2000000007</v>
          </cell>
        </row>
        <row r="104">
          <cell r="E104">
            <v>0</v>
          </cell>
          <cell r="F104">
            <v>0</v>
          </cell>
          <cell r="G104">
            <v>0</v>
          </cell>
          <cell r="H104">
            <v>0</v>
          </cell>
          <cell r="I104">
            <v>0</v>
          </cell>
          <cell r="J104">
            <v>3000</v>
          </cell>
          <cell r="K104">
            <v>150000</v>
          </cell>
          <cell r="L104">
            <v>300000</v>
          </cell>
          <cell r="M104">
            <v>660000</v>
          </cell>
          <cell r="N104">
            <v>1320000</v>
          </cell>
          <cell r="O104">
            <v>1980000</v>
          </cell>
          <cell r="P104">
            <v>2772000</v>
          </cell>
          <cell r="Q104">
            <v>3603600</v>
          </cell>
          <cell r="R104">
            <v>4324320</v>
          </cell>
          <cell r="S104">
            <v>4756752</v>
          </cell>
        </row>
        <row r="105">
          <cell r="E105">
            <v>0</v>
          </cell>
          <cell r="F105">
            <v>0</v>
          </cell>
          <cell r="G105">
            <v>0</v>
          </cell>
          <cell r="H105">
            <v>0</v>
          </cell>
          <cell r="I105">
            <v>0</v>
          </cell>
          <cell r="J105">
            <v>3000</v>
          </cell>
          <cell r="K105">
            <v>70000</v>
          </cell>
          <cell r="L105">
            <v>200000</v>
          </cell>
          <cell r="M105">
            <v>800000</v>
          </cell>
          <cell r="N105">
            <v>2400000</v>
          </cell>
          <cell r="O105">
            <v>4320000</v>
          </cell>
          <cell r="P105">
            <v>6912000</v>
          </cell>
          <cell r="Q105">
            <v>10368000</v>
          </cell>
          <cell r="R105">
            <v>14515200</v>
          </cell>
          <cell r="S105">
            <v>18869760</v>
          </cell>
        </row>
        <row r="106">
          <cell r="E106">
            <v>0</v>
          </cell>
          <cell r="F106">
            <v>0</v>
          </cell>
          <cell r="G106">
            <v>0</v>
          </cell>
          <cell r="H106">
            <v>0</v>
          </cell>
          <cell r="I106">
            <v>0</v>
          </cell>
          <cell r="J106">
            <v>0</v>
          </cell>
          <cell r="K106">
            <v>1000</v>
          </cell>
          <cell r="L106">
            <v>10000</v>
          </cell>
          <cell r="M106">
            <v>40000</v>
          </cell>
          <cell r="N106">
            <v>120000</v>
          </cell>
          <cell r="O106">
            <v>240000</v>
          </cell>
          <cell r="P106">
            <v>480000</v>
          </cell>
          <cell r="Q106">
            <v>768000</v>
          </cell>
          <cell r="R106">
            <v>1152000</v>
          </cell>
          <cell r="S106">
            <v>1612800</v>
          </cell>
        </row>
        <row r="107">
          <cell r="E107">
            <v>0</v>
          </cell>
          <cell r="F107">
            <v>0</v>
          </cell>
          <cell r="G107">
            <v>0</v>
          </cell>
          <cell r="H107">
            <v>0</v>
          </cell>
          <cell r="I107">
            <v>0</v>
          </cell>
          <cell r="J107">
            <v>0</v>
          </cell>
          <cell r="K107">
            <v>0</v>
          </cell>
          <cell r="L107">
            <v>1000</v>
          </cell>
          <cell r="M107">
            <v>6000</v>
          </cell>
          <cell r="N107">
            <v>24000</v>
          </cell>
          <cell r="O107">
            <v>72000</v>
          </cell>
          <cell r="P107">
            <v>144000</v>
          </cell>
          <cell r="Q107">
            <v>288000</v>
          </cell>
          <cell r="R107">
            <v>460800</v>
          </cell>
          <cell r="S107">
            <v>691200</v>
          </cell>
        </row>
        <row r="108">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row>
        <row r="109">
          <cell r="E109">
            <v>0</v>
          </cell>
          <cell r="F109">
            <v>0</v>
          </cell>
          <cell r="G109">
            <v>0</v>
          </cell>
          <cell r="H109">
            <v>0</v>
          </cell>
          <cell r="I109">
            <v>0</v>
          </cell>
          <cell r="J109">
            <v>0</v>
          </cell>
          <cell r="K109">
            <v>0</v>
          </cell>
          <cell r="L109">
            <v>0</v>
          </cell>
          <cell r="M109">
            <v>5000</v>
          </cell>
          <cell r="N109">
            <v>30000</v>
          </cell>
          <cell r="O109">
            <v>150000</v>
          </cell>
          <cell r="P109">
            <v>300000</v>
          </cell>
          <cell r="Q109">
            <v>700000</v>
          </cell>
          <cell r="R109">
            <v>1200000</v>
          </cell>
          <cell r="S109">
            <v>1800000</v>
          </cell>
        </row>
        <row r="110">
          <cell r="E110">
            <v>0</v>
          </cell>
          <cell r="F110">
            <v>0</v>
          </cell>
          <cell r="G110">
            <v>0</v>
          </cell>
          <cell r="H110">
            <v>0</v>
          </cell>
          <cell r="I110">
            <v>0</v>
          </cell>
          <cell r="J110">
            <v>0</v>
          </cell>
          <cell r="K110">
            <v>0</v>
          </cell>
          <cell r="L110">
            <v>0</v>
          </cell>
          <cell r="M110">
            <v>10000</v>
          </cell>
          <cell r="N110">
            <v>300000</v>
          </cell>
          <cell r="O110">
            <v>1000000</v>
          </cell>
          <cell r="P110">
            <v>2000000</v>
          </cell>
          <cell r="Q110">
            <v>3000000</v>
          </cell>
          <cell r="R110">
            <v>4000000</v>
          </cell>
          <cell r="S110">
            <v>5000000</v>
          </cell>
        </row>
        <row r="111">
          <cell r="E111">
            <v>0</v>
          </cell>
          <cell r="F111">
            <v>0</v>
          </cell>
          <cell r="G111">
            <v>0</v>
          </cell>
          <cell r="H111">
            <v>0</v>
          </cell>
          <cell r="I111">
            <v>0</v>
          </cell>
          <cell r="J111">
            <v>0</v>
          </cell>
          <cell r="K111">
            <v>0</v>
          </cell>
          <cell r="L111">
            <v>0</v>
          </cell>
          <cell r="M111">
            <v>10000</v>
          </cell>
          <cell r="N111">
            <v>100000</v>
          </cell>
          <cell r="O111">
            <v>500000</v>
          </cell>
          <cell r="P111">
            <v>1200000</v>
          </cell>
          <cell r="Q111">
            <v>2500000</v>
          </cell>
          <cell r="R111">
            <v>4320000</v>
          </cell>
          <cell r="S111">
            <v>6912000</v>
          </cell>
        </row>
        <row r="112">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row>
        <row r="113">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row>
        <row r="114">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row>
        <row r="115">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row>
        <row r="116">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row>
        <row r="117">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row>
        <row r="118">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row>
        <row r="119">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row>
        <row r="120">
          <cell r="E120">
            <v>36433414.034999996</v>
          </cell>
          <cell r="F120">
            <v>38102105.150000006</v>
          </cell>
          <cell r="G120">
            <v>46060310.33669468</v>
          </cell>
          <cell r="H120">
            <v>42208306.517515101</v>
          </cell>
          <cell r="I120">
            <v>55604225.700000003</v>
          </cell>
          <cell r="J120">
            <v>57061569.5</v>
          </cell>
          <cell r="K120">
            <v>61271581.506480932</v>
          </cell>
          <cell r="L120">
            <v>63275979.452932909</v>
          </cell>
          <cell r="M120">
            <v>66395674.032092303</v>
          </cell>
          <cell r="N120">
            <v>71471977.876191527</v>
          </cell>
          <cell r="O120">
            <v>77079876.279459581</v>
          </cell>
          <cell r="P120">
            <v>83370199.520107508</v>
          </cell>
          <cell r="Q120">
            <v>92683410.86247769</v>
          </cell>
          <cell r="R120">
            <v>104336898.40787163</v>
          </cell>
          <cell r="S120">
            <v>117912825.13988389</v>
          </cell>
        </row>
        <row r="121">
          <cell r="E121">
            <v>18581871.93</v>
          </cell>
          <cell r="F121">
            <v>19969351.100000001</v>
          </cell>
          <cell r="G121">
            <v>22020505.100000001</v>
          </cell>
          <cell r="H121">
            <v>18620039</v>
          </cell>
          <cell r="I121">
            <v>24011561.399999999</v>
          </cell>
          <cell r="J121">
            <v>21099117.5</v>
          </cell>
          <cell r="K121">
            <v>23784391.496340625</v>
          </cell>
          <cell r="L121">
            <v>21190908.43174316</v>
          </cell>
          <cell r="M121">
            <v>18640991.135616545</v>
          </cell>
          <cell r="N121">
            <v>16398504.239986395</v>
          </cell>
          <cell r="O121">
            <v>14435874.608948166</v>
          </cell>
          <cell r="P121">
            <v>12715849.795917705</v>
          </cell>
          <cell r="Q121">
            <v>11206831.998138625</v>
          </cell>
          <cell r="R121">
            <v>9881787.46861949</v>
          </cell>
          <cell r="S121">
            <v>8717440.2367602307</v>
          </cell>
        </row>
        <row r="122">
          <cell r="E122">
            <v>11694</v>
          </cell>
          <cell r="F122">
            <v>113327</v>
          </cell>
          <cell r="G122">
            <v>375687</v>
          </cell>
          <cell r="H122">
            <v>728184</v>
          </cell>
          <cell r="I122">
            <v>1648679</v>
          </cell>
          <cell r="J122">
            <v>1863100</v>
          </cell>
          <cell r="K122">
            <v>2490000</v>
          </cell>
          <cell r="L122">
            <v>3389000</v>
          </cell>
          <cell r="M122">
            <v>4177000</v>
          </cell>
          <cell r="N122">
            <v>5021899.9999999991</v>
          </cell>
          <cell r="O122">
            <v>6026279.9999999981</v>
          </cell>
          <cell r="P122">
            <v>7247404.7999999952</v>
          </cell>
          <cell r="Q122">
            <v>8696885.7599999923</v>
          </cell>
          <cell r="R122">
            <v>10436262.911999989</v>
          </cell>
          <cell r="S122">
            <v>12523515.494399985</v>
          </cell>
        </row>
        <row r="123">
          <cell r="E123">
            <v>3153068</v>
          </cell>
          <cell r="F123">
            <v>3864160</v>
          </cell>
          <cell r="G123">
            <v>3098123.5</v>
          </cell>
          <cell r="H123">
            <v>2689780</v>
          </cell>
          <cell r="I123">
            <v>2513639</v>
          </cell>
          <cell r="J123">
            <v>2961646</v>
          </cell>
          <cell r="K123">
            <v>2196588.1192536079</v>
          </cell>
          <cell r="L123">
            <v>1132930.3504440186</v>
          </cell>
          <cell r="M123">
            <v>552373.50097374956</v>
          </cell>
          <cell r="N123">
            <v>249856.21939535878</v>
          </cell>
          <cell r="O123">
            <v>115043.9080899543</v>
          </cell>
          <cell r="P123">
            <v>53726.37738269478</v>
          </cell>
          <cell r="Q123">
            <v>25401.866356807303</v>
          </cell>
          <cell r="R123">
            <v>12145.956172543463</v>
          </cell>
          <cell r="S123">
            <v>5868.3530378553969</v>
          </cell>
        </row>
        <row r="124">
          <cell r="E124">
            <v>0</v>
          </cell>
          <cell r="F124">
            <v>0</v>
          </cell>
          <cell r="G124">
            <v>0</v>
          </cell>
          <cell r="H124">
            <v>0</v>
          </cell>
          <cell r="I124">
            <v>10926.3</v>
          </cell>
          <cell r="J124">
            <v>11700</v>
          </cell>
          <cell r="K124">
            <v>64000</v>
          </cell>
          <cell r="L124">
            <v>243200</v>
          </cell>
          <cell r="M124">
            <v>486400</v>
          </cell>
          <cell r="N124">
            <v>729600</v>
          </cell>
          <cell r="O124">
            <v>982842.99226139288</v>
          </cell>
          <cell r="P124">
            <v>1278042.3056470067</v>
          </cell>
          <cell r="Q124">
            <v>1602698.5971728261</v>
          </cell>
          <cell r="R124">
            <v>1936332.1582586989</v>
          </cell>
          <cell r="S124">
            <v>2251635.0227449397</v>
          </cell>
        </row>
        <row r="125">
          <cell r="E125">
            <v>919370</v>
          </cell>
          <cell r="F125">
            <v>2881490</v>
          </cell>
          <cell r="G125">
            <v>6187018.7366946787</v>
          </cell>
          <cell r="H125">
            <v>7908341.8911414724</v>
          </cell>
          <cell r="I125">
            <v>13195936</v>
          </cell>
          <cell r="J125">
            <v>14964988</v>
          </cell>
          <cell r="K125">
            <v>14332294.900966149</v>
          </cell>
          <cell r="L125">
            <v>16037317.878041893</v>
          </cell>
          <cell r="M125">
            <v>18209312.724509504</v>
          </cell>
          <cell r="N125">
            <v>20363403.088565372</v>
          </cell>
          <cell r="O125">
            <v>22095320.501163881</v>
          </cell>
          <cell r="P125">
            <v>23326477.146341257</v>
          </cell>
          <cell r="Q125">
            <v>24759945.94335898</v>
          </cell>
          <cell r="R125">
            <v>26641764.032134362</v>
          </cell>
          <cell r="S125">
            <v>29186606.044024095</v>
          </cell>
        </row>
        <row r="126">
          <cell r="E126">
            <v>0</v>
          </cell>
          <cell r="F126">
            <v>0</v>
          </cell>
          <cell r="G126">
            <v>1000</v>
          </cell>
          <cell r="H126">
            <v>11072</v>
          </cell>
          <cell r="I126">
            <v>47541</v>
          </cell>
          <cell r="J126">
            <v>1056500</v>
          </cell>
          <cell r="K126">
            <v>2940000</v>
          </cell>
          <cell r="L126">
            <v>4530000</v>
          </cell>
          <cell r="M126">
            <v>4485000</v>
          </cell>
          <cell r="N126">
            <v>3727500</v>
          </cell>
          <cell r="O126">
            <v>3432450</v>
          </cell>
          <cell r="P126">
            <v>3555195</v>
          </cell>
          <cell r="Q126">
            <v>3641116.5</v>
          </cell>
          <cell r="R126">
            <v>3516864.75</v>
          </cell>
          <cell r="S126">
            <v>3042655.2450000001</v>
          </cell>
        </row>
        <row r="127">
          <cell r="E127">
            <v>0</v>
          </cell>
          <cell r="F127">
            <v>82</v>
          </cell>
          <cell r="G127">
            <v>39000</v>
          </cell>
          <cell r="H127">
            <v>146655.62637362638</v>
          </cell>
          <cell r="I127">
            <v>963188</v>
          </cell>
          <cell r="J127">
            <v>2971586</v>
          </cell>
          <cell r="K127">
            <v>3773000</v>
          </cell>
          <cell r="L127">
            <v>5934000</v>
          </cell>
          <cell r="M127">
            <v>8954400</v>
          </cell>
          <cell r="N127">
            <v>12030300</v>
          </cell>
          <cell r="O127">
            <v>13452210</v>
          </cell>
          <cell r="P127">
            <v>13297783.5</v>
          </cell>
          <cell r="Q127">
            <v>13352759.550000001</v>
          </cell>
          <cell r="R127">
            <v>13462004.925000001</v>
          </cell>
          <cell r="S127">
            <v>13648015.363500003</v>
          </cell>
        </row>
        <row r="128">
          <cell r="E128">
            <v>0</v>
          </cell>
          <cell r="F128">
            <v>0</v>
          </cell>
          <cell r="G128">
            <v>0</v>
          </cell>
          <cell r="H128">
            <v>0</v>
          </cell>
          <cell r="I128">
            <v>0</v>
          </cell>
          <cell r="J128">
            <v>7000</v>
          </cell>
          <cell r="K128">
            <v>241000</v>
          </cell>
          <cell r="L128">
            <v>591000</v>
          </cell>
          <cell r="M128">
            <v>1722000</v>
          </cell>
          <cell r="N128">
            <v>4339200</v>
          </cell>
          <cell r="O128">
            <v>7562400</v>
          </cell>
          <cell r="P128">
            <v>11828640</v>
          </cell>
          <cell r="Q128">
            <v>17308560</v>
          </cell>
          <cell r="R128">
            <v>23645664</v>
          </cell>
          <cell r="S128">
            <v>30081859.200000003</v>
          </cell>
        </row>
        <row r="129">
          <cell r="E129">
            <v>0</v>
          </cell>
          <cell r="F129">
            <v>0</v>
          </cell>
          <cell r="G129">
            <v>0</v>
          </cell>
          <cell r="H129">
            <v>0</v>
          </cell>
          <cell r="I129">
            <v>0</v>
          </cell>
          <cell r="J129">
            <v>0</v>
          </cell>
          <cell r="K129">
            <v>0</v>
          </cell>
          <cell r="L129">
            <v>0</v>
          </cell>
          <cell r="M129">
            <v>25000</v>
          </cell>
          <cell r="N129">
            <v>430000</v>
          </cell>
          <cell r="O129">
            <v>1650000</v>
          </cell>
          <cell r="P129">
            <v>3500000</v>
          </cell>
          <cell r="Q129">
            <v>6200000</v>
          </cell>
          <cell r="R129">
            <v>9520000</v>
          </cell>
          <cell r="S129">
            <v>13712000</v>
          </cell>
        </row>
        <row r="130">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row>
        <row r="234">
          <cell r="E234">
            <v>2016</v>
          </cell>
          <cell r="F234">
            <v>2017</v>
          </cell>
          <cell r="G234">
            <v>2018</v>
          </cell>
          <cell r="H234">
            <v>2019</v>
          </cell>
          <cell r="I234">
            <v>2020</v>
          </cell>
          <cell r="J234">
            <v>2021</v>
          </cell>
          <cell r="K234">
            <v>2022</v>
          </cell>
          <cell r="L234">
            <v>2023</v>
          </cell>
          <cell r="M234">
            <v>2024</v>
          </cell>
          <cell r="N234">
            <v>2025</v>
          </cell>
          <cell r="O234">
            <v>2026</v>
          </cell>
          <cell r="P234">
            <v>2027</v>
          </cell>
          <cell r="Q234">
            <v>2028</v>
          </cell>
          <cell r="R234">
            <v>2029</v>
          </cell>
          <cell r="S234">
            <v>2030</v>
          </cell>
        </row>
        <row r="235">
          <cell r="E235">
            <v>45.763121065</v>
          </cell>
          <cell r="F235">
            <v>38.398107000000003</v>
          </cell>
          <cell r="G235">
            <v>40.672937040000001</v>
          </cell>
          <cell r="H235">
            <v>23.478750999999999</v>
          </cell>
          <cell r="I235">
            <v>30.29336</v>
          </cell>
          <cell r="J235">
            <v>34.810200000000002</v>
          </cell>
          <cell r="K235">
            <v>22.947448713574644</v>
          </cell>
          <cell r="L235">
            <v>19.620068650106322</v>
          </cell>
          <cell r="M235">
            <v>16.775158695840904</v>
          </cell>
          <cell r="N235">
            <v>14.342760684943972</v>
          </cell>
          <cell r="O235">
            <v>12.263060385627094</v>
          </cell>
          <cell r="P235">
            <v>10.484916629711167</v>
          </cell>
          <cell r="Q235">
            <v>8.9646037184030458</v>
          </cell>
          <cell r="R235">
            <v>7.6647361792346036</v>
          </cell>
          <cell r="S235">
            <v>6.5533494332455859</v>
          </cell>
        </row>
        <row r="236">
          <cell r="E236">
            <v>94.956878455999998</v>
          </cell>
          <cell r="F236">
            <v>62.377160200233909</v>
          </cell>
          <cell r="G236">
            <v>62.753532079999992</v>
          </cell>
          <cell r="H236">
            <v>57.619792081540687</v>
          </cell>
          <cell r="I236">
            <v>53.559394109402682</v>
          </cell>
          <cell r="J236">
            <v>54.020293515217645</v>
          </cell>
          <cell r="K236">
            <v>41.991278621897237</v>
          </cell>
          <cell r="L236">
            <v>35.902543221722134</v>
          </cell>
          <cell r="M236">
            <v>30.696674454572424</v>
          </cell>
          <cell r="N236">
            <v>26.245656658659424</v>
          </cell>
          <cell r="O236">
            <v>22.440036443153815</v>
          </cell>
          <cell r="P236">
            <v>19.186231158896511</v>
          </cell>
          <cell r="Q236">
            <v>16.404227640856515</v>
          </cell>
          <cell r="R236">
            <v>14.025614632932323</v>
          </cell>
          <cell r="S236">
            <v>11.991900511157137</v>
          </cell>
        </row>
        <row r="237">
          <cell r="E237">
            <v>8.0014830827197496</v>
          </cell>
          <cell r="F237">
            <v>5.3816953356267128</v>
          </cell>
          <cell r="G237">
            <v>11.539147999999999</v>
          </cell>
          <cell r="H237">
            <v>5.7426853397604294</v>
          </cell>
          <cell r="I237">
            <v>6.407175218397267</v>
          </cell>
          <cell r="J237">
            <v>8.4998808260882033</v>
          </cell>
          <cell r="K237">
            <v>3.6794997060114705</v>
          </cell>
          <cell r="L237">
            <v>2.6652764931308095</v>
          </cell>
          <cell r="M237">
            <v>1.9167763032135083</v>
          </cell>
          <cell r="N237">
            <v>1.378480396322816</v>
          </cell>
          <cell r="O237">
            <v>0.99135626826175616</v>
          </cell>
          <cell r="P237">
            <v>0.71294974759417862</v>
          </cell>
          <cell r="Q237">
            <v>0.51272923656986757</v>
          </cell>
          <cell r="R237">
            <v>0.36873744737358516</v>
          </cell>
          <cell r="S237">
            <v>0.26518344458997845</v>
          </cell>
        </row>
        <row r="238">
          <cell r="E238">
            <v>5.4436485260342007</v>
          </cell>
          <cell r="F238">
            <v>4.4704450954117947</v>
          </cell>
          <cell r="G238">
            <v>16.948148</v>
          </cell>
          <cell r="H238">
            <v>5.9196285178973715</v>
          </cell>
          <cell r="I238">
            <v>4.9580000000000002</v>
          </cell>
          <cell r="J238">
            <v>5.86388</v>
          </cell>
          <cell r="K238">
            <v>7.506321994918344</v>
          </cell>
          <cell r="L238">
            <v>5.5546782762395752</v>
          </cell>
          <cell r="M238">
            <v>4.1104619244172858</v>
          </cell>
          <cell r="N238">
            <v>3.0417418240687923</v>
          </cell>
          <cell r="O238">
            <v>2.2508889498109066</v>
          </cell>
          <cell r="P238">
            <v>1.6656578228600709</v>
          </cell>
          <cell r="Q238">
            <v>1.2325867889164528</v>
          </cell>
          <cell r="R238">
            <v>0.91211422379817497</v>
          </cell>
          <cell r="S238">
            <v>0.67496452561064946</v>
          </cell>
        </row>
        <row r="239">
          <cell r="E239">
            <v>3.6</v>
          </cell>
          <cell r="F239">
            <v>0</v>
          </cell>
          <cell r="G239">
            <v>0</v>
          </cell>
          <cell r="H239">
            <v>0</v>
          </cell>
          <cell r="I239">
            <v>0</v>
          </cell>
          <cell r="J239" t="str">
            <v/>
          </cell>
          <cell r="K239" t="str">
            <v/>
          </cell>
          <cell r="L239" t="str">
            <v/>
          </cell>
          <cell r="M239" t="str">
            <v/>
          </cell>
          <cell r="N239" t="str">
            <v/>
          </cell>
          <cell r="O239" t="str">
            <v/>
          </cell>
          <cell r="P239" t="str">
            <v/>
          </cell>
          <cell r="Q239" t="str">
            <v/>
          </cell>
          <cell r="R239" t="str">
            <v/>
          </cell>
          <cell r="S239" t="str">
            <v/>
          </cell>
        </row>
        <row r="240">
          <cell r="E240">
            <v>7.6676450000000003</v>
          </cell>
          <cell r="F240">
            <v>4.9103659999999998</v>
          </cell>
          <cell r="G240">
            <v>3.0100636000000005</v>
          </cell>
          <cell r="H240">
            <v>1.3140539999999998</v>
          </cell>
          <cell r="I240">
            <v>1.45</v>
          </cell>
          <cell r="J240">
            <v>1.34</v>
          </cell>
          <cell r="K240">
            <v>0</v>
          </cell>
          <cell r="L240" t="str">
            <v/>
          </cell>
          <cell r="M240" t="str">
            <v/>
          </cell>
          <cell r="N240" t="str">
            <v/>
          </cell>
          <cell r="O240" t="str">
            <v/>
          </cell>
          <cell r="P240" t="str">
            <v/>
          </cell>
          <cell r="Q240" t="str">
            <v/>
          </cell>
          <cell r="R240" t="str">
            <v/>
          </cell>
          <cell r="S240" t="str">
            <v/>
          </cell>
        </row>
        <row r="241">
          <cell r="E241">
            <v>202.35770202004551</v>
          </cell>
          <cell r="F241">
            <v>188.72114215935508</v>
          </cell>
          <cell r="G241">
            <v>179.3380922418161</v>
          </cell>
          <cell r="H241">
            <v>149.36853049999999</v>
          </cell>
          <cell r="I241">
            <v>129.80059239385352</v>
          </cell>
          <cell r="J241">
            <v>94.365422909999992</v>
          </cell>
          <cell r="K241">
            <v>90.134740474384401</v>
          </cell>
          <cell r="L241">
            <v>76.208923071092016</v>
          </cell>
          <cell r="M241">
            <v>62.986674918257535</v>
          </cell>
          <cell r="N241">
            <v>52.058486819939851</v>
          </cell>
          <cell r="O241">
            <v>43.026339356680289</v>
          </cell>
          <cell r="P241">
            <v>35.561269478296254</v>
          </cell>
          <cell r="Q241">
            <v>29.391389223811849</v>
          </cell>
          <cell r="R241">
            <v>24.291983193480494</v>
          </cell>
          <cell r="S241">
            <v>20.077324109411631</v>
          </cell>
        </row>
        <row r="242">
          <cell r="E242">
            <v>9.5352954367439988</v>
          </cell>
          <cell r="F242">
            <v>7.2161380000000008</v>
          </cell>
          <cell r="G242">
            <v>6.0782330000000009</v>
          </cell>
          <cell r="H242">
            <v>3.0412609999999995</v>
          </cell>
          <cell r="I242">
            <v>1.0799999999999998</v>
          </cell>
          <cell r="J242">
            <v>0.36</v>
          </cell>
          <cell r="K242">
            <v>0.20499999999999999</v>
          </cell>
          <cell r="L242">
            <v>0.14063000000000001</v>
          </cell>
          <cell r="M242">
            <v>9.6472179999999991E-2</v>
          </cell>
          <cell r="N242">
            <v>6.6179915479999976E-2</v>
          </cell>
          <cell r="O242">
            <v>4.5399422019279982E-2</v>
          </cell>
          <cell r="P242">
            <v>3.1144003505226066E-2</v>
          </cell>
          <cell r="Q242">
            <v>2.1364786404585081E-2</v>
          </cell>
          <cell r="R242">
            <v>1.4656243473545362E-2</v>
          </cell>
          <cell r="S242">
            <v>1.0054183022852117E-2</v>
          </cell>
        </row>
        <row r="243">
          <cell r="E243">
            <v>8.2627039704398832</v>
          </cell>
          <cell r="F243">
            <v>3.3792872222713641</v>
          </cell>
          <cell r="G243">
            <v>8.7323640982425257</v>
          </cell>
          <cell r="H243">
            <v>7.8201349999999996</v>
          </cell>
          <cell r="I243">
            <v>8.7835068176645485</v>
          </cell>
          <cell r="J243">
            <v>5.7439999999999998</v>
          </cell>
          <cell r="K243">
            <v>4.7160000000000002</v>
          </cell>
          <cell r="L243">
            <v>2.6598239999999995</v>
          </cell>
          <cell r="M243">
            <v>1.5001407359999999</v>
          </cell>
          <cell r="N243">
            <v>0.84607937510399978</v>
          </cell>
          <cell r="O243">
            <v>0.47718876755865586</v>
          </cell>
          <cell r="P243">
            <v>0.2691344649030819</v>
          </cell>
          <cell r="Q243">
            <v>0.15179183820533818</v>
          </cell>
          <cell r="R243">
            <v>8.5610596747810713E-2</v>
          </cell>
          <cell r="S243">
            <v>4.8284376565765237E-2</v>
          </cell>
        </row>
        <row r="244">
          <cell r="E244">
            <v>246.18213319313497</v>
          </cell>
          <cell r="F244">
            <v>205.875</v>
          </cell>
          <cell r="G244">
            <v>166.5347426714647</v>
          </cell>
          <cell r="H244">
            <v>114.42243685132864</v>
          </cell>
          <cell r="I244">
            <v>119.15019993710517</v>
          </cell>
          <cell r="J244">
            <v>127.07185997180792</v>
          </cell>
          <cell r="K244">
            <v>124.4</v>
          </cell>
          <cell r="L244">
            <v>103.00320000000001</v>
          </cell>
          <cell r="M244">
            <v>85.28664959999999</v>
          </cell>
          <cell r="N244">
            <v>70.617345868800001</v>
          </cell>
          <cell r="O244">
            <v>58.471162379366397</v>
          </cell>
          <cell r="P244">
            <v>48.414122450115379</v>
          </cell>
          <cell r="Q244">
            <v>40.086893388695536</v>
          </cell>
          <cell r="R244">
            <v>33.19194772583991</v>
          </cell>
          <cell r="S244">
            <v>27.482932716995442</v>
          </cell>
        </row>
        <row r="245">
          <cell r="E245">
            <v>30.978895627515001</v>
          </cell>
          <cell r="F245">
            <v>14.956408213872029</v>
          </cell>
          <cell r="G245">
            <v>18.700227074197439</v>
          </cell>
          <cell r="H245">
            <v>7.8691202985338276</v>
          </cell>
          <cell r="I245">
            <v>15.294345771163973</v>
          </cell>
          <cell r="J245">
            <v>5.2539999999999996</v>
          </cell>
          <cell r="K245">
            <v>3.1379999999999999</v>
          </cell>
          <cell r="L245">
            <v>2.1087359999999999</v>
          </cell>
          <cell r="M245">
            <v>1.6195092479999995</v>
          </cell>
          <cell r="N245">
            <v>1.2437831024639994</v>
          </cell>
          <cell r="O245">
            <v>0.95522542269235156</v>
          </cell>
          <cell r="P245">
            <v>0.73361312462772577</v>
          </cell>
          <cell r="Q245">
            <v>0.56341487971409343</v>
          </cell>
          <cell r="R245">
            <v>0.43270262762042366</v>
          </cell>
          <cell r="S245">
            <v>0.33231561801248538</v>
          </cell>
        </row>
        <row r="246">
          <cell r="E246">
            <v>49.314255569719556</v>
          </cell>
          <cell r="F246">
            <v>40.24149581356366</v>
          </cell>
          <cell r="G246">
            <v>54.165498572586479</v>
          </cell>
          <cell r="H246">
            <v>21.367525020263379</v>
          </cell>
          <cell r="I246">
            <v>53.270407941923551</v>
          </cell>
          <cell r="J246">
            <v>54.092278662764869</v>
          </cell>
          <cell r="K246">
            <v>49.116</v>
          </cell>
          <cell r="L246">
            <v>38.163132000000004</v>
          </cell>
          <cell r="M246">
            <v>29.476249078500004</v>
          </cell>
          <cell r="N246">
            <v>22.630390230018378</v>
          </cell>
          <cell r="O246">
            <v>17.374482099096607</v>
          </cell>
          <cell r="P246">
            <v>13.339258631581419</v>
          </cell>
          <cell r="Q246">
            <v>10.241215814396636</v>
          </cell>
          <cell r="R246">
            <v>7.8626934415030183</v>
          </cell>
          <cell r="S246">
            <v>6.0365828897139417</v>
          </cell>
        </row>
        <row r="247">
          <cell r="E247">
            <v>18.705963697892301</v>
          </cell>
          <cell r="F247">
            <v>2.6384714875083346</v>
          </cell>
          <cell r="G247">
            <v>2.9799696693860023</v>
          </cell>
          <cell r="H247">
            <v>0.98199856990558532</v>
          </cell>
          <cell r="I247">
            <v>2.8339589333661275</v>
          </cell>
          <cell r="J247">
            <v>0.69699999999999995</v>
          </cell>
          <cell r="K247">
            <v>0.58699999999999997</v>
          </cell>
          <cell r="L247" t="str">
            <v/>
          </cell>
          <cell r="M247" t="str">
            <v/>
          </cell>
          <cell r="N247" t="str">
            <v/>
          </cell>
          <cell r="O247" t="str">
            <v/>
          </cell>
          <cell r="P247" t="str">
            <v/>
          </cell>
          <cell r="Q247" t="str">
            <v/>
          </cell>
          <cell r="R247" t="str">
            <v/>
          </cell>
          <cell r="S247" t="str">
            <v/>
          </cell>
        </row>
        <row r="248">
          <cell r="E248">
            <v>15.89513332813862</v>
          </cell>
          <cell r="F248">
            <v>18.666526637661988</v>
          </cell>
          <cell r="G248">
            <v>31.88064561095899</v>
          </cell>
          <cell r="H248">
            <v>24.00613644011074</v>
          </cell>
          <cell r="I248">
            <v>31.569700923649318</v>
          </cell>
          <cell r="J248">
            <v>59.068809357718884</v>
          </cell>
          <cell r="K248">
            <v>58.764999999999993</v>
          </cell>
          <cell r="L248">
            <v>50.244074999999988</v>
          </cell>
          <cell r="M248">
            <v>39.567209062499991</v>
          </cell>
          <cell r="N248">
            <v>30.268914932812493</v>
          </cell>
          <cell r="O248">
            <v>23.155719923601556</v>
          </cell>
          <cell r="P248">
            <v>17.71412574155519</v>
          </cell>
          <cell r="Q248">
            <v>13.551306192289722</v>
          </cell>
          <cell r="R248">
            <v>10.366749237101638</v>
          </cell>
          <cell r="S248">
            <v>7.9305631663827549</v>
          </cell>
        </row>
        <row r="249">
          <cell r="E249">
            <v>6.4463090300000001</v>
          </cell>
          <cell r="F249">
            <v>2.2937660000000006</v>
          </cell>
          <cell r="G249">
            <v>0.4</v>
          </cell>
          <cell r="H249">
            <v>0.6</v>
          </cell>
          <cell r="I249">
            <v>0</v>
          </cell>
          <cell r="J249">
            <v>0</v>
          </cell>
          <cell r="K249">
            <v>0</v>
          </cell>
          <cell r="L249">
            <v>0</v>
          </cell>
          <cell r="M249">
            <v>0</v>
          </cell>
          <cell r="N249">
            <v>0</v>
          </cell>
          <cell r="O249">
            <v>0</v>
          </cell>
          <cell r="P249">
            <v>0</v>
          </cell>
          <cell r="Q249">
            <v>0</v>
          </cell>
          <cell r="R249">
            <v>0</v>
          </cell>
          <cell r="S249">
            <v>0</v>
          </cell>
        </row>
        <row r="250">
          <cell r="E250">
            <v>1.3373250000000001</v>
          </cell>
          <cell r="F250">
            <v>13.527578999999998</v>
          </cell>
          <cell r="G250">
            <v>27.845733580000019</v>
          </cell>
          <cell r="H250">
            <v>42.581843999999997</v>
          </cell>
          <cell r="I250">
            <v>82.727159076417266</v>
          </cell>
          <cell r="J250">
            <v>85.558621550099346</v>
          </cell>
          <cell r="K250">
            <v>83.8</v>
          </cell>
          <cell r="L250">
            <v>92.59899999999999</v>
          </cell>
          <cell r="M250">
            <v>94.450979999999987</v>
          </cell>
          <cell r="N250">
            <v>96.339999599999956</v>
          </cell>
          <cell r="O250">
            <v>98.266799591999927</v>
          </cell>
          <cell r="P250">
            <v>100.23213558383991</v>
          </cell>
          <cell r="Q250">
            <v>102.23677829551669</v>
          </cell>
          <cell r="R250">
            <v>104.281513861427</v>
          </cell>
          <cell r="S250">
            <v>106.3671441386555</v>
          </cell>
        </row>
        <row r="251">
          <cell r="E251">
            <v>2.0749810000000002</v>
          </cell>
          <cell r="F251">
            <v>5.6594963069142326</v>
          </cell>
          <cell r="G251">
            <v>11.036976539999998</v>
          </cell>
          <cell r="H251">
            <v>7.7473240000000017</v>
          </cell>
          <cell r="I251">
            <v>10.985901829522911</v>
          </cell>
          <cell r="J251">
            <v>9.9910999999999994</v>
          </cell>
          <cell r="K251">
            <v>13.5</v>
          </cell>
          <cell r="L251">
            <v>22.95</v>
          </cell>
          <cell r="M251">
            <v>28.285875000000001</v>
          </cell>
          <cell r="N251">
            <v>28.851592499999995</v>
          </cell>
          <cell r="O251">
            <v>29.428624349999986</v>
          </cell>
          <cell r="P251">
            <v>30.017196836999979</v>
          </cell>
          <cell r="Q251">
            <v>30.617540773739979</v>
          </cell>
          <cell r="R251">
            <v>31.22989158921477</v>
          </cell>
          <cell r="S251">
            <v>31.854489420999059</v>
          </cell>
        </row>
        <row r="252">
          <cell r="E252">
            <v>0</v>
          </cell>
          <cell r="F252">
            <v>0</v>
          </cell>
          <cell r="G252">
            <v>0</v>
          </cell>
          <cell r="H252">
            <v>0</v>
          </cell>
          <cell r="I252">
            <v>0</v>
          </cell>
          <cell r="J252">
            <v>0</v>
          </cell>
          <cell r="K252">
            <v>0</v>
          </cell>
          <cell r="L252">
            <v>1.4085072027972028</v>
          </cell>
          <cell r="M252">
            <v>2.4196141590909095</v>
          </cell>
          <cell r="N252">
            <v>3.1204879720006562</v>
          </cell>
          <cell r="O252">
            <v>3.3251919829638985</v>
          </cell>
          <cell r="P252">
            <v>4.2446075662534151</v>
          </cell>
          <cell r="Q252">
            <v>4.5066659464307985</v>
          </cell>
          <cell r="R252">
            <v>4.7750174186955414</v>
          </cell>
          <cell r="S252">
            <v>5.047875556906714</v>
          </cell>
        </row>
        <row r="253">
          <cell r="E253">
            <v>61.814562208888887</v>
          </cell>
          <cell r="F253">
            <v>63.806447873340716</v>
          </cell>
          <cell r="G253">
            <v>56.351367198170891</v>
          </cell>
          <cell r="H253">
            <v>30.38215821428571</v>
          </cell>
          <cell r="I253">
            <v>25.560700134921525</v>
          </cell>
          <cell r="J253">
            <v>32.966104830210966</v>
          </cell>
          <cell r="K253">
            <v>22.6</v>
          </cell>
          <cell r="L253">
            <v>9.9440000000000008</v>
          </cell>
          <cell r="M253">
            <v>4.3753599999999997</v>
          </cell>
          <cell r="N253">
            <v>1.9251583999999999</v>
          </cell>
          <cell r="O253">
            <v>0.84706969600000004</v>
          </cell>
          <cell r="P253">
            <v>0.37271066623999999</v>
          </cell>
          <cell r="Q253">
            <v>0.1639926931456</v>
          </cell>
          <cell r="R253">
            <v>7.2156784984064012E-2</v>
          </cell>
          <cell r="S253">
            <v>3.1748985392988163E-2</v>
          </cell>
        </row>
        <row r="254">
          <cell r="E254">
            <v>153.5735</v>
          </cell>
          <cell r="F254">
            <v>180.12456</v>
          </cell>
          <cell r="G254">
            <v>134.912229</v>
          </cell>
          <cell r="H254">
            <v>99.029430000000005</v>
          </cell>
          <cell r="I254">
            <v>82.760999999999996</v>
          </cell>
          <cell r="J254">
            <v>127.28963394000002</v>
          </cell>
          <cell r="K254">
            <v>53.3</v>
          </cell>
          <cell r="L254">
            <v>26.969799999999996</v>
          </cell>
          <cell r="M254">
            <v>12.406107999999996</v>
          </cell>
          <cell r="N254">
            <v>5.7068096799999974</v>
          </cell>
          <cell r="O254">
            <v>2.6251324527999982</v>
          </cell>
          <cell r="P254">
            <v>1.2075609282879991</v>
          </cell>
          <cell r="Q254">
            <v>0.5554780270124795</v>
          </cell>
          <cell r="R254">
            <v>0.25551989242574058</v>
          </cell>
          <cell r="S254">
            <v>0.11753915051584067</v>
          </cell>
        </row>
        <row r="255">
          <cell r="E255">
            <v>29.361883310000003</v>
          </cell>
          <cell r="F255">
            <v>37.789000000000001</v>
          </cell>
          <cell r="G255">
            <v>31.355079991532847</v>
          </cell>
          <cell r="H255">
            <v>18.217738999999998</v>
          </cell>
          <cell r="I255">
            <v>10.912568857262904</v>
          </cell>
          <cell r="J255">
            <v>9.4819871200000012</v>
          </cell>
          <cell r="K255">
            <v>6.1953438251409212</v>
          </cell>
          <cell r="L255">
            <v>2.7879047213134149</v>
          </cell>
          <cell r="M255">
            <v>1.0036456996728296</v>
          </cell>
          <cell r="N255">
            <v>0.36131245188221867</v>
          </cell>
          <cell r="O255">
            <v>0.13007248267759874</v>
          </cell>
          <cell r="P255">
            <v>4.6826093763935539E-2</v>
          </cell>
          <cell r="Q255">
            <v>1.6857393755016794E-2</v>
          </cell>
          <cell r="R255">
            <v>6.0686617518060466E-3</v>
          </cell>
          <cell r="S255">
            <v>2.1847182306501773E-3</v>
          </cell>
        </row>
        <row r="256">
          <cell r="E256">
            <v>206.04404776999999</v>
          </cell>
          <cell r="F256">
            <v>161.25879399999999</v>
          </cell>
          <cell r="G256">
            <v>126.55715000000001</v>
          </cell>
          <cell r="H256">
            <v>113.74785699999998</v>
          </cell>
          <cell r="I256">
            <v>60.699961874912255</v>
          </cell>
          <cell r="J256">
            <v>22.005792190000015</v>
          </cell>
          <cell r="K256">
            <v>23.122979157099703</v>
          </cell>
          <cell r="L256">
            <v>5.8963596850604238</v>
          </cell>
          <cell r="M256">
            <v>1.0023811464602721</v>
          </cell>
          <cell r="N256">
            <v>0.17040479489824628</v>
          </cell>
          <cell r="O256">
            <v>2.8968815132701869E-2</v>
          </cell>
          <cell r="P256">
            <v>4.9246985725593185E-3</v>
          </cell>
          <cell r="Q256">
            <v>8.3719875733508412E-4</v>
          </cell>
          <cell r="R256">
            <v>1.4232378874696431E-4</v>
          </cell>
          <cell r="S256">
            <v>2.4195044086983933E-5</v>
          </cell>
        </row>
        <row r="257">
          <cell r="E257">
            <v>3.6147868986222087</v>
          </cell>
          <cell r="F257">
            <v>2.1111758458730683</v>
          </cell>
          <cell r="G257">
            <v>0</v>
          </cell>
          <cell r="H257">
            <v>0</v>
          </cell>
          <cell r="I257">
            <v>0</v>
          </cell>
          <cell r="J257">
            <v>0</v>
          </cell>
          <cell r="K257">
            <v>0</v>
          </cell>
          <cell r="L257">
            <v>0</v>
          </cell>
          <cell r="M257">
            <v>0</v>
          </cell>
          <cell r="N257">
            <v>0</v>
          </cell>
          <cell r="O257">
            <v>0</v>
          </cell>
          <cell r="P257">
            <v>0</v>
          </cell>
          <cell r="Q257">
            <v>0</v>
          </cell>
          <cell r="R257">
            <v>0</v>
          </cell>
          <cell r="S257">
            <v>0</v>
          </cell>
        </row>
        <row r="258">
          <cell r="E258">
            <v>177.55117799999999</v>
          </cell>
          <cell r="F258">
            <v>277.09314268000003</v>
          </cell>
          <cell r="G258">
            <v>82.548280259999999</v>
          </cell>
          <cell r="H258">
            <v>109.17574588588329</v>
          </cell>
          <cell r="I258">
            <v>94.439309471554978</v>
          </cell>
          <cell r="J258">
            <v>57.423759610000012</v>
          </cell>
          <cell r="K258">
            <v>39.840000000000003</v>
          </cell>
          <cell r="L258">
            <v>18.724799999999995</v>
          </cell>
          <cell r="M258">
            <v>7.9205903999999974</v>
          </cell>
          <cell r="N258">
            <v>3.350409739199999</v>
          </cell>
          <cell r="O258">
            <v>1.4172233196815993</v>
          </cell>
          <cell r="P258">
            <v>0.59948546422531646</v>
          </cell>
          <cell r="Q258">
            <v>0.25358235136730883</v>
          </cell>
          <cell r="R258">
            <v>0.10726533462837161</v>
          </cell>
          <cell r="S258">
            <v>4.5373236547801184E-2</v>
          </cell>
        </row>
        <row r="259">
          <cell r="E259">
            <v>7.8193956068084791</v>
          </cell>
          <cell r="F259">
            <v>3.8446607087985556</v>
          </cell>
          <cell r="G259">
            <v>0</v>
          </cell>
          <cell r="H259">
            <v>0</v>
          </cell>
          <cell r="I259">
            <v>0</v>
          </cell>
          <cell r="J259">
            <v>0</v>
          </cell>
          <cell r="K259">
            <v>0</v>
          </cell>
          <cell r="L259">
            <v>0</v>
          </cell>
          <cell r="M259">
            <v>0</v>
          </cell>
          <cell r="N259">
            <v>0</v>
          </cell>
          <cell r="O259">
            <v>0</v>
          </cell>
          <cell r="P259">
            <v>0</v>
          </cell>
          <cell r="Q259">
            <v>0</v>
          </cell>
          <cell r="R259">
            <v>0</v>
          </cell>
          <cell r="S259">
            <v>0</v>
          </cell>
        </row>
        <row r="260">
          <cell r="E260">
            <v>139.9656742823521</v>
          </cell>
          <cell r="F260">
            <v>170.32318072539266</v>
          </cell>
          <cell r="G260">
            <v>97.438304479999957</v>
          </cell>
          <cell r="H260">
            <v>85.682108285300913</v>
          </cell>
          <cell r="I260">
            <v>89.230992976444213</v>
          </cell>
          <cell r="J260">
            <v>123.07819074000001</v>
          </cell>
          <cell r="K260">
            <v>124.9</v>
          </cell>
          <cell r="L260">
            <v>70.443600000000004</v>
          </cell>
          <cell r="M260">
            <v>36.419341199999998</v>
          </cell>
          <cell r="N260">
            <v>13.693672291199997</v>
          </cell>
          <cell r="O260">
            <v>5.1488207814911986</v>
          </cell>
          <cell r="P260">
            <v>1.9359566138406903</v>
          </cell>
          <cell r="Q260">
            <v>0.72791968680409957</v>
          </cell>
          <cell r="R260">
            <v>0.27369780223834145</v>
          </cell>
          <cell r="S260">
            <v>0.10291037364161634</v>
          </cell>
        </row>
        <row r="261">
          <cell r="E261">
            <v>8.1879420954829136</v>
          </cell>
          <cell r="F261">
            <v>7.9265538087967364</v>
          </cell>
          <cell r="G261">
            <v>10.321537999999995</v>
          </cell>
          <cell r="H261">
            <v>4.001973000000004</v>
          </cell>
          <cell r="I261">
            <v>0.78649999999999998</v>
          </cell>
          <cell r="J261">
            <v>0.16</v>
          </cell>
          <cell r="K261">
            <v>0.53160502793296083</v>
          </cell>
          <cell r="L261">
            <v>0.4186389594972067</v>
          </cell>
          <cell r="M261">
            <v>0.32025880401536311</v>
          </cell>
          <cell r="N261">
            <v>0.23779216198140707</v>
          </cell>
          <cell r="O261">
            <v>0.17121035662661307</v>
          </cell>
          <cell r="P261">
            <v>0.11941922374706261</v>
          </cell>
          <cell r="Q261">
            <v>8.0607976029267239E-2</v>
          </cell>
          <cell r="R261">
            <v>5.2596704359096864E-2</v>
          </cell>
          <cell r="S261">
            <v>3.3135923746231026E-2</v>
          </cell>
        </row>
        <row r="262">
          <cell r="E262">
            <v>0</v>
          </cell>
          <cell r="F262">
            <v>0</v>
          </cell>
          <cell r="G262">
            <v>0</v>
          </cell>
          <cell r="H262">
            <v>0</v>
          </cell>
          <cell r="I262">
            <v>0.80617739999999993</v>
          </cell>
          <cell r="J262">
            <v>0.78080000000000005</v>
          </cell>
          <cell r="K262">
            <v>4.6143999999999998</v>
          </cell>
          <cell r="L262">
            <v>13.865575775335776</v>
          </cell>
          <cell r="M262">
            <v>19.445423999873913</v>
          </cell>
          <cell r="N262">
            <v>23.334508799848702</v>
          </cell>
          <cell r="O262">
            <v>24.611921004139642</v>
          </cell>
          <cell r="P262">
            <v>24.974786357092622</v>
          </cell>
          <cell r="Q262">
            <v>24.344010153656967</v>
          </cell>
          <cell r="R262">
            <v>22.755404756183587</v>
          </cell>
          <cell r="S262">
            <v>20.360250029138339</v>
          </cell>
        </row>
        <row r="263">
          <cell r="E263">
            <v>0</v>
          </cell>
          <cell r="F263">
            <v>0</v>
          </cell>
          <cell r="G263">
            <v>0</v>
          </cell>
          <cell r="H263">
            <v>0</v>
          </cell>
          <cell r="I263">
            <v>0.3105</v>
          </cell>
          <cell r="J263">
            <v>0.19520000000000001</v>
          </cell>
          <cell r="K263">
            <v>1.1536</v>
          </cell>
          <cell r="L263">
            <v>2.9416799999999999</v>
          </cell>
          <cell r="M263">
            <v>5.0008559999999997</v>
          </cell>
          <cell r="N263">
            <v>6.3760914</v>
          </cell>
          <cell r="O263">
            <v>8.1295165350000005</v>
          </cell>
          <cell r="P263">
            <v>10.019629129387498</v>
          </cell>
          <cell r="Q263">
            <v>11.923358663971124</v>
          </cell>
          <cell r="R263">
            <v>13.682054066906863</v>
          </cell>
          <cell r="S263">
            <v>15.118669743932081</v>
          </cell>
        </row>
        <row r="264">
          <cell r="E264">
            <v>0</v>
          </cell>
          <cell r="F264">
            <v>0</v>
          </cell>
          <cell r="G264">
            <v>0</v>
          </cell>
          <cell r="H264">
            <v>0</v>
          </cell>
          <cell r="I264">
            <v>0</v>
          </cell>
          <cell r="J264" t="str">
            <v/>
          </cell>
          <cell r="K264" t="str">
            <v/>
          </cell>
          <cell r="L264" t="str">
            <v/>
          </cell>
          <cell r="M264" t="str">
            <v/>
          </cell>
          <cell r="N264" t="str">
            <v/>
          </cell>
          <cell r="O264" t="str">
            <v/>
          </cell>
          <cell r="P264" t="str">
            <v/>
          </cell>
          <cell r="Q264" t="str">
            <v/>
          </cell>
          <cell r="R264" t="str">
            <v/>
          </cell>
          <cell r="S264" t="str">
            <v/>
          </cell>
        </row>
        <row r="265">
          <cell r="E265">
            <v>0</v>
          </cell>
          <cell r="F265">
            <v>0</v>
          </cell>
          <cell r="G265">
            <v>0</v>
          </cell>
          <cell r="H265">
            <v>0</v>
          </cell>
          <cell r="I265">
            <v>0</v>
          </cell>
          <cell r="J265" t="str">
            <v/>
          </cell>
          <cell r="K265" t="str">
            <v/>
          </cell>
          <cell r="L265" t="str">
            <v/>
          </cell>
          <cell r="M265" t="str">
            <v/>
          </cell>
          <cell r="N265" t="str">
            <v/>
          </cell>
          <cell r="O265" t="str">
            <v/>
          </cell>
          <cell r="P265" t="str">
            <v/>
          </cell>
          <cell r="Q265" t="str">
            <v/>
          </cell>
          <cell r="R265" t="str">
            <v/>
          </cell>
          <cell r="S265" t="str">
            <v/>
          </cell>
        </row>
        <row r="266">
          <cell r="E266">
            <v>0</v>
          </cell>
          <cell r="F266">
            <v>0</v>
          </cell>
          <cell r="G266">
            <v>0</v>
          </cell>
          <cell r="H266">
            <v>0</v>
          </cell>
          <cell r="I266">
            <v>0</v>
          </cell>
          <cell r="J266" t="str">
            <v/>
          </cell>
          <cell r="K266" t="str">
            <v/>
          </cell>
          <cell r="L266" t="str">
            <v/>
          </cell>
          <cell r="M266" t="str">
            <v/>
          </cell>
          <cell r="N266" t="str">
            <v/>
          </cell>
          <cell r="O266" t="str">
            <v/>
          </cell>
          <cell r="P266" t="str">
            <v/>
          </cell>
          <cell r="Q266" t="str">
            <v/>
          </cell>
          <cell r="R266" t="str">
            <v/>
          </cell>
          <cell r="S266" t="str">
            <v/>
          </cell>
        </row>
        <row r="267">
          <cell r="E267">
            <v>21.078782</v>
          </cell>
          <cell r="F267">
            <v>8.8030050000000024</v>
          </cell>
          <cell r="G267">
            <v>5.1903120000000031</v>
          </cell>
          <cell r="H267">
            <v>3</v>
          </cell>
          <cell r="I267">
            <v>0</v>
          </cell>
          <cell r="J267">
            <v>0</v>
          </cell>
          <cell r="K267">
            <v>0</v>
          </cell>
          <cell r="L267" t="str">
            <v/>
          </cell>
          <cell r="M267" t="str">
            <v/>
          </cell>
          <cell r="N267" t="str">
            <v/>
          </cell>
          <cell r="O267" t="str">
            <v/>
          </cell>
          <cell r="P267" t="str">
            <v/>
          </cell>
          <cell r="Q267" t="str">
            <v/>
          </cell>
          <cell r="R267" t="str">
            <v/>
          </cell>
          <cell r="S267" t="str">
            <v/>
          </cell>
        </row>
        <row r="268">
          <cell r="E268">
            <v>5.2611999999999997</v>
          </cell>
          <cell r="F268">
            <v>2.4791280000000007</v>
          </cell>
          <cell r="G268">
            <v>2.0080936800000004</v>
          </cell>
          <cell r="H268">
            <v>1.502658536273072</v>
          </cell>
          <cell r="I268">
            <v>0</v>
          </cell>
          <cell r="J268">
            <v>0</v>
          </cell>
          <cell r="K268">
            <v>0</v>
          </cell>
          <cell r="L268" t="str">
            <v/>
          </cell>
          <cell r="M268" t="str">
            <v/>
          </cell>
          <cell r="N268" t="str">
            <v/>
          </cell>
          <cell r="O268" t="str">
            <v/>
          </cell>
          <cell r="P268" t="str">
            <v/>
          </cell>
          <cell r="Q268" t="str">
            <v/>
          </cell>
          <cell r="R268" t="str">
            <v/>
          </cell>
          <cell r="S268" t="str">
            <v/>
          </cell>
        </row>
        <row r="269">
          <cell r="E269">
            <v>72.281363999999996</v>
          </cell>
          <cell r="F269">
            <v>113.36232738072</v>
          </cell>
          <cell r="G269">
            <v>217.53494686689399</v>
          </cell>
          <cell r="H269">
            <v>168.15776864935066</v>
          </cell>
          <cell r="I269">
            <v>294.95703600000002</v>
          </cell>
          <cell r="J269">
            <v>287.23581650883705</v>
          </cell>
          <cell r="K269">
            <v>223.78866271021292</v>
          </cell>
          <cell r="L269">
            <v>221.55077608311078</v>
          </cell>
          <cell r="M269">
            <v>219.33526832227969</v>
          </cell>
          <cell r="N269">
            <v>217.14191563905692</v>
          </cell>
          <cell r="O269">
            <v>209.10766476041181</v>
          </cell>
          <cell r="P269">
            <v>197.60674319858916</v>
          </cell>
          <cell r="Q269">
            <v>186.73837232266678</v>
          </cell>
          <cell r="R269">
            <v>176.46776184492012</v>
          </cell>
          <cell r="S269">
            <v>166.76203494344952</v>
          </cell>
        </row>
        <row r="270">
          <cell r="E270">
            <v>0</v>
          </cell>
          <cell r="F270">
            <v>0</v>
          </cell>
          <cell r="G270">
            <v>0</v>
          </cell>
          <cell r="H270">
            <v>1.2</v>
          </cell>
          <cell r="I270">
            <v>5.4</v>
          </cell>
          <cell r="J270">
            <v>7.3</v>
          </cell>
          <cell r="K270">
            <v>20.2455</v>
          </cell>
          <cell r="L270">
            <v>30.36825</v>
          </cell>
          <cell r="M270">
            <v>34.012439999999998</v>
          </cell>
          <cell r="N270">
            <v>35.3729376</v>
          </cell>
          <cell r="O270">
            <v>33.958020095999998</v>
          </cell>
          <cell r="P270">
            <v>29.883057684480004</v>
          </cell>
          <cell r="Q270">
            <v>26.297090762342403</v>
          </cell>
          <cell r="R270">
            <v>23.141439870861319</v>
          </cell>
          <cell r="S270">
            <v>20.364467086357962</v>
          </cell>
        </row>
        <row r="271">
          <cell r="E271">
            <v>0</v>
          </cell>
          <cell r="F271">
            <v>0</v>
          </cell>
          <cell r="G271">
            <v>25.5</v>
          </cell>
          <cell r="H271">
            <v>45</v>
          </cell>
          <cell r="I271">
            <v>88</v>
          </cell>
          <cell r="J271">
            <v>223.49872500000001</v>
          </cell>
          <cell r="K271">
            <v>225.4375</v>
          </cell>
          <cell r="L271">
            <v>213.03843749999999</v>
          </cell>
          <cell r="M271">
            <v>201.32132343750001</v>
          </cell>
          <cell r="N271">
            <v>181.18919109375</v>
          </cell>
          <cell r="O271">
            <v>154.91675838515627</v>
          </cell>
          <cell r="P271">
            <v>132.45382841930859</v>
          </cell>
          <cell r="Q271">
            <v>113.24802329850887</v>
          </cell>
          <cell r="R271">
            <v>96.827059920225082</v>
          </cell>
          <cell r="S271">
            <v>82.787136231792445</v>
          </cell>
        </row>
        <row r="272">
          <cell r="E272">
            <v>0</v>
          </cell>
          <cell r="F272">
            <v>0</v>
          </cell>
          <cell r="G272">
            <v>1.7</v>
          </cell>
          <cell r="H272">
            <v>2.5</v>
          </cell>
          <cell r="I272">
            <v>3.5</v>
          </cell>
          <cell r="J272">
            <v>2.31</v>
          </cell>
          <cell r="K272">
            <v>3.5</v>
          </cell>
          <cell r="L272">
            <v>5.6524999999999981</v>
          </cell>
          <cell r="M272">
            <v>8.5917999999999939</v>
          </cell>
          <cell r="N272">
            <v>13.059535999999987</v>
          </cell>
          <cell r="O272">
            <v>19.850494719999976</v>
          </cell>
          <cell r="P272">
            <v>30.172751974399951</v>
          </cell>
          <cell r="Q272">
            <v>45.862583001087913</v>
          </cell>
          <cell r="R272">
            <v>69.711126161653596</v>
          </cell>
          <cell r="S272">
            <v>105.96091176571343</v>
          </cell>
        </row>
        <row r="273">
          <cell r="E273">
            <v>67.773890240000014</v>
          </cell>
          <cell r="F273">
            <v>158.09400299999999</v>
          </cell>
          <cell r="G273">
            <v>96.70092799999999</v>
          </cell>
          <cell r="H273">
            <v>132.69237279198526</v>
          </cell>
          <cell r="I273">
            <v>210.61200111436369</v>
          </cell>
          <cell r="J273">
            <v>109.36480888365675</v>
          </cell>
          <cell r="K273">
            <v>98.136192046756094</v>
          </cell>
          <cell r="L273">
            <v>74.583505955534633</v>
          </cell>
          <cell r="M273">
            <v>60.226181059094209</v>
          </cell>
          <cell r="N273">
            <v>51.493384805525544</v>
          </cell>
          <cell r="O273">
            <v>44.026844008724332</v>
          </cell>
          <cell r="P273">
            <v>37.642951627459304</v>
          </cell>
          <cell r="Q273">
            <v>32.18472364147771</v>
          </cell>
          <cell r="R273">
            <v>27.51793871346344</v>
          </cell>
          <cell r="S273">
            <v>23.527837600011235</v>
          </cell>
        </row>
        <row r="274">
          <cell r="E274">
            <v>0</v>
          </cell>
          <cell r="F274">
            <v>0</v>
          </cell>
          <cell r="G274">
            <v>0</v>
          </cell>
          <cell r="H274">
            <v>0</v>
          </cell>
          <cell r="I274">
            <v>0</v>
          </cell>
          <cell r="J274">
            <v>0.42</v>
          </cell>
          <cell r="K274">
            <v>1.8</v>
          </cell>
          <cell r="L274">
            <v>8.1</v>
          </cell>
          <cell r="M274">
            <v>14.58</v>
          </cell>
          <cell r="N274">
            <v>26.244</v>
          </cell>
          <cell r="O274">
            <v>35.429400000000001</v>
          </cell>
          <cell r="P274">
            <v>47.829689999999999</v>
          </cell>
          <cell r="Q274">
            <v>64.570081500000001</v>
          </cell>
          <cell r="R274">
            <v>87.169610025000026</v>
          </cell>
          <cell r="S274">
            <v>117.67897353375001</v>
          </cell>
        </row>
        <row r="275">
          <cell r="E275">
            <v>55.125374999999998</v>
          </cell>
          <cell r="F275">
            <v>307.53544499999998</v>
          </cell>
          <cell r="G275">
            <v>308</v>
          </cell>
          <cell r="H275">
            <v>306</v>
          </cell>
          <cell r="I275">
            <v>178.2</v>
          </cell>
          <cell r="J275">
            <v>87.48</v>
          </cell>
          <cell r="K275">
            <v>39.366000000000007</v>
          </cell>
          <cell r="L275">
            <v>17.714700000000004</v>
          </cell>
          <cell r="M275">
            <v>7.9716150000000026</v>
          </cell>
          <cell r="N275">
            <v>3.587226750000001</v>
          </cell>
          <cell r="O275">
            <v>1.6142520375000005</v>
          </cell>
          <cell r="P275">
            <v>0.72641341687500027</v>
          </cell>
          <cell r="Q275">
            <v>0.32688603759375012</v>
          </cell>
          <cell r="R275">
            <v>0.14709871691718757</v>
          </cell>
          <cell r="S275">
            <v>6.6194422612734408E-2</v>
          </cell>
        </row>
        <row r="276">
          <cell r="E276">
            <v>25.566254999999995</v>
          </cell>
          <cell r="F276">
            <v>190.37908500000003</v>
          </cell>
          <cell r="G276">
            <v>914.48338333333322</v>
          </cell>
          <cell r="H276">
            <v>574.31016</v>
          </cell>
          <cell r="I276">
            <v>641.67240960000004</v>
          </cell>
          <cell r="J276">
            <v>539.21307311999999</v>
          </cell>
          <cell r="K276">
            <v>425.15280000000007</v>
          </cell>
          <cell r="L276">
            <v>361.37988000000007</v>
          </cell>
          <cell r="M276">
            <v>317.58914160000006</v>
          </cell>
          <cell r="N276">
            <v>275.41292095800009</v>
          </cell>
          <cell r="O276">
            <v>237.22143961959009</v>
          </cell>
          <cell r="P276">
            <v>209.17974532743807</v>
          </cell>
          <cell r="Q276">
            <v>184.09459499110071</v>
          </cell>
          <cell r="R276">
            <v>161.85712734824571</v>
          </cell>
          <cell r="S276">
            <v>142.23369742217236</v>
          </cell>
        </row>
        <row r="277">
          <cell r="E277">
            <v>80.691629999999989</v>
          </cell>
          <cell r="F277">
            <v>497.91453000000001</v>
          </cell>
          <cell r="G277">
            <v>1222.4833833333332</v>
          </cell>
          <cell r="H277">
            <v>880.31016</v>
          </cell>
          <cell r="I277">
            <v>0</v>
          </cell>
          <cell r="J277">
            <v>626.69307312000001</v>
          </cell>
          <cell r="K277">
            <v>464.51880000000006</v>
          </cell>
          <cell r="L277">
            <v>379.09458000000006</v>
          </cell>
          <cell r="M277">
            <v>325.56075660000005</v>
          </cell>
          <cell r="N277">
            <v>279.0001477080001</v>
          </cell>
          <cell r="O277">
            <v>238.83569165709008</v>
          </cell>
          <cell r="P277">
            <v>209.90615874431307</v>
          </cell>
          <cell r="Q277">
            <v>184.42148102869444</v>
          </cell>
          <cell r="R277">
            <v>162.0042260651629</v>
          </cell>
          <cell r="S277">
            <v>142.29989184478509</v>
          </cell>
        </row>
        <row r="278">
          <cell r="E278">
            <v>0</v>
          </cell>
          <cell r="F278">
            <v>0</v>
          </cell>
          <cell r="G278">
            <v>1.2</v>
          </cell>
          <cell r="H278">
            <v>5.1670980000000002</v>
          </cell>
          <cell r="I278">
            <v>106.69878</v>
          </cell>
          <cell r="J278">
            <v>211.804125</v>
          </cell>
          <cell r="K278">
            <v>182</v>
          </cell>
          <cell r="L278">
            <v>278.45999999999998</v>
          </cell>
          <cell r="M278">
            <v>355.03649999999999</v>
          </cell>
          <cell r="N278">
            <v>392.31533250000001</v>
          </cell>
          <cell r="O278">
            <v>400.16163915000004</v>
          </cell>
          <cell r="P278">
            <v>363.94701080692499</v>
          </cell>
          <cell r="Q278">
            <v>324.82270714518057</v>
          </cell>
          <cell r="R278">
            <v>289.9042661270737</v>
          </cell>
          <cell r="S278">
            <v>258.73955751841322</v>
          </cell>
        </row>
        <row r="279">
          <cell r="E279">
            <v>387.84002208207454</v>
          </cell>
          <cell r="F279">
            <v>186.42675405916248</v>
          </cell>
          <cell r="G279">
            <v>81.455872165940619</v>
          </cell>
          <cell r="H279">
            <v>42.080093008222939</v>
          </cell>
          <cell r="I279">
            <v>38.502150767297508</v>
          </cell>
          <cell r="J279">
            <v>11.645079139619456</v>
          </cell>
          <cell r="K279">
            <v>37.056034406981787</v>
          </cell>
          <cell r="L279">
            <v>13.6366206617693</v>
          </cell>
          <cell r="M279">
            <v>4.3909918530897141</v>
          </cell>
          <cell r="N279">
            <v>1.1103406151671396</v>
          </cell>
          <cell r="O279">
            <v>0.28076943044707414</v>
          </cell>
          <cell r="P279">
            <v>7.099755876417066E-2</v>
          </cell>
          <cell r="Q279">
            <v>1.795299916534911E-2</v>
          </cell>
          <cell r="R279">
            <v>4.5397360788365804E-3</v>
          </cell>
          <cell r="S279">
            <v>1.1479532458993334E-3</v>
          </cell>
        </row>
        <row r="280">
          <cell r="E280">
            <v>265.89292589706986</v>
          </cell>
          <cell r="F280">
            <v>167.37814313065076</v>
          </cell>
          <cell r="G280">
            <v>101.21498299999995</v>
          </cell>
          <cell r="H280">
            <v>43.970804999999999</v>
          </cell>
          <cell r="I280">
            <v>45.144999999999996</v>
          </cell>
          <cell r="J280">
            <v>21.64</v>
          </cell>
          <cell r="K280">
            <v>15.0898</v>
          </cell>
          <cell r="L280">
            <v>9.2953167999999948</v>
          </cell>
          <cell r="M280">
            <v>5.3169212095999958</v>
          </cell>
          <cell r="N280">
            <v>3.0412789318911964</v>
          </cell>
          <cell r="O280">
            <v>1.7396115490417636</v>
          </cell>
          <cell r="P280">
            <v>0.99505780605188843</v>
          </cell>
          <cell r="Q280">
            <v>0.56917306506167997</v>
          </cell>
          <cell r="R280">
            <v>0.32556699321528076</v>
          </cell>
          <cell r="S280">
            <v>0.18622432011914053</v>
          </cell>
        </row>
        <row r="281">
          <cell r="E281">
            <v>175.29210971636297</v>
          </cell>
          <cell r="F281">
            <v>434.82240000000002</v>
          </cell>
          <cell r="G281">
            <v>331.77466984830187</v>
          </cell>
          <cell r="H281">
            <v>286.66743389885295</v>
          </cell>
          <cell r="I281">
            <v>510.96609235437558</v>
          </cell>
          <cell r="J281">
            <v>566.37810177252834</v>
          </cell>
          <cell r="K281">
            <v>570</v>
          </cell>
          <cell r="L281">
            <v>501.60000000000008</v>
          </cell>
          <cell r="M281">
            <v>468.99599999999998</v>
          </cell>
          <cell r="N281">
            <v>443.20121999999998</v>
          </cell>
          <cell r="O281">
            <v>398.88109800000001</v>
          </cell>
          <cell r="P281">
            <v>358.99298820000001</v>
          </cell>
          <cell r="Q281">
            <v>323.09368938</v>
          </cell>
          <cell r="R281">
            <v>290.78432044200002</v>
          </cell>
          <cell r="S281">
            <v>261.70588839779998</v>
          </cell>
        </row>
        <row r="282">
          <cell r="E282">
            <v>0</v>
          </cell>
          <cell r="F282">
            <v>22.5</v>
          </cell>
          <cell r="G282">
            <v>30</v>
          </cell>
          <cell r="H282">
            <v>20.654436876199465</v>
          </cell>
          <cell r="I282">
            <v>30.412799999999997</v>
          </cell>
          <cell r="J282">
            <v>1.9675</v>
          </cell>
          <cell r="K282">
            <v>7.1849999999999996</v>
          </cell>
          <cell r="L282">
            <v>5.8198499999999997</v>
          </cell>
          <cell r="M282">
            <v>4.7140785000000003</v>
          </cell>
          <cell r="N282">
            <v>3.8184035850000004</v>
          </cell>
          <cell r="O282">
            <v>3.0929069038500008</v>
          </cell>
          <cell r="P282">
            <v>2.5052545921185012</v>
          </cell>
          <cell r="Q282">
            <v>2.029256219615986</v>
          </cell>
          <cell r="R282">
            <v>1.6436975378889487</v>
          </cell>
          <cell r="S282">
            <v>1.3313950056900485</v>
          </cell>
        </row>
        <row r="283">
          <cell r="E283">
            <v>0</v>
          </cell>
          <cell r="F283">
            <v>0</v>
          </cell>
          <cell r="G283">
            <v>0</v>
          </cell>
          <cell r="H283">
            <v>16.051864367411</v>
          </cell>
          <cell r="I283">
            <v>2.5267200000000001</v>
          </cell>
          <cell r="J283">
            <v>4.232937189729828</v>
          </cell>
          <cell r="K283">
            <v>2.8132751784050551</v>
          </cell>
          <cell r="L283">
            <v>2.1366055384615383</v>
          </cell>
          <cell r="M283">
            <v>1.6345032369230772</v>
          </cell>
          <cell r="N283">
            <v>1.3239476219076924</v>
          </cell>
          <cell r="O283">
            <v>1.0723975737452309</v>
          </cell>
          <cell r="P283">
            <v>0.86864203473363699</v>
          </cell>
          <cell r="Q283">
            <v>0.70360004813424593</v>
          </cell>
          <cell r="R283">
            <v>0.56991603898873922</v>
          </cell>
          <cell r="S283">
            <v>0.46163199158087886</v>
          </cell>
        </row>
        <row r="284">
          <cell r="E284" t="str">
            <v/>
          </cell>
          <cell r="F284">
            <v>6.9744847890088328</v>
          </cell>
          <cell r="G284">
            <v>18.835366407407406</v>
          </cell>
          <cell r="H284">
            <v>48.730500081752801</v>
          </cell>
          <cell r="I284">
            <v>53.723950000000002</v>
          </cell>
          <cell r="J284">
            <v>63.57999999999997</v>
          </cell>
          <cell r="K284">
            <v>85.35</v>
          </cell>
          <cell r="L284">
            <v>81.936000000000007</v>
          </cell>
          <cell r="M284">
            <v>73.127880000000005</v>
          </cell>
          <cell r="N284">
            <v>67.570161120000009</v>
          </cell>
          <cell r="O284">
            <v>62.434828874880012</v>
          </cell>
          <cell r="P284">
            <v>57.689781880389134</v>
          </cell>
          <cell r="Q284">
            <v>53.305358457479556</v>
          </cell>
          <cell r="R284">
            <v>49.254151214711115</v>
          </cell>
          <cell r="S284">
            <v>45.510835722393075</v>
          </cell>
        </row>
        <row r="285">
          <cell r="E285">
            <v>67.047039534140794</v>
          </cell>
          <cell r="F285">
            <v>55.219616614611596</v>
          </cell>
          <cell r="G285">
            <v>20.006711803296465</v>
          </cell>
          <cell r="H285">
            <v>20.608503959355303</v>
          </cell>
          <cell r="I285">
            <v>16.619351999999999</v>
          </cell>
          <cell r="J285">
            <v>14.367174052587997</v>
          </cell>
          <cell r="K285">
            <v>16.065613889794587</v>
          </cell>
          <cell r="L285">
            <v>17.993487556569939</v>
          </cell>
          <cell r="M285">
            <v>19.432966561095537</v>
          </cell>
          <cell r="N285">
            <v>22.231313745893296</v>
          </cell>
          <cell r="O285">
            <v>24.454445120482628</v>
          </cell>
          <cell r="P285">
            <v>23.671902876627186</v>
          </cell>
          <cell r="Q285">
            <v>21.872838258003522</v>
          </cell>
          <cell r="R285">
            <v>20.210502550395255</v>
          </cell>
          <cell r="S285">
            <v>18.674504356565215</v>
          </cell>
        </row>
        <row r="286">
          <cell r="E286" t="str">
            <v/>
          </cell>
          <cell r="F286" t="str">
            <v/>
          </cell>
          <cell r="G286" t="str">
            <v/>
          </cell>
          <cell r="H286" t="str">
            <v/>
          </cell>
          <cell r="I286">
            <v>0</v>
          </cell>
          <cell r="J286">
            <v>6</v>
          </cell>
          <cell r="K286">
            <v>13.5</v>
          </cell>
          <cell r="L286">
            <v>27</v>
          </cell>
          <cell r="M286">
            <v>43.2</v>
          </cell>
          <cell r="N286">
            <v>51.84</v>
          </cell>
          <cell r="O286">
            <v>60.134399999999999</v>
          </cell>
          <cell r="P286">
            <v>67.350528000000011</v>
          </cell>
          <cell r="Q286">
            <v>72.738570240000001</v>
          </cell>
          <cell r="R286">
            <v>75.648113049599999</v>
          </cell>
          <cell r="S286">
            <v>75.648113049599985</v>
          </cell>
        </row>
        <row r="287">
          <cell r="E287">
            <v>0</v>
          </cell>
          <cell r="F287">
            <v>0</v>
          </cell>
          <cell r="G287">
            <v>0.35</v>
          </cell>
          <cell r="H287">
            <v>3</v>
          </cell>
          <cell r="I287">
            <v>0.44</v>
          </cell>
          <cell r="J287">
            <v>29.855</v>
          </cell>
          <cell r="K287">
            <v>31.5</v>
          </cell>
          <cell r="L287">
            <v>57.12</v>
          </cell>
          <cell r="M287">
            <v>84.965999999999994</v>
          </cell>
          <cell r="N287">
            <v>107.05716</v>
          </cell>
          <cell r="O287">
            <v>134.89202159999999</v>
          </cell>
          <cell r="P287">
            <v>169.96394721599998</v>
          </cell>
          <cell r="Q287">
            <v>183.56106299327999</v>
          </cell>
          <cell r="R287">
            <v>173.46520452864959</v>
          </cell>
          <cell r="S287">
            <v>140.50681566820617</v>
          </cell>
        </row>
        <row r="288">
          <cell r="E288">
            <v>0</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row>
        <row r="289">
          <cell r="E289">
            <v>0</v>
          </cell>
          <cell r="F289">
            <v>0</v>
          </cell>
          <cell r="G289">
            <v>0.75</v>
          </cell>
          <cell r="H289">
            <v>3.0945</v>
          </cell>
          <cell r="I289">
            <v>16.097114705882355</v>
          </cell>
          <cell r="J289">
            <v>224.03</v>
          </cell>
          <cell r="K289">
            <v>540</v>
          </cell>
          <cell r="L289">
            <v>688.90499999999997</v>
          </cell>
          <cell r="M289">
            <v>558.01305000000002</v>
          </cell>
          <cell r="N289">
            <v>351.54822150000001</v>
          </cell>
          <cell r="O289">
            <v>221.47537954500001</v>
          </cell>
          <cell r="P289">
            <v>139.52948911335</v>
          </cell>
          <cell r="Q289">
            <v>87.903578141410506</v>
          </cell>
          <cell r="R289">
            <v>55.379254229088616</v>
          </cell>
          <cell r="S289">
            <v>34.888930164325828</v>
          </cell>
        </row>
        <row r="290">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row>
        <row r="291">
          <cell r="E291">
            <v>0</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row>
        <row r="292">
          <cell r="E292">
            <v>0</v>
          </cell>
          <cell r="F292">
            <v>0</v>
          </cell>
          <cell r="G292">
            <v>14.811999999999999</v>
          </cell>
          <cell r="H292">
            <v>31.2</v>
          </cell>
          <cell r="I292">
            <v>143.91999999999999</v>
          </cell>
          <cell r="J292">
            <v>382.34</v>
          </cell>
          <cell r="K292">
            <v>336</v>
          </cell>
          <cell r="L292">
            <v>342.72</v>
          </cell>
          <cell r="M292">
            <v>349.57440000000003</v>
          </cell>
          <cell r="N292">
            <v>361.80950399999995</v>
          </cell>
          <cell r="O292">
            <v>358.19140895999999</v>
          </cell>
          <cell r="P292">
            <v>354.6094948704</v>
          </cell>
          <cell r="Q292">
            <v>351.06339992169603</v>
          </cell>
          <cell r="R292">
            <v>347.55276592247907</v>
          </cell>
          <cell r="S292">
            <v>344.07723826325434</v>
          </cell>
        </row>
        <row r="293">
          <cell r="E293">
            <v>0</v>
          </cell>
          <cell r="F293">
            <v>0</v>
          </cell>
          <cell r="G293">
            <v>0</v>
          </cell>
          <cell r="H293">
            <v>0</v>
          </cell>
          <cell r="I293">
            <v>0</v>
          </cell>
          <cell r="J293">
            <v>3.8458723404255317</v>
          </cell>
          <cell r="K293">
            <v>25.465483154369029</v>
          </cell>
          <cell r="L293">
            <v>51.729300000000002</v>
          </cell>
          <cell r="M293">
            <v>84.307513499999999</v>
          </cell>
          <cell r="N293">
            <v>108.3953745</v>
          </cell>
          <cell r="O293">
            <v>120.48145875675</v>
          </cell>
          <cell r="P293">
            <v>123.27155569637999</v>
          </cell>
          <cell r="Q293">
            <v>115.25890457611528</v>
          </cell>
          <cell r="R293">
            <v>92.749518505956289</v>
          </cell>
          <cell r="S293">
            <v>70.431665615460574</v>
          </cell>
        </row>
        <row r="294">
          <cell r="E294">
            <v>0</v>
          </cell>
          <cell r="F294">
            <v>0</v>
          </cell>
          <cell r="G294">
            <v>2.2000000000000002</v>
          </cell>
          <cell r="H294">
            <v>23.873893630000001</v>
          </cell>
          <cell r="I294">
            <v>196.16902977886798</v>
          </cell>
          <cell r="J294">
            <v>537.41690000000006</v>
          </cell>
          <cell r="K294">
            <v>468</v>
          </cell>
          <cell r="L294">
            <v>748.8</v>
          </cell>
          <cell r="M294">
            <v>1145.664</v>
          </cell>
          <cell r="N294">
            <v>1460.7216000000001</v>
          </cell>
          <cell r="O294">
            <v>1365.7746959999999</v>
          </cell>
          <cell r="P294">
            <v>1044.8176424399999</v>
          </cell>
          <cell r="Q294">
            <v>799.28549646659997</v>
          </cell>
          <cell r="R294">
            <v>611.45340479694892</v>
          </cell>
          <cell r="S294">
            <v>467.76185466966592</v>
          </cell>
        </row>
        <row r="295">
          <cell r="E295">
            <v>0</v>
          </cell>
          <cell r="F295">
            <v>0</v>
          </cell>
          <cell r="G295">
            <v>22.2</v>
          </cell>
          <cell r="H295">
            <v>53</v>
          </cell>
          <cell r="I295">
            <v>175.678</v>
          </cell>
          <cell r="J295">
            <v>273.02199999999999</v>
          </cell>
          <cell r="K295">
            <v>231</v>
          </cell>
          <cell r="L295">
            <v>187.11</v>
          </cell>
          <cell r="M295">
            <v>151.5591</v>
          </cell>
          <cell r="N295">
            <v>122.762871</v>
          </cell>
          <cell r="O295">
            <v>99.437925509999999</v>
          </cell>
          <cell r="P295">
            <v>80.544719663100011</v>
          </cell>
          <cell r="Q295">
            <v>65.241222927111011</v>
          </cell>
          <cell r="R295">
            <v>52.845390570959914</v>
          </cell>
          <cell r="S295">
            <v>42.804766362477537</v>
          </cell>
        </row>
        <row r="296">
          <cell r="E296">
            <v>0</v>
          </cell>
          <cell r="F296">
            <v>0</v>
          </cell>
          <cell r="G296">
            <v>2</v>
          </cell>
          <cell r="H296">
            <v>3.8726706791818866</v>
          </cell>
          <cell r="I296">
            <v>13.632348652683691</v>
          </cell>
          <cell r="J296">
            <v>79.547119672177317</v>
          </cell>
          <cell r="K296">
            <v>315</v>
          </cell>
          <cell r="L296">
            <v>453.6</v>
          </cell>
          <cell r="M296">
            <v>508.03199999999998</v>
          </cell>
          <cell r="N296">
            <v>487.71071999999998</v>
          </cell>
          <cell r="O296">
            <v>429.18543360000001</v>
          </cell>
          <cell r="P296">
            <v>326.18092953600001</v>
          </cell>
          <cell r="Q296">
            <v>247.89750644736</v>
          </cell>
          <cell r="R296">
            <v>188.40210489999359</v>
          </cell>
          <cell r="S296">
            <v>143.18559972399513</v>
          </cell>
        </row>
        <row r="297">
          <cell r="E297">
            <v>0</v>
          </cell>
          <cell r="F297">
            <v>0</v>
          </cell>
          <cell r="G297">
            <v>8</v>
          </cell>
          <cell r="H297">
            <v>12.017405388</v>
          </cell>
          <cell r="I297">
            <v>32.581000000000003</v>
          </cell>
          <cell r="J297">
            <v>36.034999999999997</v>
          </cell>
          <cell r="K297">
            <v>57</v>
          </cell>
          <cell r="L297">
            <v>114</v>
          </cell>
          <cell r="M297">
            <v>182.4</v>
          </cell>
          <cell r="N297">
            <v>218.88000000000002</v>
          </cell>
          <cell r="O297">
            <v>262.65600000000001</v>
          </cell>
          <cell r="P297">
            <v>315.18720000000008</v>
          </cell>
          <cell r="Q297">
            <v>378.22464000000008</v>
          </cell>
          <cell r="R297">
            <v>423.61159680000014</v>
          </cell>
          <cell r="S297">
            <v>440.55606067200017</v>
          </cell>
        </row>
        <row r="298">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row>
        <row r="299">
          <cell r="E299">
            <v>0</v>
          </cell>
          <cell r="F299">
            <v>0</v>
          </cell>
          <cell r="G299">
            <v>0</v>
          </cell>
          <cell r="H299">
            <v>0</v>
          </cell>
          <cell r="I299">
            <v>0</v>
          </cell>
          <cell r="J299">
            <v>1.0682978723404257</v>
          </cell>
          <cell r="K299">
            <v>17.71875</v>
          </cell>
          <cell r="L299">
            <v>41.602400000000003</v>
          </cell>
          <cell r="M299">
            <v>77.99878799999999</v>
          </cell>
          <cell r="N299">
            <v>138.43146240000004</v>
          </cell>
          <cell r="O299">
            <v>221.92293816000003</v>
          </cell>
          <cell r="P299">
            <v>262.38299383296004</v>
          </cell>
          <cell r="Q299">
            <v>283.07088373132802</v>
          </cell>
          <cell r="R299">
            <v>274.65444462145535</v>
          </cell>
          <cell r="S299">
            <v>234.31457306767916</v>
          </cell>
        </row>
        <row r="300">
          <cell r="E300">
            <v>0</v>
          </cell>
          <cell r="F300">
            <v>0</v>
          </cell>
          <cell r="G300">
            <v>0</v>
          </cell>
          <cell r="H300">
            <v>0</v>
          </cell>
          <cell r="I300">
            <v>0</v>
          </cell>
          <cell r="J300">
            <v>3.4131821068676431</v>
          </cell>
          <cell r="K300">
            <v>152.1</v>
          </cell>
          <cell r="L300">
            <v>243.36</v>
          </cell>
          <cell r="M300">
            <v>420.07679999999993</v>
          </cell>
          <cell r="N300">
            <v>684.37511999999992</v>
          </cell>
          <cell r="O300">
            <v>834.64009199999998</v>
          </cell>
          <cell r="P300">
            <v>902.9288267999998</v>
          </cell>
          <cell r="Q300">
            <v>808.16644642733991</v>
          </cell>
          <cell r="R300">
            <v>732.73757809412143</v>
          </cell>
          <cell r="S300">
            <v>599.4709310782531</v>
          </cell>
        </row>
        <row r="301">
          <cell r="E301">
            <v>0</v>
          </cell>
          <cell r="F301">
            <v>0</v>
          </cell>
          <cell r="G301">
            <v>0</v>
          </cell>
          <cell r="H301">
            <v>0</v>
          </cell>
          <cell r="I301">
            <v>0</v>
          </cell>
          <cell r="J301">
            <v>3.6721575576430405</v>
          </cell>
          <cell r="K301">
            <v>58.8</v>
          </cell>
          <cell r="L301">
            <v>105.83999999999999</v>
          </cell>
          <cell r="M301">
            <v>353.80799999999999</v>
          </cell>
          <cell r="N301">
            <v>881.79840000000002</v>
          </cell>
          <cell r="O301">
            <v>1428.513408</v>
          </cell>
          <cell r="P301">
            <v>2057.0593075200004</v>
          </cell>
          <cell r="Q301">
            <v>2777.0300651520006</v>
          </cell>
          <cell r="R301">
            <v>3499.0578820915202</v>
          </cell>
          <cell r="S301">
            <v>4093.8977220470792</v>
          </cell>
        </row>
        <row r="302">
          <cell r="E302">
            <v>0</v>
          </cell>
          <cell r="F302">
            <v>0</v>
          </cell>
          <cell r="G302">
            <v>0</v>
          </cell>
          <cell r="H302">
            <v>0</v>
          </cell>
          <cell r="I302">
            <v>0</v>
          </cell>
          <cell r="J302" t="str">
            <v/>
          </cell>
          <cell r="K302">
            <v>2.375</v>
          </cell>
          <cell r="L302">
            <v>19</v>
          </cell>
          <cell r="M302">
            <v>46.207999999999998</v>
          </cell>
          <cell r="N302">
            <v>105.06240000000001</v>
          </cell>
          <cell r="O302">
            <v>158.76096000000004</v>
          </cell>
          <cell r="P302">
            <v>239.07532800000007</v>
          </cell>
          <cell r="Q302">
            <v>248.63834112000009</v>
          </cell>
          <cell r="R302">
            <v>252.46354636800012</v>
          </cell>
          <cell r="S302">
            <v>231.34841339904014</v>
          </cell>
        </row>
        <row r="303">
          <cell r="E303">
            <v>0</v>
          </cell>
          <cell r="F303">
            <v>0</v>
          </cell>
          <cell r="G303">
            <v>0</v>
          </cell>
          <cell r="H303">
            <v>0</v>
          </cell>
          <cell r="I303">
            <v>0</v>
          </cell>
          <cell r="J303" t="str">
            <v/>
          </cell>
          <cell r="K303" t="str">
            <v/>
          </cell>
          <cell r="L303">
            <v>2.375</v>
          </cell>
          <cell r="M303">
            <v>11.4</v>
          </cell>
          <cell r="N303">
            <v>27.724799999999998</v>
          </cell>
          <cell r="O303">
            <v>63.037440000000011</v>
          </cell>
          <cell r="P303">
            <v>95.25657600000001</v>
          </cell>
          <cell r="Q303">
            <v>143.44519680000005</v>
          </cell>
          <cell r="R303">
            <v>149.18300467200004</v>
          </cell>
          <cell r="S303">
            <v>151.47812782080007</v>
          </cell>
        </row>
        <row r="304">
          <cell r="E304">
            <v>0</v>
          </cell>
          <cell r="F304">
            <v>0</v>
          </cell>
          <cell r="G304">
            <v>0</v>
          </cell>
          <cell r="H304">
            <v>0</v>
          </cell>
          <cell r="I304">
            <v>0</v>
          </cell>
          <cell r="J304" t="str">
            <v/>
          </cell>
          <cell r="K304" t="str">
            <v/>
          </cell>
          <cell r="L304" t="str">
            <v/>
          </cell>
          <cell r="M304" t="str">
            <v/>
          </cell>
          <cell r="N304" t="str">
            <v/>
          </cell>
          <cell r="O304" t="str">
            <v/>
          </cell>
          <cell r="P304" t="str">
            <v/>
          </cell>
          <cell r="Q304" t="str">
            <v/>
          </cell>
          <cell r="R304" t="str">
            <v/>
          </cell>
          <cell r="S304" t="str">
            <v/>
          </cell>
        </row>
        <row r="305">
          <cell r="E305">
            <v>0</v>
          </cell>
          <cell r="F305">
            <v>0</v>
          </cell>
          <cell r="G305">
            <v>0</v>
          </cell>
          <cell r="H305">
            <v>0</v>
          </cell>
          <cell r="I305">
            <v>0</v>
          </cell>
          <cell r="J305" t="str">
            <v/>
          </cell>
          <cell r="K305" t="str">
            <v/>
          </cell>
          <cell r="L305" t="str">
            <v/>
          </cell>
          <cell r="M305">
            <v>5.3414893617021271</v>
          </cell>
          <cell r="N305">
            <v>26.578125</v>
          </cell>
          <cell r="O305">
            <v>78.004499999999993</v>
          </cell>
          <cell r="P305">
            <v>108.33164999999998</v>
          </cell>
          <cell r="Q305">
            <v>203.91839999999999</v>
          </cell>
          <cell r="R305">
            <v>280.20573000000002</v>
          </cell>
          <cell r="S305">
            <v>310.58593020000001</v>
          </cell>
        </row>
        <row r="306">
          <cell r="E306">
            <v>0</v>
          </cell>
          <cell r="F306">
            <v>0</v>
          </cell>
          <cell r="G306">
            <v>0</v>
          </cell>
          <cell r="H306">
            <v>0</v>
          </cell>
          <cell r="I306">
            <v>0</v>
          </cell>
          <cell r="J306" t="str">
            <v/>
          </cell>
          <cell r="K306" t="str">
            <v/>
          </cell>
          <cell r="L306" t="str">
            <v/>
          </cell>
          <cell r="M306">
            <v>11.377273689558809</v>
          </cell>
          <cell r="N306">
            <v>304.2</v>
          </cell>
          <cell r="O306">
            <v>811.2</v>
          </cell>
          <cell r="P306">
            <v>1272.9599999999998</v>
          </cell>
          <cell r="Q306">
            <v>1555.3979999999997</v>
          </cell>
          <cell r="R306">
            <v>1686.1415999999999</v>
          </cell>
          <cell r="S306">
            <v>1628.6594999999998</v>
          </cell>
        </row>
        <row r="307">
          <cell r="E307">
            <v>0</v>
          </cell>
          <cell r="F307">
            <v>0</v>
          </cell>
          <cell r="G307">
            <v>0</v>
          </cell>
          <cell r="H307">
            <v>0</v>
          </cell>
          <cell r="I307">
            <v>0</v>
          </cell>
          <cell r="J307" t="str">
            <v/>
          </cell>
          <cell r="K307" t="str">
            <v/>
          </cell>
          <cell r="L307" t="str">
            <v/>
          </cell>
          <cell r="M307">
            <v>12.240525192143469</v>
          </cell>
          <cell r="N307">
            <v>84</v>
          </cell>
          <cell r="O307">
            <v>264.59999999999997</v>
          </cell>
          <cell r="P307">
            <v>530.71199999999999</v>
          </cell>
          <cell r="Q307">
            <v>918.54</v>
          </cell>
          <cell r="R307">
            <v>1428.513408</v>
          </cell>
          <cell r="S307">
            <v>2057.0593075200004</v>
          </cell>
        </row>
        <row r="308">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row>
        <row r="309">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row>
        <row r="310">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row>
        <row r="311">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row>
        <row r="312">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row>
        <row r="313">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row>
        <row r="314">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row>
        <row r="315">
          <cell r="E315">
            <v>0</v>
          </cell>
          <cell r="F315">
            <v>0</v>
          </cell>
          <cell r="G315">
            <v>0</v>
          </cell>
          <cell r="H315">
            <v>0</v>
          </cell>
          <cell r="I315" t="str">
            <v/>
          </cell>
          <cell r="J315" t="str">
            <v/>
          </cell>
          <cell r="K315" t="str">
            <v/>
          </cell>
          <cell r="L315" t="str">
            <v/>
          </cell>
          <cell r="M315" t="str">
            <v/>
          </cell>
          <cell r="N315" t="str">
            <v/>
          </cell>
          <cell r="O315" t="str">
            <v/>
          </cell>
          <cell r="P315" t="str">
            <v/>
          </cell>
          <cell r="Q315" t="str">
            <v/>
          </cell>
          <cell r="R315" t="str">
            <v/>
          </cell>
          <cell r="S315" t="str">
            <v/>
          </cell>
        </row>
        <row r="316">
          <cell r="E316">
            <v>2687.6154076451867</v>
          </cell>
          <cell r="F316">
            <v>3176.9649920887741</v>
          </cell>
          <cell r="G316">
            <v>3388.0175278135284</v>
          </cell>
          <cell r="H316">
            <v>2782.470398871395</v>
          </cell>
          <cell r="I316">
            <v>3723.1251986410343</v>
          </cell>
          <cell r="J316">
            <v>4652.8016854403213</v>
          </cell>
          <cell r="K316">
            <v>4982.1898289074807</v>
          </cell>
          <cell r="L316">
            <v>5531.6485831517402</v>
          </cell>
          <cell r="M316">
            <v>6329.5269611334006</v>
          </cell>
          <cell r="N316">
            <v>7667.216928965815</v>
          </cell>
          <cell r="O316">
            <v>8896.7320431479602</v>
          </cell>
          <cell r="P316">
            <v>9906.2866685082445</v>
          </cell>
          <cell r="Q316">
            <v>10915.667798740109</v>
          </cell>
          <cell r="R316">
            <v>11896.309545138123</v>
          </cell>
          <cell r="S316">
            <v>12573.152788040963</v>
          </cell>
        </row>
        <row r="317">
          <cell r="E317">
            <v>595.34603687362983</v>
          </cell>
          <cell r="F317">
            <v>488.89860153423245</v>
          </cell>
          <cell r="G317">
            <v>471.81983653865217</v>
          </cell>
          <cell r="H317">
            <v>330.7911976801422</v>
          </cell>
          <cell r="I317">
            <v>363.23271271872625</v>
          </cell>
          <cell r="J317">
            <v>347.99337090229164</v>
          </cell>
          <cell r="K317">
            <v>331.06174047438441</v>
          </cell>
          <cell r="L317">
            <v>272.52852007109203</v>
          </cell>
          <cell r="M317">
            <v>220.5329048232575</v>
          </cell>
          <cell r="N317">
            <v>177.73118024461871</v>
          </cell>
          <cell r="O317">
            <v>143.50551737101515</v>
          </cell>
          <cell r="P317">
            <v>116.06266789458428</v>
          </cell>
          <cell r="Q317">
            <v>94.007376123517759</v>
          </cell>
          <cell r="R317">
            <v>76.246343065766837</v>
          </cell>
          <cell r="S317">
            <v>61.918057060104871</v>
          </cell>
        </row>
        <row r="318">
          <cell r="E318">
            <v>3.4123060000000001</v>
          </cell>
          <cell r="F318">
            <v>19.187075306914231</v>
          </cell>
          <cell r="G318">
            <v>38.882710120000013</v>
          </cell>
          <cell r="H318">
            <v>50.329167999999996</v>
          </cell>
          <cell r="I318">
            <v>93.713060905940182</v>
          </cell>
          <cell r="J318">
            <v>95.549721550099349</v>
          </cell>
          <cell r="K318">
            <v>97.3</v>
          </cell>
          <cell r="L318">
            <v>116.95750720279719</v>
          </cell>
          <cell r="M318">
            <v>125.1564691590909</v>
          </cell>
          <cell r="N318">
            <v>128.31208007200061</v>
          </cell>
          <cell r="O318">
            <v>131.02061592496381</v>
          </cell>
          <cell r="P318">
            <v>134.49393998709331</v>
          </cell>
          <cell r="Q318">
            <v>137.36098501568745</v>
          </cell>
          <cell r="R318">
            <v>140.28642286933731</v>
          </cell>
          <cell r="S318">
            <v>143.26950911656127</v>
          </cell>
        </row>
        <row r="319">
          <cell r="E319">
            <v>787.93297017215446</v>
          </cell>
          <cell r="F319">
            <v>904.27751564220159</v>
          </cell>
          <cell r="G319">
            <v>539.48394892970373</v>
          </cell>
          <cell r="H319">
            <v>460.23701138546988</v>
          </cell>
          <cell r="I319">
            <v>364.39103331509585</v>
          </cell>
          <cell r="J319">
            <v>372.4054684302111</v>
          </cell>
          <cell r="K319">
            <v>270.48992801017363</v>
          </cell>
          <cell r="L319">
            <v>135.18510336587104</v>
          </cell>
          <cell r="M319">
            <v>63.44768525014846</v>
          </cell>
          <cell r="N319">
            <v>25.445559519161865</v>
          </cell>
          <cell r="O319">
            <v>10.368497904409709</v>
          </cell>
          <cell r="P319">
            <v>4.2868836886775625</v>
          </cell>
          <cell r="Q319">
            <v>1.799275326871107</v>
          </cell>
          <cell r="R319">
            <v>0.76744750417616758</v>
          </cell>
          <cell r="S319">
            <v>0.33291658311921452</v>
          </cell>
        </row>
        <row r="320">
          <cell r="E320">
            <v>0</v>
          </cell>
          <cell r="F320">
            <v>0</v>
          </cell>
          <cell r="G320">
            <v>0</v>
          </cell>
          <cell r="H320">
            <v>0</v>
          </cell>
          <cell r="I320">
            <v>1.1166773999999999</v>
          </cell>
          <cell r="J320">
            <v>0.97600000000000009</v>
          </cell>
          <cell r="K320">
            <v>5.7679999999999998</v>
          </cell>
          <cell r="L320">
            <v>16.807255775335776</v>
          </cell>
          <cell r="M320">
            <v>24.446279999873912</v>
          </cell>
          <cell r="N320">
            <v>29.710600199848702</v>
          </cell>
          <cell r="O320">
            <v>32.741437539139639</v>
          </cell>
          <cell r="P320">
            <v>34.994415486480122</v>
          </cell>
          <cell r="Q320">
            <v>36.267368817628089</v>
          </cell>
          <cell r="R320">
            <v>36.437458823090452</v>
          </cell>
          <cell r="S320">
            <v>35.478919773070416</v>
          </cell>
        </row>
        <row r="321">
          <cell r="E321">
            <v>1143.1589634696481</v>
          </cell>
          <cell r="F321">
            <v>1653.9743919741541</v>
          </cell>
          <cell r="G321">
            <v>2155.6052671051734</v>
          </cell>
          <cell r="H321">
            <v>1718.2936951694028</v>
          </cell>
          <cell r="I321">
            <v>2226.9362918360366</v>
          </cell>
          <cell r="J321">
            <v>2158.4373406669592</v>
          </cell>
          <cell r="K321">
            <v>1966.4863782321506</v>
          </cell>
          <cell r="L321">
            <v>1870.2659300954465</v>
          </cell>
          <cell r="M321">
            <v>1839.4776107795817</v>
          </cell>
          <cell r="N321">
            <v>1789.9531109661916</v>
          </cell>
          <cell r="O321">
            <v>1688.3769702298291</v>
          </cell>
          <cell r="P321">
            <v>1561.5873454041598</v>
          </cell>
          <cell r="Q321">
            <v>1452.4755013674189</v>
          </cell>
          <cell r="R321">
            <v>1371.1842362912384</v>
          </cell>
          <cell r="S321">
            <v>1321.6405513212667</v>
          </cell>
        </row>
        <row r="322">
          <cell r="E322">
            <v>0</v>
          </cell>
          <cell r="F322">
            <v>0</v>
          </cell>
          <cell r="G322">
            <v>1.1000000000000001</v>
          </cell>
          <cell r="H322">
            <v>6.0945</v>
          </cell>
          <cell r="I322">
            <v>16.537114705882356</v>
          </cell>
          <cell r="J322">
            <v>253.88499999999999</v>
          </cell>
          <cell r="K322">
            <v>571.5</v>
          </cell>
          <cell r="L322">
            <v>746.02499999999998</v>
          </cell>
          <cell r="M322">
            <v>642.97905000000003</v>
          </cell>
          <cell r="N322">
            <v>458.60538150000002</v>
          </cell>
          <cell r="O322">
            <v>356.36740114500003</v>
          </cell>
          <cell r="P322">
            <v>309.49343632934995</v>
          </cell>
          <cell r="Q322">
            <v>271.46464113469051</v>
          </cell>
          <cell r="R322">
            <v>228.84445875773821</v>
          </cell>
          <cell r="S322">
            <v>175.39574583253199</v>
          </cell>
        </row>
        <row r="323">
          <cell r="E323">
            <v>0</v>
          </cell>
          <cell r="F323">
            <v>0</v>
          </cell>
          <cell r="G323">
            <v>49.212000000000003</v>
          </cell>
          <cell r="H323">
            <v>123.96396969718188</v>
          </cell>
          <cell r="I323">
            <v>561.98037843155169</v>
          </cell>
          <cell r="J323">
            <v>1312.206892012603</v>
          </cell>
          <cell r="K323">
            <v>1432.4654831543689</v>
          </cell>
          <cell r="L323">
            <v>1897.9593</v>
          </cell>
          <cell r="M323">
            <v>2421.5370135000003</v>
          </cell>
          <cell r="N323">
            <v>2760.2800695000001</v>
          </cell>
          <cell r="O323">
            <v>2635.7269228267501</v>
          </cell>
          <cell r="P323">
            <v>2244.6115422058801</v>
          </cell>
          <cell r="Q323">
            <v>1956.9711703388825</v>
          </cell>
          <cell r="R323">
            <v>1716.6147814963379</v>
          </cell>
          <cell r="S323">
            <v>1508.8171853068538</v>
          </cell>
        </row>
        <row r="324">
          <cell r="E324">
            <v>0</v>
          </cell>
          <cell r="F324">
            <v>0</v>
          </cell>
          <cell r="G324">
            <v>0</v>
          </cell>
          <cell r="H324">
            <v>0</v>
          </cell>
          <cell r="I324">
            <v>0</v>
          </cell>
          <cell r="J324">
            <v>8.1536375368511091</v>
          </cell>
          <cell r="K324">
            <v>230.99374999999998</v>
          </cell>
          <cell r="L324">
            <v>412.17739999999998</v>
          </cell>
          <cell r="M324">
            <v>909.49158799999987</v>
          </cell>
          <cell r="N324">
            <v>1837.3921824000001</v>
          </cell>
          <cell r="O324">
            <v>2706.8748381600003</v>
          </cell>
          <cell r="P324">
            <v>3556.7030321529605</v>
          </cell>
          <cell r="Q324">
            <v>4260.3509332306694</v>
          </cell>
          <cell r="R324">
            <v>4908.0964558470969</v>
          </cell>
          <cell r="S324">
            <v>5310.5097674128519</v>
          </cell>
        </row>
        <row r="325">
          <cell r="E325">
            <v>0</v>
          </cell>
          <cell r="F325">
            <v>0</v>
          </cell>
          <cell r="G325">
            <v>0</v>
          </cell>
          <cell r="H325">
            <v>0</v>
          </cell>
          <cell r="I325">
            <v>0</v>
          </cell>
          <cell r="J325">
            <v>0</v>
          </cell>
          <cell r="K325">
            <v>0</v>
          </cell>
          <cell r="L325">
            <v>0</v>
          </cell>
          <cell r="M325">
            <v>28.959288243404405</v>
          </cell>
          <cell r="N325">
            <v>414.77812499999999</v>
          </cell>
          <cell r="O325">
            <v>1153.8045</v>
          </cell>
          <cell r="P325">
            <v>1912.0036499999999</v>
          </cell>
          <cell r="Q325">
            <v>2677.8563999999997</v>
          </cell>
          <cell r="R325">
            <v>3394.8607380000003</v>
          </cell>
          <cell r="S325">
            <v>3996.30473772</v>
          </cell>
        </row>
        <row r="326">
          <cell r="E326">
            <v>0</v>
          </cell>
          <cell r="F326">
            <v>0</v>
          </cell>
          <cell r="G326">
            <v>0</v>
          </cell>
          <cell r="H326">
            <v>0</v>
          </cell>
          <cell r="I326">
            <v>0</v>
          </cell>
          <cell r="J326">
            <v>0</v>
          </cell>
          <cell r="K326">
            <v>0</v>
          </cell>
          <cell r="L326">
            <v>0</v>
          </cell>
          <cell r="M326">
            <v>0</v>
          </cell>
          <cell r="N326">
            <v>0</v>
          </cell>
          <cell r="O326">
            <v>0</v>
          </cell>
          <cell r="P326">
            <v>0</v>
          </cell>
          <cell r="Q326">
            <v>0</v>
          </cell>
          <cell r="R326">
            <v>0</v>
          </cell>
          <cell r="S326">
            <v>0</v>
          </cell>
        </row>
      </sheetData>
      <sheetData sheetId="8">
        <row r="19">
          <cell r="C19">
            <v>15.965275681030047</v>
          </cell>
        </row>
      </sheetData>
      <sheetData sheetId="9">
        <row r="5">
          <cell r="B5" t="str">
            <v>G</v>
          </cell>
          <cell r="C5" t="str">
            <v>500 m</v>
          </cell>
          <cell r="D5" t="str">
            <v>SFP</v>
          </cell>
          <cell r="E5">
            <v>0</v>
          </cell>
        </row>
        <row r="6">
          <cell r="B6" t="str">
            <v>G</v>
          </cell>
          <cell r="C6" t="str">
            <v>10 km</v>
          </cell>
          <cell r="D6" t="str">
            <v>SFP</v>
          </cell>
          <cell r="E6">
            <v>0</v>
          </cell>
        </row>
        <row r="7">
          <cell r="B7" t="str">
            <v>G</v>
          </cell>
          <cell r="C7" t="str">
            <v>40 km</v>
          </cell>
          <cell r="D7" t="str">
            <v>SFP</v>
          </cell>
          <cell r="E7">
            <v>0</v>
          </cell>
        </row>
        <row r="8">
          <cell r="B8" t="str">
            <v>G</v>
          </cell>
          <cell r="C8" t="str">
            <v>80 km</v>
          </cell>
          <cell r="D8" t="str">
            <v>SFP</v>
          </cell>
          <cell r="E8">
            <v>0</v>
          </cell>
        </row>
        <row r="9">
          <cell r="B9" t="str">
            <v>G Legacy</v>
          </cell>
          <cell r="C9" t="str">
            <v>All</v>
          </cell>
          <cell r="D9" t="str">
            <v>Legacy</v>
          </cell>
          <cell r="E9">
            <v>0</v>
          </cell>
        </row>
        <row r="10">
          <cell r="B10" t="str">
            <v>10 G</v>
          </cell>
          <cell r="C10" t="str">
            <v>300 m</v>
          </cell>
          <cell r="D10" t="str">
            <v>XFP</v>
          </cell>
          <cell r="E10">
            <v>0</v>
          </cell>
        </row>
        <row r="11">
          <cell r="B11" t="str">
            <v>10 G</v>
          </cell>
          <cell r="C11" t="str">
            <v>300 m</v>
          </cell>
          <cell r="D11" t="str">
            <v>SFP+ all</v>
          </cell>
          <cell r="E11">
            <v>0</v>
          </cell>
        </row>
        <row r="12">
          <cell r="B12" t="str">
            <v>10G LRM</v>
          </cell>
          <cell r="C12" t="str">
            <v>220 m</v>
          </cell>
          <cell r="D12" t="str">
            <v>SFP+</v>
          </cell>
          <cell r="E12">
            <v>0</v>
          </cell>
        </row>
        <row r="13">
          <cell r="B13" t="str">
            <v>10G</v>
          </cell>
          <cell r="C13" t="str">
            <v>10 km</v>
          </cell>
          <cell r="D13" t="str">
            <v>XFP</v>
          </cell>
          <cell r="E13">
            <v>0</v>
          </cell>
        </row>
        <row r="14">
          <cell r="B14" t="str">
            <v>10G</v>
          </cell>
          <cell r="C14" t="str">
            <v>10 km</v>
          </cell>
          <cell r="D14" t="str">
            <v>SFP+</v>
          </cell>
          <cell r="E14">
            <v>0</v>
          </cell>
        </row>
        <row r="15">
          <cell r="B15" t="str">
            <v>10 G</v>
          </cell>
          <cell r="C15" t="str">
            <v>40 km</v>
          </cell>
          <cell r="D15" t="str">
            <v>XFP</v>
          </cell>
          <cell r="E15">
            <v>0</v>
          </cell>
        </row>
        <row r="16">
          <cell r="B16" t="str">
            <v>10 G</v>
          </cell>
          <cell r="C16" t="str">
            <v>40 km</v>
          </cell>
          <cell r="D16" t="str">
            <v>SFP+</v>
          </cell>
          <cell r="E16">
            <v>0</v>
          </cell>
        </row>
        <row r="17">
          <cell r="B17" t="str">
            <v>10 G</v>
          </cell>
          <cell r="C17" t="str">
            <v>80 km</v>
          </cell>
          <cell r="D17" t="str">
            <v>XFP</v>
          </cell>
          <cell r="E17">
            <v>0</v>
          </cell>
        </row>
        <row r="18">
          <cell r="B18" t="str">
            <v>10 G</v>
          </cell>
          <cell r="C18" t="str">
            <v>80 km</v>
          </cell>
          <cell r="D18" t="str">
            <v>SFP+</v>
          </cell>
          <cell r="E18">
            <v>0</v>
          </cell>
        </row>
        <row r="19">
          <cell r="B19" t="str">
            <v>10 G Legacy</v>
          </cell>
          <cell r="C19" t="str">
            <v>All</v>
          </cell>
          <cell r="D19" t="str">
            <v>Legacy</v>
          </cell>
          <cell r="E19">
            <v>0</v>
          </cell>
        </row>
        <row r="20">
          <cell r="B20" t="str">
            <v>25G SR</v>
          </cell>
          <cell r="C20" t="str">
            <v>100 m</v>
          </cell>
          <cell r="D20" t="str">
            <v>SFP28</v>
          </cell>
          <cell r="E20">
            <v>0</v>
          </cell>
        </row>
        <row r="21">
          <cell r="B21" t="str">
            <v>25G LR</v>
          </cell>
          <cell r="C21" t="str">
            <v>10 km</v>
          </cell>
          <cell r="D21" t="str">
            <v>SFP28</v>
          </cell>
          <cell r="E21">
            <v>0</v>
          </cell>
        </row>
        <row r="22">
          <cell r="B22" t="str">
            <v>25G ER</v>
          </cell>
          <cell r="C22" t="str">
            <v>40 km</v>
          </cell>
          <cell r="D22" t="str">
            <v>SFP28</v>
          </cell>
          <cell r="E22">
            <v>0</v>
          </cell>
        </row>
        <row r="23">
          <cell r="B23" t="str">
            <v>40G SR4</v>
          </cell>
          <cell r="C23" t="str">
            <v>100 m</v>
          </cell>
          <cell r="D23" t="str">
            <v>QSFP+</v>
          </cell>
          <cell r="E23">
            <v>0</v>
          </cell>
        </row>
        <row r="24">
          <cell r="B24" t="str">
            <v>40G MM duplex</v>
          </cell>
          <cell r="C24" t="str">
            <v>100 m</v>
          </cell>
          <cell r="D24" t="str">
            <v>QSFP+</v>
          </cell>
          <cell r="E24">
            <v>0</v>
          </cell>
        </row>
        <row r="25">
          <cell r="B25" t="str">
            <v>40G eSR4</v>
          </cell>
          <cell r="C25" t="str">
            <v>300 m</v>
          </cell>
          <cell r="D25" t="str">
            <v>QSFP+</v>
          </cell>
          <cell r="E25">
            <v>0</v>
          </cell>
        </row>
        <row r="26">
          <cell r="B26" t="str">
            <v xml:space="preserve">40G PSM4 </v>
          </cell>
          <cell r="C26" t="str">
            <v>500 m</v>
          </cell>
          <cell r="D26" t="str">
            <v>QSFP+</v>
          </cell>
          <cell r="E26">
            <v>0</v>
          </cell>
        </row>
        <row r="27">
          <cell r="B27" t="str">
            <v>40G (FR)</v>
          </cell>
          <cell r="C27" t="str">
            <v>2 km</v>
          </cell>
          <cell r="D27" t="str">
            <v>CFP</v>
          </cell>
          <cell r="E27">
            <v>0</v>
          </cell>
        </row>
        <row r="28">
          <cell r="B28" t="str">
            <v>40 G (LR4 subspec)</v>
          </cell>
          <cell r="C28" t="str">
            <v>2 km</v>
          </cell>
          <cell r="D28" t="str">
            <v>QSFP+</v>
          </cell>
          <cell r="E28">
            <v>0</v>
          </cell>
        </row>
        <row r="29">
          <cell r="B29" t="str">
            <v>40 G</v>
          </cell>
          <cell r="C29" t="str">
            <v>10 km</v>
          </cell>
          <cell r="D29" t="str">
            <v>CFP</v>
          </cell>
          <cell r="E29">
            <v>0</v>
          </cell>
        </row>
        <row r="30">
          <cell r="B30" t="str">
            <v>40 G</v>
          </cell>
          <cell r="C30" t="str">
            <v>10 km</v>
          </cell>
          <cell r="D30" t="str">
            <v>QSFP+</v>
          </cell>
          <cell r="E30">
            <v>0</v>
          </cell>
        </row>
        <row r="31">
          <cell r="B31" t="str">
            <v>40 G</v>
          </cell>
          <cell r="C31" t="str">
            <v>40 km</v>
          </cell>
          <cell r="D31" t="str">
            <v>all</v>
          </cell>
          <cell r="E31">
            <v>0</v>
          </cell>
        </row>
        <row r="32">
          <cell r="B32" t="str">
            <v xml:space="preserve">50G </v>
          </cell>
          <cell r="C32" t="str">
            <v>100 m</v>
          </cell>
          <cell r="D32" t="str">
            <v>all</v>
          </cell>
          <cell r="E32">
            <v>0</v>
          </cell>
        </row>
        <row r="33">
          <cell r="B33" t="str">
            <v xml:space="preserve">50G </v>
          </cell>
          <cell r="C33" t="str">
            <v>2 km</v>
          </cell>
          <cell r="D33" t="str">
            <v>all</v>
          </cell>
          <cell r="E33">
            <v>0</v>
          </cell>
        </row>
        <row r="34">
          <cell r="B34" t="str">
            <v xml:space="preserve">50G </v>
          </cell>
          <cell r="C34" t="str">
            <v>10 km</v>
          </cell>
          <cell r="D34" t="str">
            <v>all</v>
          </cell>
          <cell r="E34">
            <v>0</v>
          </cell>
        </row>
        <row r="35">
          <cell r="B35" t="str">
            <v xml:space="preserve">50G </v>
          </cell>
          <cell r="C35" t="str">
            <v xml:space="preserve">40 km </v>
          </cell>
          <cell r="D35" t="str">
            <v>all</v>
          </cell>
          <cell r="E35">
            <v>0</v>
          </cell>
        </row>
        <row r="36">
          <cell r="B36" t="str">
            <v xml:space="preserve">50G </v>
          </cell>
          <cell r="C36" t="str">
            <v xml:space="preserve">80 km </v>
          </cell>
          <cell r="D36" t="str">
            <v>all</v>
          </cell>
          <cell r="E36">
            <v>0</v>
          </cell>
        </row>
        <row r="37">
          <cell r="B37" t="str">
            <v>100G SR4</v>
          </cell>
          <cell r="C37" t="str">
            <v>100 m</v>
          </cell>
          <cell r="D37" t="str">
            <v>CFP</v>
          </cell>
          <cell r="E37">
            <v>0</v>
          </cell>
        </row>
        <row r="38">
          <cell r="B38" t="str">
            <v>100G SR4</v>
          </cell>
          <cell r="C38" t="str">
            <v>100 m</v>
          </cell>
          <cell r="D38" t="str">
            <v>CFP2/4</v>
          </cell>
          <cell r="E38">
            <v>0</v>
          </cell>
        </row>
        <row r="39">
          <cell r="B39" t="str">
            <v>100G SR4</v>
          </cell>
          <cell r="C39" t="str">
            <v>100 m</v>
          </cell>
          <cell r="D39" t="str">
            <v>QSFP28</v>
          </cell>
          <cell r="E39">
            <v>0</v>
          </cell>
        </row>
        <row r="40">
          <cell r="B40" t="str">
            <v>100G SR2</v>
          </cell>
          <cell r="C40" t="str">
            <v>100 m</v>
          </cell>
          <cell r="D40" t="str">
            <v>All</v>
          </cell>
          <cell r="E40">
            <v>0</v>
          </cell>
        </row>
        <row r="41">
          <cell r="B41" t="str">
            <v>100G MM Duplex</v>
          </cell>
          <cell r="C41" t="str">
            <v>100 - 300 m</v>
          </cell>
          <cell r="D41" t="str">
            <v>QSFP28</v>
          </cell>
          <cell r="E41">
            <v>0</v>
          </cell>
        </row>
        <row r="42">
          <cell r="B42" t="str">
            <v>100G eSR4</v>
          </cell>
          <cell r="C42" t="str">
            <v>300 m</v>
          </cell>
          <cell r="D42" t="str">
            <v>QSFP28</v>
          </cell>
          <cell r="E42">
            <v>0</v>
          </cell>
        </row>
        <row r="43">
          <cell r="B43" t="str">
            <v>100G PSM4</v>
          </cell>
          <cell r="C43" t="str">
            <v>500 m</v>
          </cell>
          <cell r="D43" t="str">
            <v>QSFP28</v>
          </cell>
          <cell r="E43">
            <v>0</v>
          </cell>
        </row>
        <row r="44">
          <cell r="B44" t="str">
            <v>100G DR</v>
          </cell>
          <cell r="C44" t="str">
            <v>500m</v>
          </cell>
          <cell r="D44" t="str">
            <v>QSFP28</v>
          </cell>
          <cell r="E44">
            <v>0</v>
          </cell>
        </row>
        <row r="45">
          <cell r="B45" t="str">
            <v>100G CWDM4-subspec</v>
          </cell>
          <cell r="C45" t="str">
            <v>500 m</v>
          </cell>
          <cell r="D45" t="str">
            <v>QSFP28</v>
          </cell>
          <cell r="E45">
            <v>0</v>
          </cell>
        </row>
        <row r="46">
          <cell r="B46" t="str">
            <v>100G CWDM4</v>
          </cell>
          <cell r="C46" t="str">
            <v>2 km</v>
          </cell>
          <cell r="D46" t="str">
            <v>QSFP28</v>
          </cell>
          <cell r="E46">
            <v>0</v>
          </cell>
        </row>
        <row r="47">
          <cell r="B47" t="str">
            <v>100G CWDM4 Total_500m, 2km_QSFP28</v>
          </cell>
          <cell r="C47">
            <v>0</v>
          </cell>
          <cell r="D47">
            <v>0</v>
          </cell>
          <cell r="E47">
            <v>0</v>
          </cell>
        </row>
        <row r="48">
          <cell r="B48" t="str">
            <v>100G FR, DR+</v>
          </cell>
          <cell r="C48" t="str">
            <v>2 km</v>
          </cell>
          <cell r="D48" t="str">
            <v>QSFP28</v>
          </cell>
          <cell r="E48">
            <v>0</v>
          </cell>
        </row>
        <row r="49">
          <cell r="B49" t="str">
            <v>100G LR4</v>
          </cell>
          <cell r="C49" t="str">
            <v>10 km</v>
          </cell>
          <cell r="D49" t="str">
            <v>CFP</v>
          </cell>
          <cell r="E49">
            <v>0</v>
          </cell>
        </row>
        <row r="50">
          <cell r="B50" t="str">
            <v>100G LR4</v>
          </cell>
          <cell r="C50" t="str">
            <v>10 km</v>
          </cell>
          <cell r="D50" t="str">
            <v>CFP2/4</v>
          </cell>
          <cell r="E50">
            <v>0</v>
          </cell>
        </row>
        <row r="51">
          <cell r="B51" t="str">
            <v>100G LR4 and LR1</v>
          </cell>
          <cell r="C51" t="str">
            <v>10 km</v>
          </cell>
          <cell r="D51" t="str">
            <v>QSFP28</v>
          </cell>
          <cell r="E51">
            <v>0</v>
          </cell>
        </row>
        <row r="52">
          <cell r="B52" t="str">
            <v>100G 4WDM10</v>
          </cell>
          <cell r="C52" t="str">
            <v>10 km</v>
          </cell>
          <cell r="D52" t="str">
            <v>QSFP28</v>
          </cell>
          <cell r="E52">
            <v>0</v>
          </cell>
        </row>
        <row r="53">
          <cell r="B53" t="str">
            <v>100G 4WDM20</v>
          </cell>
          <cell r="C53" t="str">
            <v>20 km</v>
          </cell>
          <cell r="D53" t="str">
            <v>QSFP28</v>
          </cell>
          <cell r="E53">
            <v>0</v>
          </cell>
        </row>
        <row r="54">
          <cell r="B54" t="str">
            <v>100G ER4-Lite</v>
          </cell>
          <cell r="C54" t="str">
            <v>30 km</v>
          </cell>
          <cell r="D54" t="str">
            <v>QSFP28</v>
          </cell>
          <cell r="E54" t="str">
            <v>Previously combined with ER4</v>
          </cell>
        </row>
        <row r="55">
          <cell r="B55" t="str">
            <v>100G ER4</v>
          </cell>
          <cell r="C55" t="str">
            <v>40 km</v>
          </cell>
          <cell r="D55" t="str">
            <v>QSFP28</v>
          </cell>
          <cell r="E55" t="str">
            <v>Previously combined with ER4-Lite</v>
          </cell>
        </row>
        <row r="56">
          <cell r="B56" t="str">
            <v>100G ZR4</v>
          </cell>
          <cell r="C56" t="str">
            <v>80 km</v>
          </cell>
          <cell r="D56" t="str">
            <v>QSFP28</v>
          </cell>
          <cell r="E56">
            <v>0</v>
          </cell>
        </row>
        <row r="57">
          <cell r="B57" t="str">
            <v>200G SR4</v>
          </cell>
          <cell r="C57" t="str">
            <v>100 m</v>
          </cell>
          <cell r="D57" t="str">
            <v>QSFP56</v>
          </cell>
          <cell r="E57">
            <v>0</v>
          </cell>
        </row>
        <row r="58">
          <cell r="B58" t="str">
            <v>200G DR</v>
          </cell>
          <cell r="C58" t="str">
            <v>500 m</v>
          </cell>
          <cell r="D58" t="str">
            <v>TBD</v>
          </cell>
          <cell r="E58" t="str">
            <v>new in Sept 2021 forecast</v>
          </cell>
        </row>
        <row r="59">
          <cell r="B59" t="str">
            <v>200G FR4</v>
          </cell>
          <cell r="C59" t="str">
            <v>3 km</v>
          </cell>
          <cell r="D59" t="str">
            <v>QSFP56</v>
          </cell>
          <cell r="E59">
            <v>0</v>
          </cell>
        </row>
        <row r="60">
          <cell r="B60" t="str">
            <v>200G LR</v>
          </cell>
          <cell r="C60" t="str">
            <v>10 km</v>
          </cell>
          <cell r="D60" t="str">
            <v>TBD</v>
          </cell>
          <cell r="E60" t="str">
            <v>new in Sept 2021 forecast</v>
          </cell>
        </row>
        <row r="61">
          <cell r="B61" t="str">
            <v>200G ER4</v>
          </cell>
          <cell r="C61" t="str">
            <v>40 km</v>
          </cell>
          <cell r="D61" t="str">
            <v>TBD</v>
          </cell>
          <cell r="E61" t="str">
            <v>new in Sept 2021 forecast</v>
          </cell>
        </row>
        <row r="62">
          <cell r="B62" t="str">
            <v>2x200 (400G-SR8)</v>
          </cell>
          <cell r="C62" t="str">
            <v>100 m</v>
          </cell>
          <cell r="D62" t="str">
            <v>OSFP, QSFP-DD</v>
          </cell>
          <cell r="E62">
            <v>0</v>
          </cell>
        </row>
        <row r="63">
          <cell r="B63" t="str">
            <v>400G SR4.2</v>
          </cell>
          <cell r="C63" t="str">
            <v>100 m</v>
          </cell>
          <cell r="D63" t="str">
            <v>OSFP, QSFP-DD</v>
          </cell>
          <cell r="E63" t="str">
            <v>price linked to 400G SR8 price</v>
          </cell>
        </row>
        <row r="64">
          <cell r="B64" t="str">
            <v>400G DR4</v>
          </cell>
          <cell r="C64" t="str">
            <v>500 m</v>
          </cell>
          <cell r="D64" t="str">
            <v>OSFP, QSFP-DD, QSFP112</v>
          </cell>
          <cell r="E64">
            <v>0</v>
          </cell>
        </row>
        <row r="65">
          <cell r="B65" t="str">
            <v>2x(200G FR4)</v>
          </cell>
          <cell r="C65" t="str">
            <v>2 km</v>
          </cell>
          <cell r="D65" t="str">
            <v>OSFP</v>
          </cell>
          <cell r="E65">
            <v>0</v>
          </cell>
        </row>
        <row r="66">
          <cell r="B66" t="str">
            <v>400G FR4</v>
          </cell>
          <cell r="C66" t="str">
            <v>2 km</v>
          </cell>
          <cell r="D66" t="str">
            <v>OSFP, QSFP-DD, QSFP112</v>
          </cell>
          <cell r="E66">
            <v>0</v>
          </cell>
        </row>
        <row r="67">
          <cell r="B67" t="str">
            <v>400G LR8, LR4</v>
          </cell>
          <cell r="C67" t="str">
            <v>10 km</v>
          </cell>
          <cell r="D67" t="str">
            <v>OSFP, QSFP-DD, QSFP112</v>
          </cell>
          <cell r="E67">
            <v>0</v>
          </cell>
        </row>
        <row r="68">
          <cell r="B68" t="str">
            <v>400G ER4</v>
          </cell>
          <cell r="C68" t="str">
            <v>40 km</v>
          </cell>
          <cell r="D68" t="str">
            <v>TBD</v>
          </cell>
          <cell r="E68" t="str">
            <v>new in Sept 2021 forecast</v>
          </cell>
        </row>
        <row r="69">
          <cell r="B69" t="str">
            <v>800G SR8</v>
          </cell>
          <cell r="C69" t="str">
            <v>50 m</v>
          </cell>
          <cell r="D69" t="str">
            <v>OSFP, QSFP-DD800</v>
          </cell>
          <cell r="E69" t="str">
            <v>Alibaba; price linked to 400G SR4 ASP</v>
          </cell>
        </row>
        <row r="70">
          <cell r="B70" t="str">
            <v>800G DR8, DR4</v>
          </cell>
          <cell r="C70">
            <v>0</v>
          </cell>
          <cell r="D70">
            <v>0</v>
          </cell>
          <cell r="E70" t="str">
            <v>Amazon, Google; price linked to 400G DR4 ASP</v>
          </cell>
        </row>
        <row r="71">
          <cell r="B71" t="str">
            <v>2x(400G FR4), 800G FR4</v>
          </cell>
          <cell r="C71">
            <v>0</v>
          </cell>
          <cell r="D71">
            <v>0</v>
          </cell>
          <cell r="E71" t="str">
            <v>Alibaba, Amazon, Google; price linked to 2x200G FR4 ASP</v>
          </cell>
        </row>
        <row r="72">
          <cell r="B72" t="str">
            <v>800G LR8, LR4</v>
          </cell>
          <cell r="C72">
            <v>0</v>
          </cell>
          <cell r="D72">
            <v>0</v>
          </cell>
          <cell r="E72" t="str">
            <v>800G LR8, LR4  new in Sept 2021 forecast</v>
          </cell>
        </row>
        <row r="73">
          <cell r="B73" t="str">
            <v>800G ZRlite</v>
          </cell>
          <cell r="C73">
            <v>0</v>
          </cell>
          <cell r="D73">
            <v>0</v>
          </cell>
          <cell r="E73" t="str">
            <v>price tied to 400G LR4, LR8</v>
          </cell>
        </row>
        <row r="74">
          <cell r="B74" t="str">
            <v>800G ER4</v>
          </cell>
          <cell r="C74">
            <v>0</v>
          </cell>
          <cell r="D74">
            <v>0</v>
          </cell>
          <cell r="E74" t="str">
            <v>800G ER4  new in Sept 2021 forecast</v>
          </cell>
        </row>
        <row r="75">
          <cell r="B75" t="str">
            <v>1.6T SR16</v>
          </cell>
          <cell r="C75">
            <v>0</v>
          </cell>
          <cell r="D75">
            <v>0</v>
          </cell>
          <cell r="E75" t="str">
            <v>1.6T SR16  new in Sept 2021 forecast</v>
          </cell>
        </row>
        <row r="76">
          <cell r="B76" t="str">
            <v>1.6T DR8</v>
          </cell>
          <cell r="C76">
            <v>0</v>
          </cell>
          <cell r="D76">
            <v>0</v>
          </cell>
          <cell r="E76" t="str">
            <v>1.6T DR8  new in Sept 2021 forecast</v>
          </cell>
        </row>
        <row r="77">
          <cell r="B77" t="str">
            <v>1.6T FR8</v>
          </cell>
          <cell r="C77">
            <v>0</v>
          </cell>
          <cell r="D77">
            <v>0</v>
          </cell>
          <cell r="E77" t="str">
            <v>1.6T FR8  new in Sept 2021 forecast</v>
          </cell>
        </row>
        <row r="78">
          <cell r="B78" t="str">
            <v>1.6T LR8</v>
          </cell>
          <cell r="C78">
            <v>0</v>
          </cell>
          <cell r="D78">
            <v>0</v>
          </cell>
          <cell r="E78" t="str">
            <v>1.6T LR8  new in Sept 2021 forecast</v>
          </cell>
        </row>
        <row r="79">
          <cell r="B79" t="str">
            <v>1.6T ER8</v>
          </cell>
          <cell r="C79">
            <v>0</v>
          </cell>
          <cell r="D79">
            <v>0</v>
          </cell>
          <cell r="E79" t="str">
            <v>1.6T ER8  new in Sept 2021 forecast</v>
          </cell>
        </row>
        <row r="80">
          <cell r="B80" t="str">
            <v>3.2T SR</v>
          </cell>
          <cell r="C80">
            <v>0</v>
          </cell>
          <cell r="D80">
            <v>0</v>
          </cell>
          <cell r="E80" t="str">
            <v>3.2T SR  new in Sept 2021 forecast</v>
          </cell>
        </row>
        <row r="81">
          <cell r="B81" t="str">
            <v>3.2T DR</v>
          </cell>
          <cell r="C81">
            <v>0</v>
          </cell>
          <cell r="D81">
            <v>0</v>
          </cell>
          <cell r="E81" t="str">
            <v>3.2T DR  new in Sept 2021 forecast</v>
          </cell>
        </row>
        <row r="82">
          <cell r="B82" t="str">
            <v>3.2T FR</v>
          </cell>
          <cell r="C82">
            <v>0</v>
          </cell>
          <cell r="D82">
            <v>0</v>
          </cell>
          <cell r="E82" t="str">
            <v>3.2T FR  new in Sept 2021 forecast</v>
          </cell>
        </row>
        <row r="83">
          <cell r="B83" t="str">
            <v>3.2T LR</v>
          </cell>
          <cell r="C83">
            <v>0</v>
          </cell>
          <cell r="D83">
            <v>0</v>
          </cell>
          <cell r="E83" t="str">
            <v>3.2T LR  new in Sept 2021 forecast</v>
          </cell>
        </row>
        <row r="84">
          <cell r="B84" t="str">
            <v>3.2T ER</v>
          </cell>
          <cell r="C84">
            <v>0</v>
          </cell>
          <cell r="D84">
            <v>0</v>
          </cell>
          <cell r="E84" t="str">
            <v>3.2T ER  new in Sept 2021 forecast</v>
          </cell>
        </row>
        <row r="85">
          <cell r="B85">
            <v>0</v>
          </cell>
          <cell r="C85">
            <v>0</v>
          </cell>
          <cell r="D85">
            <v>0</v>
          </cell>
          <cell r="E85">
            <v>0</v>
          </cell>
        </row>
        <row r="86">
          <cell r="B86" t="str">
            <v>Total</v>
          </cell>
          <cell r="C86">
            <v>0</v>
          </cell>
          <cell r="D86">
            <v>0</v>
          </cell>
          <cell r="E86">
            <v>0</v>
          </cell>
        </row>
        <row r="87">
          <cell r="B87" t="str">
            <v>10G total_All_All</v>
          </cell>
          <cell r="C87">
            <v>0</v>
          </cell>
          <cell r="D87">
            <v>0</v>
          </cell>
          <cell r="E87" t="str">
            <v>2021 dip due to 10G 300m SFP product</v>
          </cell>
        </row>
        <row r="88">
          <cell r="B88" t="str">
            <v>25G total_All_All</v>
          </cell>
          <cell r="C88">
            <v>0</v>
          </cell>
          <cell r="D88">
            <v>0</v>
          </cell>
          <cell r="E88" t="str">
            <v>odd curve in out years due to two products going diff directions</v>
          </cell>
        </row>
        <row r="89">
          <cell r="B89" t="str">
            <v>40G total_All_All</v>
          </cell>
          <cell r="C89">
            <v>0</v>
          </cell>
          <cell r="D89">
            <v>0</v>
          </cell>
          <cell r="E89">
            <v>0</v>
          </cell>
        </row>
        <row r="90">
          <cell r="B90" t="str">
            <v>50G total_All_All</v>
          </cell>
          <cell r="C90">
            <v>0</v>
          </cell>
          <cell r="D90">
            <v>0</v>
          </cell>
          <cell r="E90">
            <v>0</v>
          </cell>
        </row>
        <row r="91">
          <cell r="B91" t="str">
            <v>100G total_All_All</v>
          </cell>
          <cell r="C91">
            <v>0</v>
          </cell>
          <cell r="D91">
            <v>0</v>
          </cell>
          <cell r="E91">
            <v>0</v>
          </cell>
        </row>
        <row r="92">
          <cell r="B92" t="str">
            <v>200G total_All_All</v>
          </cell>
          <cell r="C92">
            <v>0</v>
          </cell>
          <cell r="D92">
            <v>0</v>
          </cell>
          <cell r="E92">
            <v>0</v>
          </cell>
        </row>
        <row r="93">
          <cell r="B93" t="str">
            <v>400G total_All_All</v>
          </cell>
          <cell r="C93">
            <v>0</v>
          </cell>
          <cell r="D93">
            <v>0</v>
          </cell>
          <cell r="E93">
            <v>0</v>
          </cell>
        </row>
        <row r="94">
          <cell r="B94" t="str">
            <v>800G total_All_All</v>
          </cell>
          <cell r="C94">
            <v>0</v>
          </cell>
          <cell r="D94">
            <v>0</v>
          </cell>
          <cell r="E94">
            <v>0</v>
          </cell>
        </row>
        <row r="95">
          <cell r="B95" t="str">
            <v>1.6T total_All_All</v>
          </cell>
          <cell r="C95">
            <v>0</v>
          </cell>
          <cell r="D95">
            <v>0</v>
          </cell>
          <cell r="E95" t="str">
            <v>new in Sept 2021 forecast</v>
          </cell>
        </row>
        <row r="96">
          <cell r="B96" t="str">
            <v>3.2T total_All_All</v>
          </cell>
          <cell r="E96" t="str">
            <v>new in Sept 2021 forecast</v>
          </cell>
        </row>
      </sheetData>
      <sheetData sheetId="10"/>
      <sheetData sheetId="11">
        <row r="2">
          <cell r="B2" t="str">
            <v>LightCounting Ethernet Transceivers Forecast</v>
          </cell>
        </row>
      </sheetData>
      <sheetData sheetId="12"/>
      <sheetData sheetId="13">
        <row r="87">
          <cell r="B87" t="str">
            <v>200G SR4</v>
          </cell>
        </row>
      </sheetData>
      <sheetData sheetId="14"/>
      <sheetData sheetId="15"/>
      <sheetData sheetId="16"/>
      <sheetData sheetId="17">
        <row r="9">
          <cell r="E9">
            <v>4496175.0999999996</v>
          </cell>
        </row>
      </sheetData>
      <sheetData sheetId="18"/>
      <sheetData sheetId="19"/>
      <sheetData sheetId="20"/>
      <sheetData sheetId="21">
        <row r="30">
          <cell r="D30">
            <v>0.33092266931475534</v>
          </cell>
        </row>
      </sheetData>
      <sheetData sheetId="22"/>
      <sheetData sheetId="23">
        <row r="9">
          <cell r="B9" t="str">
            <v>1G</v>
          </cell>
          <cell r="C9" t="str">
            <v>500 m</v>
          </cell>
          <cell r="D9" t="str">
            <v>SFP</v>
          </cell>
          <cell r="E9">
            <v>0</v>
          </cell>
          <cell r="F9">
            <v>0</v>
          </cell>
          <cell r="G9">
            <v>0</v>
          </cell>
          <cell r="H9">
            <v>0</v>
          </cell>
          <cell r="I9">
            <v>0</v>
          </cell>
          <cell r="J9">
            <v>0</v>
          </cell>
          <cell r="K9">
            <v>0</v>
          </cell>
          <cell r="L9">
            <v>0</v>
          </cell>
          <cell r="M9">
            <v>0</v>
          </cell>
          <cell r="N9">
            <v>0</v>
          </cell>
          <cell r="O9">
            <v>0</v>
          </cell>
          <cell r="P9">
            <v>0</v>
          </cell>
          <cell r="Q9">
            <v>0</v>
          </cell>
          <cell r="R9">
            <v>0</v>
          </cell>
          <cell r="S9">
            <v>0</v>
          </cell>
        </row>
        <row r="10">
          <cell r="B10" t="str">
            <v>1G</v>
          </cell>
          <cell r="C10" t="str">
            <v>10 km</v>
          </cell>
          <cell r="D10" t="str">
            <v>SFP</v>
          </cell>
          <cell r="E10">
            <v>419674.79400000005</v>
          </cell>
          <cell r="F10">
            <v>256486.04</v>
          </cell>
          <cell r="G10">
            <v>235351.83</v>
          </cell>
          <cell r="H10">
            <v>0</v>
          </cell>
          <cell r="I10">
            <v>0</v>
          </cell>
          <cell r="J10">
            <v>0</v>
          </cell>
          <cell r="K10">
            <v>0</v>
          </cell>
          <cell r="L10">
            <v>0</v>
          </cell>
          <cell r="M10">
            <v>0</v>
          </cell>
          <cell r="N10">
            <v>0</v>
          </cell>
          <cell r="O10">
            <v>0</v>
          </cell>
          <cell r="P10">
            <v>0</v>
          </cell>
          <cell r="Q10">
            <v>0</v>
          </cell>
          <cell r="R10">
            <v>0</v>
          </cell>
          <cell r="S10">
            <v>0</v>
          </cell>
        </row>
        <row r="11">
          <cell r="B11" t="str">
            <v>1G</v>
          </cell>
          <cell r="C11" t="str">
            <v>40 km</v>
          </cell>
          <cell r="D11" t="str">
            <v>SFP</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row>
        <row r="12">
          <cell r="B12" t="str">
            <v>1G</v>
          </cell>
          <cell r="C12" t="str">
            <v>80 km</v>
          </cell>
          <cell r="D12" t="str">
            <v>SFP</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row>
        <row r="13">
          <cell r="B13" t="str">
            <v>1G &amp; Fast Ethernet</v>
          </cell>
          <cell r="C13" t="str">
            <v>Various</v>
          </cell>
          <cell r="D13" t="str">
            <v>Legacy/discontinued</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row>
        <row r="14">
          <cell r="B14" t="str">
            <v>10G</v>
          </cell>
          <cell r="C14" t="str">
            <v>300 m</v>
          </cell>
          <cell r="D14" t="str">
            <v>XFP</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row>
        <row r="15">
          <cell r="B15" t="str">
            <v>10G</v>
          </cell>
          <cell r="C15" t="str">
            <v>300 m</v>
          </cell>
          <cell r="D15" t="str">
            <v>SFP+</v>
          </cell>
          <cell r="E15">
            <v>5403152.7633599993</v>
          </cell>
          <cell r="F15">
            <v>5767016.8237702157</v>
          </cell>
          <cell r="G15">
            <v>6751063.0158183537</v>
          </cell>
          <cell r="H15">
            <v>5772887.8057654034</v>
          </cell>
          <cell r="I15">
            <v>6177668.2821186278</v>
          </cell>
          <cell r="J15">
            <v>4158382.3804827975</v>
          </cell>
          <cell r="K15">
            <v>4759148.7672268962</v>
          </cell>
          <cell r="L15">
            <v>3982710.8667497723</v>
          </cell>
          <cell r="M15">
            <v>3303884.8176542004</v>
          </cell>
          <cell r="N15">
            <v>2874379.7913591545</v>
          </cell>
          <cell r="O15">
            <v>2500710.4184824643</v>
          </cell>
          <cell r="P15">
            <v>2175618.0640797438</v>
          </cell>
          <cell r="Q15">
            <v>1892787.7157493772</v>
          </cell>
          <cell r="R15">
            <v>1646725.3127019582</v>
          </cell>
          <cell r="S15">
            <v>1432651.0220507036</v>
          </cell>
        </row>
        <row r="16">
          <cell r="B16" t="str">
            <v>10G LRM</v>
          </cell>
          <cell r="C16" t="str">
            <v>220 m</v>
          </cell>
          <cell r="D16" t="str">
            <v>SFP+</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row>
        <row r="17">
          <cell r="B17" t="str">
            <v>10G</v>
          </cell>
          <cell r="C17" t="str">
            <v>10 km</v>
          </cell>
          <cell r="D17" t="str">
            <v>XFP</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row>
        <row r="18">
          <cell r="B18" t="str">
            <v>10G</v>
          </cell>
          <cell r="C18" t="str">
            <v>10 km</v>
          </cell>
          <cell r="D18" t="str">
            <v>SFP+</v>
          </cell>
          <cell r="E18">
            <v>1772437.4053598638</v>
          </cell>
          <cell r="F18">
            <v>1842359.4908892442</v>
          </cell>
          <cell r="G18">
            <v>1047105.9599999994</v>
          </cell>
          <cell r="H18">
            <v>804182.14399999951</v>
          </cell>
          <cell r="I18">
            <v>1221970.8639999994</v>
          </cell>
          <cell r="J18">
            <v>1373527.4799999993</v>
          </cell>
          <cell r="K18">
            <v>1428799.9999999991</v>
          </cell>
          <cell r="L18">
            <v>1285919.9999999993</v>
          </cell>
          <cell r="M18">
            <v>1157327.9999999993</v>
          </cell>
          <cell r="N18">
            <v>1041595.1999999994</v>
          </cell>
          <cell r="O18">
            <v>937435.67999999947</v>
          </cell>
          <cell r="P18">
            <v>843692.1119999995</v>
          </cell>
          <cell r="Q18">
            <v>759322.9007999996</v>
          </cell>
          <cell r="R18">
            <v>683390.61071999965</v>
          </cell>
          <cell r="S18">
            <v>615051.54964799969</v>
          </cell>
        </row>
        <row r="19">
          <cell r="B19" t="str">
            <v>10G</v>
          </cell>
          <cell r="C19" t="str">
            <v>40 km</v>
          </cell>
          <cell r="D19" t="str">
            <v>XFP</v>
          </cell>
          <cell r="E19">
            <v>30525.800000000003</v>
          </cell>
          <cell r="F19">
            <v>21446.800000000003</v>
          </cell>
          <cell r="G19">
            <v>31253.800000000003</v>
          </cell>
          <cell r="H19">
            <v>13170</v>
          </cell>
          <cell r="I19">
            <v>27915.600000000002</v>
          </cell>
          <cell r="J19">
            <v>15200</v>
          </cell>
          <cell r="K19">
            <v>10800</v>
          </cell>
          <cell r="L19">
            <v>7560</v>
          </cell>
          <cell r="M19">
            <v>6048</v>
          </cell>
          <cell r="N19">
            <v>4838.4000000000005</v>
          </cell>
          <cell r="O19">
            <v>3870.7200000000007</v>
          </cell>
          <cell r="P19">
            <v>3096.5760000000009</v>
          </cell>
          <cell r="Q19">
            <v>2477.2608000000009</v>
          </cell>
          <cell r="R19">
            <v>1981.8086400000009</v>
          </cell>
          <cell r="S19">
            <v>1585.4469120000008</v>
          </cell>
        </row>
        <row r="20">
          <cell r="B20" t="str">
            <v>10G</v>
          </cell>
          <cell r="C20" t="str">
            <v>40 km</v>
          </cell>
          <cell r="D20" t="str">
            <v>SFP+</v>
          </cell>
          <cell r="E20">
            <v>25790.925000000003</v>
          </cell>
          <cell r="F20">
            <v>12915.93</v>
          </cell>
          <cell r="G20">
            <v>0</v>
          </cell>
          <cell r="H20">
            <v>0</v>
          </cell>
          <cell r="I20">
            <v>0</v>
          </cell>
          <cell r="J20">
            <v>0</v>
          </cell>
          <cell r="K20">
            <v>0</v>
          </cell>
          <cell r="L20">
            <v>0</v>
          </cell>
          <cell r="M20">
            <v>0</v>
          </cell>
          <cell r="N20">
            <v>0</v>
          </cell>
          <cell r="O20">
            <v>0</v>
          </cell>
          <cell r="P20">
            <v>0</v>
          </cell>
          <cell r="Q20">
            <v>0</v>
          </cell>
          <cell r="R20">
            <v>0</v>
          </cell>
          <cell r="S20">
            <v>0</v>
          </cell>
        </row>
        <row r="21">
          <cell r="B21" t="str">
            <v>10G</v>
          </cell>
          <cell r="C21" t="str">
            <v>80 km</v>
          </cell>
          <cell r="D21" t="str">
            <v>XFP</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row>
        <row r="22">
          <cell r="B22" t="str">
            <v>10G</v>
          </cell>
          <cell r="C22" t="str">
            <v>80 km</v>
          </cell>
          <cell r="D22" t="str">
            <v>SFP+</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row>
        <row r="23">
          <cell r="B23" t="str">
            <v>10G</v>
          </cell>
          <cell r="C23" t="str">
            <v>Various</v>
          </cell>
          <cell r="D23" t="str">
            <v>Legacy/discontinued</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row>
        <row r="24">
          <cell r="B24" t="str">
            <v>25G SR, eSR</v>
          </cell>
          <cell r="C24" t="str">
            <v>100 - 300 m</v>
          </cell>
          <cell r="D24" t="str">
            <v>SFP28</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row>
        <row r="25">
          <cell r="B25" t="str">
            <v>25G LR</v>
          </cell>
          <cell r="C25" t="str">
            <v>10 km</v>
          </cell>
          <cell r="D25" t="str">
            <v>SFP28</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row>
        <row r="26">
          <cell r="B26" t="str">
            <v>25G ER</v>
          </cell>
          <cell r="C26" t="str">
            <v>40 km</v>
          </cell>
          <cell r="D26" t="str">
            <v>SFP28</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row>
        <row r="27">
          <cell r="B27" t="str">
            <v>40G SR4</v>
          </cell>
          <cell r="C27" t="str">
            <v>100 m</v>
          </cell>
          <cell r="D27" t="str">
            <v>QSFP+</v>
          </cell>
          <cell r="E27">
            <v>543944.75</v>
          </cell>
          <cell r="F27">
            <v>674740.2</v>
          </cell>
          <cell r="G27">
            <v>816543.57499999995</v>
          </cell>
          <cell r="H27">
            <v>559923.04999999993</v>
          </cell>
          <cell r="I27">
            <v>612477.69999999995</v>
          </cell>
          <cell r="J27">
            <v>940843.75</v>
          </cell>
          <cell r="K27">
            <v>629000</v>
          </cell>
          <cell r="L27">
            <v>314500</v>
          </cell>
          <cell r="M27">
            <v>157250</v>
          </cell>
          <cell r="N27">
            <v>78625</v>
          </cell>
          <cell r="O27">
            <v>39312.5</v>
          </cell>
          <cell r="P27">
            <v>19656.25</v>
          </cell>
          <cell r="Q27">
            <v>9828.125</v>
          </cell>
          <cell r="R27">
            <v>4914.0625</v>
          </cell>
          <cell r="S27">
            <v>2457.03125</v>
          </cell>
        </row>
        <row r="28">
          <cell r="B28" t="str">
            <v>40G MM duplex</v>
          </cell>
          <cell r="C28" t="str">
            <v>100 m</v>
          </cell>
          <cell r="D28" t="str">
            <v>QSFP+</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row>
        <row r="29">
          <cell r="B29" t="str">
            <v>40G eSR4</v>
          </cell>
          <cell r="C29" t="str">
            <v>300 m</v>
          </cell>
          <cell r="D29" t="str">
            <v>QSFP+</v>
          </cell>
          <cell r="E29">
            <v>233978.65</v>
          </cell>
          <cell r="F29">
            <v>396554.75</v>
          </cell>
          <cell r="G29">
            <v>417406.95</v>
          </cell>
          <cell r="H29">
            <v>249571.9</v>
          </cell>
          <cell r="I29">
            <v>150699.04999999999</v>
          </cell>
          <cell r="J29">
            <v>161550.15</v>
          </cell>
          <cell r="K29">
            <v>143079.80048467949</v>
          </cell>
          <cell r="L29">
            <v>71539.900242339747</v>
          </cell>
          <cell r="M29">
            <v>28615.960096935898</v>
          </cell>
          <cell r="N29">
            <v>11446.38403877436</v>
          </cell>
          <cell r="O29">
            <v>4578.5536155097443</v>
          </cell>
          <cell r="P29">
            <v>1831.4214462038976</v>
          </cell>
          <cell r="Q29">
            <v>732.56857848155914</v>
          </cell>
          <cell r="R29">
            <v>293.02743139262367</v>
          </cell>
          <cell r="S29">
            <v>117.21097255704947</v>
          </cell>
        </row>
        <row r="30">
          <cell r="B30" t="str">
            <v>40 G PSM4</v>
          </cell>
          <cell r="C30" t="str">
            <v>500 m</v>
          </cell>
          <cell r="D30" t="str">
            <v>QSFP+</v>
          </cell>
          <cell r="E30">
            <v>813790</v>
          </cell>
          <cell r="F30">
            <v>613640</v>
          </cell>
          <cell r="G30">
            <v>502708</v>
          </cell>
          <cell r="H30">
            <v>496500</v>
          </cell>
          <cell r="I30">
            <v>370873</v>
          </cell>
          <cell r="J30">
            <v>162993</v>
          </cell>
          <cell r="K30">
            <v>181888.36958710977</v>
          </cell>
          <cell r="L30">
            <v>54566.510876132932</v>
          </cell>
          <cell r="M30">
            <v>10913.302175226587</v>
          </cell>
          <cell r="N30">
            <v>2182.6604350453176</v>
          </cell>
          <cell r="O30">
            <v>436.53208700906356</v>
          </cell>
          <cell r="P30">
            <v>87.306417401812723</v>
          </cell>
          <cell r="Q30">
            <v>17.461283480362546</v>
          </cell>
          <cell r="R30">
            <v>3.4922566960725092</v>
          </cell>
          <cell r="S30">
            <v>0.69845133921450187</v>
          </cell>
        </row>
        <row r="31">
          <cell r="B31" t="str">
            <v>40G (FR)</v>
          </cell>
          <cell r="C31" t="str">
            <v>2 km</v>
          </cell>
          <cell r="D31" t="str">
            <v>CFP</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row>
        <row r="32">
          <cell r="B32" t="str">
            <v>40G (LR4 subspec)</v>
          </cell>
          <cell r="C32" t="str">
            <v>2 km</v>
          </cell>
          <cell r="D32" t="str">
            <v>QSFP+</v>
          </cell>
          <cell r="E32">
            <v>470209</v>
          </cell>
          <cell r="F32">
            <v>806616</v>
          </cell>
          <cell r="G32">
            <v>271821</v>
          </cell>
          <cell r="H32">
            <v>430790</v>
          </cell>
          <cell r="I32">
            <v>448517</v>
          </cell>
          <cell r="J32">
            <v>342038</v>
          </cell>
          <cell r="K32">
            <v>225000</v>
          </cell>
          <cell r="L32">
            <v>112499.99999999999</v>
          </cell>
          <cell r="M32">
            <v>50624.999999999985</v>
          </cell>
          <cell r="N32">
            <v>22781.249999999993</v>
          </cell>
          <cell r="O32">
            <v>10251.562499999996</v>
          </cell>
          <cell r="P32">
            <v>4613.2031249999982</v>
          </cell>
          <cell r="Q32">
            <v>2075.9414062499991</v>
          </cell>
          <cell r="R32">
            <v>934.17363281249948</v>
          </cell>
          <cell r="S32">
            <v>420.37813476562474</v>
          </cell>
        </row>
        <row r="33">
          <cell r="B33" t="str">
            <v>40G</v>
          </cell>
          <cell r="C33" t="str">
            <v>10 km</v>
          </cell>
          <cell r="D33" t="str">
            <v>CFP</v>
          </cell>
          <cell r="E33">
            <v>332.75</v>
          </cell>
          <cell r="F33">
            <v>142.30000000000001</v>
          </cell>
          <cell r="G33">
            <v>0</v>
          </cell>
          <cell r="H33">
            <v>0</v>
          </cell>
          <cell r="I33">
            <v>0</v>
          </cell>
          <cell r="J33">
            <v>0</v>
          </cell>
          <cell r="K33">
            <v>0</v>
          </cell>
          <cell r="L33">
            <v>0</v>
          </cell>
          <cell r="M33">
            <v>0</v>
          </cell>
          <cell r="N33">
            <v>0</v>
          </cell>
          <cell r="O33">
            <v>0</v>
          </cell>
          <cell r="P33">
            <v>0</v>
          </cell>
          <cell r="Q33">
            <v>0</v>
          </cell>
          <cell r="R33">
            <v>0</v>
          </cell>
          <cell r="S33">
            <v>0</v>
          </cell>
        </row>
        <row r="34">
          <cell r="B34" t="str">
            <v>40G</v>
          </cell>
          <cell r="C34" t="str">
            <v>10 km</v>
          </cell>
          <cell r="D34" t="str">
            <v>QSFP+</v>
          </cell>
          <cell r="E34">
            <v>261784.80000000002</v>
          </cell>
          <cell r="F34">
            <v>339486.4</v>
          </cell>
          <cell r="G34">
            <v>215469.6</v>
          </cell>
          <cell r="H34">
            <v>276052.8</v>
          </cell>
          <cell r="I34">
            <v>291715.20000000001</v>
          </cell>
          <cell r="J34">
            <v>490782.4</v>
          </cell>
          <cell r="K34">
            <v>424000</v>
          </cell>
          <cell r="L34">
            <v>254400</v>
          </cell>
          <cell r="M34">
            <v>139919.99999999997</v>
          </cell>
          <cell r="N34">
            <v>55967.999999999993</v>
          </cell>
          <cell r="O34">
            <v>22387.199999999997</v>
          </cell>
          <cell r="P34">
            <v>8954.8799999999974</v>
          </cell>
          <cell r="Q34">
            <v>3581.9519999999993</v>
          </cell>
          <cell r="R34">
            <v>1432.7807999999995</v>
          </cell>
          <cell r="S34">
            <v>573.11231999999973</v>
          </cell>
        </row>
        <row r="35">
          <cell r="B35" t="str">
            <v>40G</v>
          </cell>
          <cell r="C35" t="str">
            <v>40 km</v>
          </cell>
          <cell r="D35" t="str">
            <v>QSFP+</v>
          </cell>
          <cell r="E35">
            <v>1223.5</v>
          </cell>
          <cell r="F35">
            <v>1358</v>
          </cell>
          <cell r="G35">
            <v>2056</v>
          </cell>
          <cell r="H35">
            <v>1118.75</v>
          </cell>
          <cell r="I35">
            <v>437.5</v>
          </cell>
          <cell r="J35">
            <v>100</v>
          </cell>
          <cell r="K35">
            <v>342.64315642458092</v>
          </cell>
          <cell r="L35">
            <v>299.81276187150831</v>
          </cell>
          <cell r="M35">
            <v>254.84084759078206</v>
          </cell>
          <cell r="N35">
            <v>210.24369926239518</v>
          </cell>
          <cell r="O35">
            <v>168.19495940991612</v>
          </cell>
          <cell r="P35">
            <v>130.35109354268499</v>
          </cell>
          <cell r="Q35">
            <v>97.763320157013723</v>
          </cell>
          <cell r="R35">
            <v>70.878407113834939</v>
          </cell>
          <cell r="S35">
            <v>49.614884979684447</v>
          </cell>
        </row>
        <row r="36">
          <cell r="B36" t="str">
            <v xml:space="preserve">50G </v>
          </cell>
          <cell r="C36" t="str">
            <v>100 m</v>
          </cell>
          <cell r="D36" t="str">
            <v>all</v>
          </cell>
          <cell r="E36">
            <v>0</v>
          </cell>
          <cell r="F36">
            <v>0</v>
          </cell>
          <cell r="G36">
            <v>0</v>
          </cell>
          <cell r="H36">
            <v>0</v>
          </cell>
          <cell r="I36">
            <v>4113.1499999999996</v>
          </cell>
          <cell r="J36">
            <v>4680</v>
          </cell>
          <cell r="K36">
            <v>25600</v>
          </cell>
          <cell r="L36">
            <v>102400</v>
          </cell>
          <cell r="M36">
            <v>204800</v>
          </cell>
          <cell r="N36">
            <v>307200</v>
          </cell>
          <cell r="O36">
            <v>405021.49613069644</v>
          </cell>
          <cell r="P36">
            <v>513741.15282350342</v>
          </cell>
          <cell r="Q36">
            <v>625957.29858641303</v>
          </cell>
          <cell r="R36">
            <v>731386.87912934949</v>
          </cell>
          <cell r="S36">
            <v>818004.55137246975</v>
          </cell>
        </row>
        <row r="37">
          <cell r="B37" t="str">
            <v xml:space="preserve">50G </v>
          </cell>
          <cell r="C37" t="str">
            <v>2 km</v>
          </cell>
          <cell r="D37" t="str">
            <v>all</v>
          </cell>
          <cell r="E37">
            <v>0</v>
          </cell>
          <cell r="F37">
            <v>0</v>
          </cell>
          <cell r="G37">
            <v>0</v>
          </cell>
          <cell r="H37">
            <v>0</v>
          </cell>
          <cell r="I37">
            <v>1350</v>
          </cell>
          <cell r="J37">
            <v>1170</v>
          </cell>
          <cell r="K37">
            <v>6400</v>
          </cell>
          <cell r="L37">
            <v>19200</v>
          </cell>
          <cell r="M37">
            <v>38400</v>
          </cell>
          <cell r="N37">
            <v>57600</v>
          </cell>
          <cell r="O37">
            <v>86400</v>
          </cell>
          <cell r="P37">
            <v>125280</v>
          </cell>
          <cell r="Q37">
            <v>175392</v>
          </cell>
          <cell r="R37">
            <v>236779.19999999998</v>
          </cell>
          <cell r="S37">
            <v>307812.95999999996</v>
          </cell>
        </row>
        <row r="38">
          <cell r="B38" t="str">
            <v xml:space="preserve">50G </v>
          </cell>
          <cell r="C38" t="str">
            <v>10 km</v>
          </cell>
          <cell r="D38" t="str">
            <v>all</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row>
        <row r="39">
          <cell r="B39" t="str">
            <v xml:space="preserve">50G </v>
          </cell>
          <cell r="C39" t="str">
            <v>40 km</v>
          </cell>
          <cell r="D39" t="str">
            <v>all</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row>
        <row r="40">
          <cell r="B40" t="str">
            <v xml:space="preserve">50G </v>
          </cell>
          <cell r="C40" t="str">
            <v>80 km</v>
          </cell>
          <cell r="D40" t="str">
            <v>all</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row>
        <row r="41">
          <cell r="B41" t="str">
            <v>100G SR4</v>
          </cell>
          <cell r="C41" t="str">
            <v>100 m</v>
          </cell>
          <cell r="D41" t="str">
            <v>CFP</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row>
        <row r="42">
          <cell r="B42" t="str">
            <v>100G SR4</v>
          </cell>
          <cell r="C42" t="str">
            <v>100 m</v>
          </cell>
          <cell r="D42" t="str">
            <v>CFP2/4</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row>
        <row r="43">
          <cell r="B43" t="str">
            <v>100G SR4</v>
          </cell>
          <cell r="C43" t="str">
            <v>100 m</v>
          </cell>
          <cell r="D43" t="str">
            <v>QSFP28</v>
          </cell>
          <cell r="E43">
            <v>280058</v>
          </cell>
          <cell r="F43">
            <v>622792</v>
          </cell>
          <cell r="G43">
            <v>1724235.3</v>
          </cell>
          <cell r="H43">
            <v>1741119.6</v>
          </cell>
          <cell r="I43">
            <v>3843379.56</v>
          </cell>
          <cell r="J43">
            <v>5148645.5999999996</v>
          </cell>
          <cell r="K43">
            <v>4652410.8152817311</v>
          </cell>
          <cell r="L43">
            <v>4992831.1188389314</v>
          </cell>
          <cell r="M43">
            <v>5354811.3749547536</v>
          </cell>
          <cell r="N43">
            <v>5739259.3711053524</v>
          </cell>
          <cell r="O43">
            <v>6141007.5270827264</v>
          </cell>
          <cell r="P43">
            <v>6448057.9034368629</v>
          </cell>
          <cell r="Q43">
            <v>6770460.7986087063</v>
          </cell>
          <cell r="R43">
            <v>7108983.8385391422</v>
          </cell>
          <cell r="S43">
            <v>7464433.0304660993</v>
          </cell>
        </row>
        <row r="44">
          <cell r="B44" t="str">
            <v>100G SR2</v>
          </cell>
          <cell r="C44" t="str">
            <v>100 m</v>
          </cell>
          <cell r="D44" t="str">
            <v>All</v>
          </cell>
          <cell r="E44">
            <v>0</v>
          </cell>
          <cell r="F44">
            <v>0</v>
          </cell>
          <cell r="G44">
            <v>0</v>
          </cell>
          <cell r="H44">
            <v>5000</v>
          </cell>
          <cell r="I44">
            <v>5000</v>
          </cell>
          <cell r="J44">
            <v>58500</v>
          </cell>
          <cell r="K44">
            <v>184800</v>
          </cell>
          <cell r="L44">
            <v>451500</v>
          </cell>
          <cell r="M44">
            <v>617400</v>
          </cell>
          <cell r="N44">
            <v>783510</v>
          </cell>
          <cell r="O44">
            <v>940212</v>
          </cell>
          <cell r="P44">
            <v>1034233.2</v>
          </cell>
          <cell r="Q44">
            <v>1137656.52</v>
          </cell>
          <cell r="R44">
            <v>1251422.172</v>
          </cell>
          <cell r="S44">
            <v>1376564.3892000001</v>
          </cell>
        </row>
        <row r="45">
          <cell r="B45" t="str">
            <v>100G MM Duplex</v>
          </cell>
          <cell r="C45" t="str">
            <v>100 - 300 m</v>
          </cell>
          <cell r="D45" t="str">
            <v>QSFP28</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row>
        <row r="46">
          <cell r="B46" t="str">
            <v>100G eSR4</v>
          </cell>
          <cell r="C46" t="str">
            <v>300 m</v>
          </cell>
          <cell r="D46" t="str">
            <v>QSFP28</v>
          </cell>
          <cell r="E46">
            <v>0</v>
          </cell>
          <cell r="F46">
            <v>0</v>
          </cell>
          <cell r="G46">
            <v>9000</v>
          </cell>
          <cell r="H46">
            <v>17700</v>
          </cell>
          <cell r="I46">
            <v>34800</v>
          </cell>
          <cell r="J46">
            <v>25650</v>
          </cell>
          <cell r="K46">
            <v>45359.999999999993</v>
          </cell>
          <cell r="L46">
            <v>75734.999999999971</v>
          </cell>
          <cell r="M46">
            <v>118972.79999999992</v>
          </cell>
          <cell r="N46">
            <v>186831.35999999981</v>
          </cell>
          <cell r="O46">
            <v>298930.17599999963</v>
          </cell>
          <cell r="P46">
            <v>478288.28159999929</v>
          </cell>
          <cell r="Q46">
            <v>765261.25055999868</v>
          </cell>
          <cell r="R46">
            <v>1224418.0008959975</v>
          </cell>
          <cell r="S46">
            <v>1959068.8014335956</v>
          </cell>
        </row>
        <row r="47">
          <cell r="B47" t="str">
            <v>100G PSM4</v>
          </cell>
          <cell r="C47" t="str">
            <v>500 m</v>
          </cell>
          <cell r="D47" t="str">
            <v>QSFP28</v>
          </cell>
          <cell r="E47">
            <v>200861</v>
          </cell>
          <cell r="F47">
            <v>710038</v>
          </cell>
          <cell r="G47">
            <v>514311</v>
          </cell>
          <cell r="H47">
            <v>829300</v>
          </cell>
          <cell r="I47">
            <v>1651439</v>
          </cell>
          <cell r="J47">
            <v>952828</v>
          </cell>
          <cell r="K47">
            <v>950000</v>
          </cell>
          <cell r="L47">
            <v>760000</v>
          </cell>
          <cell r="M47">
            <v>646000</v>
          </cell>
          <cell r="N47">
            <v>581400</v>
          </cell>
          <cell r="O47">
            <v>523260</v>
          </cell>
          <cell r="P47">
            <v>470934</v>
          </cell>
          <cell r="Q47">
            <v>423840.60000000003</v>
          </cell>
          <cell r="R47">
            <v>381456.54000000004</v>
          </cell>
          <cell r="S47">
            <v>343310.88600000006</v>
          </cell>
        </row>
        <row r="48">
          <cell r="B48" t="str">
            <v>100G DR</v>
          </cell>
          <cell r="C48" t="str">
            <v>500m</v>
          </cell>
          <cell r="D48" t="str">
            <v>QSFP28</v>
          </cell>
          <cell r="E48">
            <v>0</v>
          </cell>
          <cell r="F48">
            <v>0</v>
          </cell>
          <cell r="G48">
            <v>0</v>
          </cell>
          <cell r="H48">
            <v>0</v>
          </cell>
          <cell r="I48">
            <v>0</v>
          </cell>
          <cell r="J48">
            <v>2760</v>
          </cell>
          <cell r="K48">
            <v>13500</v>
          </cell>
          <cell r="L48">
            <v>63750</v>
          </cell>
          <cell r="M48">
            <v>120000</v>
          </cell>
          <cell r="N48">
            <v>225000</v>
          </cell>
          <cell r="O48">
            <v>337500</v>
          </cell>
          <cell r="P48">
            <v>506250</v>
          </cell>
          <cell r="Q48">
            <v>759375</v>
          </cell>
          <cell r="R48">
            <v>1139062.5</v>
          </cell>
          <cell r="S48">
            <v>1708593.75</v>
          </cell>
        </row>
        <row r="49">
          <cell r="B49" t="str">
            <v>100G CWDM4-subspec</v>
          </cell>
          <cell r="C49" t="str">
            <v>500 m</v>
          </cell>
          <cell r="D49" t="str">
            <v>QSFP28</v>
          </cell>
          <cell r="E49">
            <v>88200.6</v>
          </cell>
          <cell r="F49">
            <v>683412.1</v>
          </cell>
          <cell r="G49">
            <v>1100000</v>
          </cell>
          <cell r="H49">
            <v>1700000</v>
          </cell>
          <cell r="I49">
            <v>1100000</v>
          </cell>
          <cell r="J49">
            <v>600000</v>
          </cell>
          <cell r="K49">
            <v>300000</v>
          </cell>
          <cell r="L49">
            <v>150000</v>
          </cell>
          <cell r="M49">
            <v>75000</v>
          </cell>
          <cell r="N49">
            <v>37500</v>
          </cell>
          <cell r="O49">
            <v>18750</v>
          </cell>
          <cell r="P49">
            <v>9375</v>
          </cell>
          <cell r="Q49">
            <v>4687.5</v>
          </cell>
          <cell r="R49">
            <v>2343.75</v>
          </cell>
          <cell r="S49">
            <v>1171.875</v>
          </cell>
        </row>
        <row r="50">
          <cell r="B50" t="str">
            <v>100G CWDM4</v>
          </cell>
          <cell r="C50" t="str">
            <v>2 km</v>
          </cell>
          <cell r="D50" t="str">
            <v>QSFP28</v>
          </cell>
          <cell r="E50">
            <v>30989.399999999994</v>
          </cell>
          <cell r="F50">
            <v>292890.90000000002</v>
          </cell>
          <cell r="G50">
            <v>1866292.6190476189</v>
          </cell>
          <cell r="H50">
            <v>2392959</v>
          </cell>
          <cell r="I50">
            <v>3300784</v>
          </cell>
          <cell r="J50">
            <v>3081922</v>
          </cell>
          <cell r="K50">
            <v>2700000</v>
          </cell>
          <cell r="L50">
            <v>2550000</v>
          </cell>
          <cell r="M50">
            <v>2490000</v>
          </cell>
          <cell r="N50">
            <v>2399250</v>
          </cell>
          <cell r="O50">
            <v>2296162.5</v>
          </cell>
          <cell r="P50">
            <v>2249706.1899007056</v>
          </cell>
          <cell r="Q50">
            <v>2199908.9253781461</v>
          </cell>
          <cell r="R50">
            <v>2149081.9803004344</v>
          </cell>
          <cell r="S50">
            <v>2098365.5367985452</v>
          </cell>
        </row>
        <row r="51">
          <cell r="B51" t="str">
            <v>100G FR, DR+</v>
          </cell>
          <cell r="C51" t="str">
            <v>2 km</v>
          </cell>
          <cell r="D51" t="str">
            <v>QSFP28</v>
          </cell>
          <cell r="E51">
            <v>0</v>
          </cell>
          <cell r="F51">
            <v>0</v>
          </cell>
          <cell r="G51">
            <v>3000</v>
          </cell>
          <cell r="H51">
            <v>23828.85</v>
          </cell>
          <cell r="I51">
            <v>557204.74</v>
          </cell>
          <cell r="J51">
            <v>1297936</v>
          </cell>
          <cell r="K51">
            <v>1260000</v>
          </cell>
          <cell r="L51">
            <v>2023000</v>
          </cell>
          <cell r="M51">
            <v>2856000</v>
          </cell>
          <cell r="N51">
            <v>3480750</v>
          </cell>
          <cell r="O51">
            <v>4176900</v>
          </cell>
          <cell r="P51">
            <v>4469283</v>
          </cell>
          <cell r="Q51">
            <v>4692747.1500000004</v>
          </cell>
          <cell r="R51">
            <v>4927384.5075000003</v>
          </cell>
          <cell r="S51">
            <v>5173753.7328750007</v>
          </cell>
        </row>
        <row r="52">
          <cell r="B52" t="str">
            <v>100G LR4</v>
          </cell>
          <cell r="C52" t="str">
            <v>10 km</v>
          </cell>
          <cell r="D52" t="str">
            <v>CFP</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row>
        <row r="53">
          <cell r="B53" t="str">
            <v>100G LR4</v>
          </cell>
          <cell r="C53" t="str">
            <v>10 km</v>
          </cell>
          <cell r="D53" t="str">
            <v>CFP2/4</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row>
        <row r="54">
          <cell r="B54" t="str">
            <v>100G LR4 and LR1</v>
          </cell>
          <cell r="C54" t="str">
            <v>10 km</v>
          </cell>
          <cell r="D54" t="str">
            <v>QSFP28</v>
          </cell>
          <cell r="E54">
            <v>72354.400000000009</v>
          </cell>
          <cell r="F54">
            <v>253646.4</v>
          </cell>
          <cell r="G54">
            <v>258629.22647058824</v>
          </cell>
          <cell r="H54">
            <v>271935.5</v>
          </cell>
          <cell r="I54">
            <v>597415.5</v>
          </cell>
          <cell r="J54">
            <v>516895.5</v>
          </cell>
          <cell r="K54">
            <v>487500</v>
          </cell>
          <cell r="L54">
            <v>429000</v>
          </cell>
          <cell r="M54">
            <v>471900</v>
          </cell>
          <cell r="N54">
            <v>495495</v>
          </cell>
          <cell r="O54">
            <v>495495</v>
          </cell>
          <cell r="P54">
            <v>495495</v>
          </cell>
          <cell r="Q54">
            <v>495495</v>
          </cell>
          <cell r="R54">
            <v>495495</v>
          </cell>
          <cell r="S54">
            <v>495495</v>
          </cell>
        </row>
        <row r="55">
          <cell r="B55" t="str">
            <v>100G 4WDM10</v>
          </cell>
          <cell r="C55" t="str">
            <v>10 km</v>
          </cell>
          <cell r="D55" t="str">
            <v>QSFP28</v>
          </cell>
          <cell r="E55">
            <v>0</v>
          </cell>
          <cell r="F55">
            <v>40500</v>
          </cell>
          <cell r="G55">
            <v>88000</v>
          </cell>
          <cell r="H55">
            <v>86135.88</v>
          </cell>
          <cell r="I55">
            <v>129024</v>
          </cell>
          <cell r="J55">
            <v>11890</v>
          </cell>
          <cell r="K55">
            <v>45599.999999999993</v>
          </cell>
          <cell r="L55">
            <v>40013.999999999993</v>
          </cell>
          <cell r="M55">
            <v>35089.199999999997</v>
          </cell>
          <cell r="N55">
            <v>30749.219999999994</v>
          </cell>
          <cell r="O55">
            <v>27674.297999999999</v>
          </cell>
          <cell r="P55">
            <v>24906.868200000001</v>
          </cell>
          <cell r="Q55">
            <v>22416.181380000002</v>
          </cell>
          <cell r="R55">
            <v>20174.563242</v>
          </cell>
          <cell r="S55">
            <v>18157.1069178</v>
          </cell>
        </row>
        <row r="56">
          <cell r="B56" t="str">
            <v>100G 4WDM20</v>
          </cell>
          <cell r="C56" t="str">
            <v>20 km</v>
          </cell>
          <cell r="D56" t="str">
            <v>QSFP28</v>
          </cell>
          <cell r="E56">
            <v>0</v>
          </cell>
          <cell r="F56">
            <v>0</v>
          </cell>
          <cell r="G56">
            <v>0</v>
          </cell>
          <cell r="H56">
            <v>5452</v>
          </cell>
          <cell r="I56">
            <v>2256</v>
          </cell>
          <cell r="J56">
            <v>5640</v>
          </cell>
          <cell r="K56">
            <v>5076</v>
          </cell>
          <cell r="L56">
            <v>4568.3999999999996</v>
          </cell>
          <cell r="M56">
            <v>4111.5600000000004</v>
          </cell>
          <cell r="N56">
            <v>3700.404</v>
          </cell>
          <cell r="O56">
            <v>3330.3636000000001</v>
          </cell>
          <cell r="P56">
            <v>2997.3272400000005</v>
          </cell>
          <cell r="Q56">
            <v>2697.5945160000006</v>
          </cell>
          <cell r="R56">
            <v>2427.8350644000002</v>
          </cell>
          <cell r="S56">
            <v>2185.0515579600005</v>
          </cell>
        </row>
        <row r="57">
          <cell r="B57" t="str">
            <v>100G ER4-Lite</v>
          </cell>
          <cell r="C57" t="str">
            <v>30 km</v>
          </cell>
          <cell r="D57" t="str">
            <v>QSFP28</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row>
        <row r="58">
          <cell r="B58" t="str">
            <v>100G ER4</v>
          </cell>
          <cell r="C58" t="str">
            <v>40 km</v>
          </cell>
          <cell r="D58" t="str">
            <v>QSFP28</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row>
        <row r="59">
          <cell r="B59" t="str">
            <v>100G ZR4</v>
          </cell>
          <cell r="C59" t="str">
            <v>80 km</v>
          </cell>
          <cell r="D59" t="str">
            <v>QSFP28</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row>
        <row r="60">
          <cell r="B60" t="str">
            <v>200G SR4</v>
          </cell>
          <cell r="C60" t="str">
            <v>100 m</v>
          </cell>
          <cell r="D60" t="str">
            <v>QSFP56</v>
          </cell>
          <cell r="E60">
            <v>0</v>
          </cell>
          <cell r="F60">
            <v>0</v>
          </cell>
          <cell r="G60">
            <v>500</v>
          </cell>
          <cell r="H60">
            <v>5000</v>
          </cell>
          <cell r="I60">
            <v>1760</v>
          </cell>
          <cell r="J60">
            <v>200500</v>
          </cell>
          <cell r="K60">
            <v>228000</v>
          </cell>
          <cell r="L60">
            <v>436799.99999999994</v>
          </cell>
          <cell r="M60">
            <v>755999.99999999988</v>
          </cell>
          <cell r="N60">
            <v>1058400</v>
          </cell>
          <cell r="O60">
            <v>1481759.9999999998</v>
          </cell>
          <cell r="P60">
            <v>2074463.9999999998</v>
          </cell>
          <cell r="Q60">
            <v>2489356.7999999998</v>
          </cell>
          <cell r="R60">
            <v>2613824.6399999997</v>
          </cell>
          <cell r="S60">
            <v>2352442.176</v>
          </cell>
        </row>
        <row r="61">
          <cell r="B61" t="str">
            <v>200G DR</v>
          </cell>
          <cell r="C61" t="str">
            <v>500 m</v>
          </cell>
          <cell r="D61" t="str">
            <v>TBD</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row>
        <row r="62">
          <cell r="B62" t="str">
            <v>200G FR4</v>
          </cell>
          <cell r="C62" t="str">
            <v>3 km</v>
          </cell>
          <cell r="D62" t="str">
            <v>QSFP56</v>
          </cell>
          <cell r="E62">
            <v>0</v>
          </cell>
          <cell r="F62">
            <v>0</v>
          </cell>
          <cell r="G62">
            <v>500</v>
          </cell>
          <cell r="H62">
            <v>6072</v>
          </cell>
          <cell r="I62">
            <v>45781</v>
          </cell>
          <cell r="J62">
            <v>856000</v>
          </cell>
          <cell r="K62">
            <v>2565000</v>
          </cell>
          <cell r="L62">
            <v>3685499.9999999995</v>
          </cell>
          <cell r="M62">
            <v>3280499.9999999995</v>
          </cell>
          <cell r="N62">
            <v>2296350</v>
          </cell>
          <cell r="O62">
            <v>1607444.9999999998</v>
          </cell>
          <cell r="P62">
            <v>1125211.5</v>
          </cell>
          <cell r="Q62">
            <v>787648.04999999993</v>
          </cell>
          <cell r="R62">
            <v>551353.63499999989</v>
          </cell>
          <cell r="S62">
            <v>385947.5444999999</v>
          </cell>
        </row>
        <row r="63">
          <cell r="B63" t="str">
            <v>200G LR</v>
          </cell>
          <cell r="C63" t="str">
            <v>10 km</v>
          </cell>
          <cell r="D63" t="str">
            <v>TBD</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row>
        <row r="64">
          <cell r="B64" t="str">
            <v>200G ER4</v>
          </cell>
          <cell r="C64" t="str">
            <v>40 km</v>
          </cell>
          <cell r="D64" t="str">
            <v>TBD</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row>
        <row r="65">
          <cell r="B65" t="str">
            <v>2x200 (400G-SR8)</v>
          </cell>
          <cell r="C65" t="str">
            <v>100 m</v>
          </cell>
          <cell r="D65" t="str">
            <v>OSFP, QSFP-DD</v>
          </cell>
          <cell r="E65">
            <v>0</v>
          </cell>
          <cell r="F65">
            <v>0</v>
          </cell>
          <cell r="G65">
            <v>23000</v>
          </cell>
          <cell r="H65">
            <v>60000</v>
          </cell>
          <cell r="I65">
            <v>367500</v>
          </cell>
          <cell r="J65">
            <v>1151100</v>
          </cell>
          <cell r="K65">
            <v>1200000</v>
          </cell>
          <cell r="L65">
            <v>1440000</v>
          </cell>
          <cell r="M65">
            <v>1728000</v>
          </cell>
          <cell r="N65">
            <v>1987199.9999999998</v>
          </cell>
          <cell r="O65">
            <v>2185920</v>
          </cell>
          <cell r="P65">
            <v>2404512</v>
          </cell>
          <cell r="Q65">
            <v>2644963.2000000002</v>
          </cell>
          <cell r="R65">
            <v>2909459.5200000005</v>
          </cell>
          <cell r="S65">
            <v>3200405.472000001</v>
          </cell>
        </row>
        <row r="66">
          <cell r="B66" t="str">
            <v>400G SR4.2</v>
          </cell>
          <cell r="C66" t="str">
            <v>100 m</v>
          </cell>
          <cell r="D66" t="str">
            <v>OSFP, QSFP-DD</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row>
        <row r="67">
          <cell r="B67" t="str">
            <v>400G DR4</v>
          </cell>
          <cell r="C67" t="str">
            <v>500 m</v>
          </cell>
          <cell r="D67" t="str">
            <v>OSFP, QSFP-DD, QSFP112</v>
          </cell>
          <cell r="E67">
            <v>0</v>
          </cell>
          <cell r="F67">
            <v>0</v>
          </cell>
          <cell r="G67">
            <v>2000</v>
          </cell>
          <cell r="H67">
            <v>29283</v>
          </cell>
          <cell r="I67">
            <v>310404</v>
          </cell>
          <cell r="J67">
            <v>1145473</v>
          </cell>
          <cell r="K67">
            <v>1140000</v>
          </cell>
          <cell r="L67">
            <v>2232000</v>
          </cell>
          <cell r="M67">
            <v>3952799.9999999995</v>
          </cell>
          <cell r="N67">
            <v>5831999.9999999991</v>
          </cell>
          <cell r="O67">
            <v>6415200</v>
          </cell>
          <cell r="P67">
            <v>5773680</v>
          </cell>
          <cell r="Q67">
            <v>5196312</v>
          </cell>
          <cell r="R67">
            <v>4676680.8000000007</v>
          </cell>
          <cell r="S67">
            <v>4209012.7200000007</v>
          </cell>
        </row>
        <row r="68">
          <cell r="B68" t="str">
            <v>2x(200G FR4)</v>
          </cell>
          <cell r="C68" t="str">
            <v>2 km</v>
          </cell>
          <cell r="D68" t="str">
            <v>OSFP</v>
          </cell>
          <cell r="E68">
            <v>0</v>
          </cell>
          <cell r="F68">
            <v>0</v>
          </cell>
          <cell r="G68">
            <v>12000</v>
          </cell>
          <cell r="H68">
            <v>53000</v>
          </cell>
          <cell r="I68">
            <v>260000</v>
          </cell>
          <cell r="J68">
            <v>468400</v>
          </cell>
          <cell r="K68">
            <v>550000</v>
          </cell>
          <cell r="L68">
            <v>495000</v>
          </cell>
          <cell r="M68">
            <v>445500</v>
          </cell>
          <cell r="N68">
            <v>400950</v>
          </cell>
          <cell r="O68">
            <v>360855</v>
          </cell>
          <cell r="P68">
            <v>324769.5</v>
          </cell>
          <cell r="Q68">
            <v>292292.55</v>
          </cell>
          <cell r="R68">
            <v>263063.29499999998</v>
          </cell>
          <cell r="S68">
            <v>236756.96549999999</v>
          </cell>
        </row>
        <row r="69">
          <cell r="B69" t="str">
            <v>400G FR4</v>
          </cell>
          <cell r="C69" t="str">
            <v>2 km</v>
          </cell>
          <cell r="D69" t="str">
            <v>OSFP, QSFP-DD, QSFP112</v>
          </cell>
          <cell r="E69">
            <v>0</v>
          </cell>
          <cell r="F69">
            <v>0</v>
          </cell>
          <cell r="G69">
            <v>1000</v>
          </cell>
          <cell r="H69">
            <v>2555</v>
          </cell>
          <cell r="I69">
            <v>13582</v>
          </cell>
          <cell r="J69">
            <v>139472.41999999998</v>
          </cell>
          <cell r="K69">
            <v>665000</v>
          </cell>
          <cell r="L69">
            <v>1171800</v>
          </cell>
          <cell r="M69">
            <v>1622879.9999999998</v>
          </cell>
          <cell r="N69">
            <v>1905119.9999999998</v>
          </cell>
          <cell r="O69">
            <v>2095631.9999999998</v>
          </cell>
          <cell r="P69">
            <v>1990850.4</v>
          </cell>
          <cell r="Q69">
            <v>1891307.8799999997</v>
          </cell>
          <cell r="R69">
            <v>1796742.4859999993</v>
          </cell>
          <cell r="S69">
            <v>1706905.3616999995</v>
          </cell>
        </row>
        <row r="70">
          <cell r="B70" t="str">
            <v>400G LR8, LR4</v>
          </cell>
          <cell r="C70" t="str">
            <v>10 km</v>
          </cell>
          <cell r="D70" t="str">
            <v>OSFP, QSFP-DD, QSFP112</v>
          </cell>
          <cell r="E70">
            <v>0</v>
          </cell>
          <cell r="F70">
            <v>0</v>
          </cell>
          <cell r="G70">
            <v>99.999999999999972</v>
          </cell>
          <cell r="H70">
            <v>363.52527472527464</v>
          </cell>
          <cell r="I70">
            <v>2610.6000000000004</v>
          </cell>
          <cell r="J70">
            <v>12880</v>
          </cell>
          <cell r="K70">
            <v>47400</v>
          </cell>
          <cell r="L70">
            <v>117000</v>
          </cell>
          <cell r="M70">
            <v>231000</v>
          </cell>
          <cell r="N70">
            <v>342000</v>
          </cell>
          <cell r="O70">
            <v>513000</v>
          </cell>
          <cell r="P70">
            <v>769500</v>
          </cell>
          <cell r="Q70">
            <v>1154250</v>
          </cell>
          <cell r="R70">
            <v>1615950</v>
          </cell>
          <cell r="S70">
            <v>2100735</v>
          </cell>
        </row>
        <row r="71">
          <cell r="B71" t="str">
            <v>400G ER4</v>
          </cell>
          <cell r="C71" t="str">
            <v>40 km</v>
          </cell>
          <cell r="D71" t="str">
            <v>TBD</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B72" t="str">
            <v>800G SR8</v>
          </cell>
          <cell r="C72" t="str">
            <v>50 m</v>
          </cell>
          <cell r="D72" t="str">
            <v>OSFP, QSFP-DD800</v>
          </cell>
          <cell r="E72">
            <v>0</v>
          </cell>
          <cell r="F72">
            <v>0</v>
          </cell>
          <cell r="G72">
            <v>0</v>
          </cell>
          <cell r="H72">
            <v>0</v>
          </cell>
          <cell r="I72">
            <v>0</v>
          </cell>
          <cell r="J72">
            <v>1000</v>
          </cell>
          <cell r="K72">
            <v>20000</v>
          </cell>
          <cell r="L72">
            <v>80000</v>
          </cell>
          <cell r="M72">
            <v>216000</v>
          </cell>
          <cell r="N72">
            <v>475200.00000000006</v>
          </cell>
          <cell r="O72">
            <v>950400.00000000012</v>
          </cell>
          <cell r="P72">
            <v>1520640.0000000002</v>
          </cell>
          <cell r="Q72">
            <v>2280960.0000000005</v>
          </cell>
          <cell r="R72">
            <v>3193344.0000000005</v>
          </cell>
          <cell r="S72">
            <v>4151347.2000000007</v>
          </cell>
        </row>
        <row r="73">
          <cell r="B73" t="str">
            <v>800G DR8, DR4</v>
          </cell>
          <cell r="C73" t="str">
            <v>500 m</v>
          </cell>
          <cell r="D73" t="str">
            <v>OSFP, QSFP-DD800</v>
          </cell>
          <cell r="E73">
            <v>0</v>
          </cell>
          <cell r="F73">
            <v>0</v>
          </cell>
          <cell r="G73">
            <v>0</v>
          </cell>
          <cell r="H73">
            <v>0</v>
          </cell>
          <cell r="I73">
            <v>0</v>
          </cell>
          <cell r="J73">
            <v>3000</v>
          </cell>
          <cell r="K73">
            <v>150000</v>
          </cell>
          <cell r="L73">
            <v>294000</v>
          </cell>
          <cell r="M73">
            <v>627000</v>
          </cell>
          <cell r="N73">
            <v>1214400</v>
          </cell>
          <cell r="O73">
            <v>1782000</v>
          </cell>
          <cell r="P73">
            <v>2494800</v>
          </cell>
          <cell r="Q73">
            <v>3243240</v>
          </cell>
          <cell r="R73">
            <v>3891888</v>
          </cell>
          <cell r="S73">
            <v>4281076.8</v>
          </cell>
        </row>
        <row r="74">
          <cell r="B74" t="str">
            <v>2x(400G FR4), 800G FR4</v>
          </cell>
          <cell r="C74" t="str">
            <v>2 km</v>
          </cell>
          <cell r="D74" t="str">
            <v>OSFP, QSFP-DD800</v>
          </cell>
          <cell r="E74">
            <v>0</v>
          </cell>
          <cell r="F74">
            <v>0</v>
          </cell>
          <cell r="G74">
            <v>0</v>
          </cell>
          <cell r="H74">
            <v>0</v>
          </cell>
          <cell r="I74">
            <v>0</v>
          </cell>
          <cell r="J74">
            <v>3000</v>
          </cell>
          <cell r="K74">
            <v>70000</v>
          </cell>
          <cell r="L74">
            <v>190000</v>
          </cell>
          <cell r="M74">
            <v>736000</v>
          </cell>
          <cell r="N74">
            <v>2136000</v>
          </cell>
          <cell r="O74">
            <v>3715200</v>
          </cell>
          <cell r="P74">
            <v>5944320</v>
          </cell>
          <cell r="Q74">
            <v>8916480</v>
          </cell>
          <cell r="R74">
            <v>12483072</v>
          </cell>
          <cell r="S74">
            <v>16227993.6</v>
          </cell>
        </row>
        <row r="75">
          <cell r="B75" t="str">
            <v>800G LR8, LR4</v>
          </cell>
          <cell r="C75" t="str">
            <v>6, 10 km</v>
          </cell>
          <cell r="D75" t="str">
            <v>TBD</v>
          </cell>
          <cell r="E75">
            <v>0</v>
          </cell>
          <cell r="F75">
            <v>0</v>
          </cell>
          <cell r="G75">
            <v>0</v>
          </cell>
          <cell r="H75">
            <v>0</v>
          </cell>
          <cell r="I75">
            <v>0</v>
          </cell>
          <cell r="J75">
            <v>0</v>
          </cell>
          <cell r="K75">
            <v>1000</v>
          </cell>
          <cell r="L75">
            <v>9500</v>
          </cell>
          <cell r="M75">
            <v>36800</v>
          </cell>
          <cell r="N75">
            <v>106800</v>
          </cell>
          <cell r="O75">
            <v>206400</v>
          </cell>
          <cell r="P75">
            <v>412800</v>
          </cell>
          <cell r="Q75">
            <v>660480</v>
          </cell>
          <cell r="R75">
            <v>990720</v>
          </cell>
          <cell r="S75">
            <v>1387008</v>
          </cell>
        </row>
        <row r="76">
          <cell r="B76" t="str">
            <v>800G ZRlite</v>
          </cell>
          <cell r="C76" t="str">
            <v>10 km, 20 km</v>
          </cell>
          <cell r="D76" t="str">
            <v>TBD</v>
          </cell>
          <cell r="E76">
            <v>0</v>
          </cell>
          <cell r="F76">
            <v>0</v>
          </cell>
          <cell r="G76">
            <v>0</v>
          </cell>
          <cell r="H76">
            <v>0</v>
          </cell>
          <cell r="I76">
            <v>0</v>
          </cell>
          <cell r="J76">
            <v>0</v>
          </cell>
          <cell r="K76">
            <v>0</v>
          </cell>
          <cell r="L76">
            <v>1000</v>
          </cell>
          <cell r="M76">
            <v>6000</v>
          </cell>
          <cell r="N76">
            <v>24000</v>
          </cell>
          <cell r="O76">
            <v>72000</v>
          </cell>
          <cell r="P76">
            <v>144000</v>
          </cell>
          <cell r="Q76">
            <v>288000</v>
          </cell>
          <cell r="R76">
            <v>460800</v>
          </cell>
          <cell r="S76">
            <v>691200</v>
          </cell>
        </row>
        <row r="77">
          <cell r="B77" t="str">
            <v>800G ER4</v>
          </cell>
          <cell r="C77" t="str">
            <v>40 km</v>
          </cell>
          <cell r="D77" t="str">
            <v>TBD</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row>
        <row r="78">
          <cell r="B78" t="str">
            <v>1.6T SR16</v>
          </cell>
          <cell r="C78" t="str">
            <v>100 m</v>
          </cell>
          <cell r="D78" t="str">
            <v>OSFP-XD and TBD</v>
          </cell>
          <cell r="E78">
            <v>0</v>
          </cell>
          <cell r="F78">
            <v>0</v>
          </cell>
          <cell r="G78">
            <v>0</v>
          </cell>
          <cell r="H78">
            <v>0</v>
          </cell>
          <cell r="I78">
            <v>0</v>
          </cell>
          <cell r="J78">
            <v>0</v>
          </cell>
          <cell r="K78">
            <v>0</v>
          </cell>
          <cell r="L78">
            <v>0</v>
          </cell>
          <cell r="M78">
            <v>5000</v>
          </cell>
          <cell r="N78">
            <v>30000</v>
          </cell>
          <cell r="O78">
            <v>150000</v>
          </cell>
          <cell r="P78">
            <v>300000</v>
          </cell>
          <cell r="Q78">
            <v>700000</v>
          </cell>
          <cell r="R78">
            <v>1200000</v>
          </cell>
          <cell r="S78">
            <v>1800000</v>
          </cell>
        </row>
        <row r="79">
          <cell r="B79" t="str">
            <v>1.6T DR8</v>
          </cell>
          <cell r="C79" t="str">
            <v>500 m</v>
          </cell>
          <cell r="D79" t="str">
            <v>OSFP-XD and TBD</v>
          </cell>
          <cell r="E79">
            <v>0</v>
          </cell>
          <cell r="F79">
            <v>0</v>
          </cell>
          <cell r="G79">
            <v>0</v>
          </cell>
          <cell r="H79">
            <v>0</v>
          </cell>
          <cell r="I79">
            <v>0</v>
          </cell>
          <cell r="J79">
            <v>0</v>
          </cell>
          <cell r="K79">
            <v>0</v>
          </cell>
          <cell r="L79">
            <v>0</v>
          </cell>
          <cell r="M79">
            <v>10000</v>
          </cell>
          <cell r="N79">
            <v>300000</v>
          </cell>
          <cell r="O79">
            <v>1000000</v>
          </cell>
          <cell r="P79">
            <v>2000000</v>
          </cell>
          <cell r="Q79">
            <v>3000000</v>
          </cell>
          <cell r="R79">
            <v>4000000</v>
          </cell>
          <cell r="S79">
            <v>5000000</v>
          </cell>
        </row>
        <row r="80">
          <cell r="B80" t="str">
            <v>1.6T FR8</v>
          </cell>
          <cell r="C80" t="str">
            <v>2 km</v>
          </cell>
          <cell r="D80" t="str">
            <v>OSFP-XD and TBD</v>
          </cell>
          <cell r="E80">
            <v>0</v>
          </cell>
          <cell r="F80">
            <v>0</v>
          </cell>
          <cell r="G80">
            <v>0</v>
          </cell>
          <cell r="H80">
            <v>0</v>
          </cell>
          <cell r="I80">
            <v>0</v>
          </cell>
          <cell r="J80">
            <v>0</v>
          </cell>
          <cell r="K80">
            <v>0</v>
          </cell>
          <cell r="L80">
            <v>0</v>
          </cell>
          <cell r="M80">
            <v>10000</v>
          </cell>
          <cell r="N80">
            <v>100000</v>
          </cell>
          <cell r="O80">
            <v>500000</v>
          </cell>
          <cell r="P80">
            <v>1200000</v>
          </cell>
          <cell r="Q80">
            <v>2500000</v>
          </cell>
          <cell r="R80">
            <v>4320000</v>
          </cell>
          <cell r="S80">
            <v>6912000</v>
          </cell>
        </row>
        <row r="81">
          <cell r="B81" t="str">
            <v>1.6T LR8</v>
          </cell>
          <cell r="C81" t="str">
            <v>10 km</v>
          </cell>
          <cell r="D81" t="str">
            <v>OSFP-XD and TBD</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row>
        <row r="82">
          <cell r="B82" t="str">
            <v>1.6T ER8</v>
          </cell>
          <cell r="C82" t="str">
            <v>&gt;10 km</v>
          </cell>
          <cell r="D82" t="str">
            <v>OSFP-XD and TBD</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row>
        <row r="83">
          <cell r="B83" t="str">
            <v>3.2T SR</v>
          </cell>
          <cell r="C83" t="str">
            <v>100 m</v>
          </cell>
          <cell r="D83" t="str">
            <v>OSFP-XD and TBD</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row>
        <row r="84">
          <cell r="B84" t="str">
            <v>3.2T DR</v>
          </cell>
          <cell r="C84" t="str">
            <v>500 m</v>
          </cell>
          <cell r="D84" t="str">
            <v>OSFP-XD and TBD</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row>
        <row r="85">
          <cell r="B85" t="str">
            <v>3.2T FR</v>
          </cell>
          <cell r="C85" t="str">
            <v>2 km</v>
          </cell>
          <cell r="D85" t="str">
            <v>OSFP-XD and TBD</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row>
        <row r="86">
          <cell r="B86" t="str">
            <v>3.2T LR</v>
          </cell>
          <cell r="C86" t="str">
            <v>10 km</v>
          </cell>
          <cell r="D86" t="str">
            <v>OSFP-XD and TBD</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row>
        <row r="87">
          <cell r="B87" t="str">
            <v>3.2T ER</v>
          </cell>
          <cell r="C87" t="str">
            <v>&gt;10 km</v>
          </cell>
          <cell r="D87" t="str">
            <v>OSFP-XD and TBD</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row>
        <row r="88">
          <cell r="B88">
            <v>0</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row>
        <row r="89">
          <cell r="B89" t="str">
            <v xml:space="preserve">Total Devices </v>
          </cell>
          <cell r="C89">
            <v>0</v>
          </cell>
          <cell r="D89">
            <v>0</v>
          </cell>
          <cell r="E89">
            <v>10649308.537719864</v>
          </cell>
          <cell r="F89">
            <v>13336042.134659462</v>
          </cell>
          <cell r="G89">
            <v>15893347.87633656</v>
          </cell>
          <cell r="H89">
            <v>15833900.805040129</v>
          </cell>
          <cell r="I89">
            <v>21530677.746118627</v>
          </cell>
          <cell r="J89">
            <v>23334759.680482797</v>
          </cell>
          <cell r="K89">
            <v>25114706.39573684</v>
          </cell>
          <cell r="L89">
            <v>27898595.609469045</v>
          </cell>
          <cell r="M89">
            <v>31550804.855728704</v>
          </cell>
          <cell r="N89">
            <v>36628692.284637585</v>
          </cell>
          <cell r="O89">
            <v>42305606.722457811</v>
          </cell>
          <cell r="P89">
            <v>48365775.487362966</v>
          </cell>
          <cell r="Q89">
            <v>56792107.987967014</v>
          </cell>
          <cell r="R89">
            <v>66977061.289761297</v>
          </cell>
          <cell r="S89">
            <v>78462653.575945809</v>
          </cell>
        </row>
        <row r="179">
          <cell r="B179" t="str">
            <v>1G</v>
          </cell>
          <cell r="C179" t="str">
            <v>500 m</v>
          </cell>
          <cell r="D179" t="str">
            <v>SFP</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row>
        <row r="180">
          <cell r="B180" t="str">
            <v>1G</v>
          </cell>
          <cell r="C180" t="str">
            <v>10 km</v>
          </cell>
          <cell r="D180" t="str">
            <v>SFP</v>
          </cell>
          <cell r="E180">
            <v>4.7478439228000004</v>
          </cell>
          <cell r="F180">
            <v>2.4950864080093562</v>
          </cell>
          <cell r="G180">
            <v>1.8826059623999996</v>
          </cell>
          <cell r="H180">
            <v>0</v>
          </cell>
          <cell r="I180">
            <v>0</v>
          </cell>
          <cell r="J180">
            <v>0</v>
          </cell>
          <cell r="K180">
            <v>0</v>
          </cell>
          <cell r="L180">
            <v>0</v>
          </cell>
          <cell r="M180">
            <v>0</v>
          </cell>
          <cell r="N180">
            <v>0</v>
          </cell>
          <cell r="O180">
            <v>0</v>
          </cell>
          <cell r="P180">
            <v>0</v>
          </cell>
          <cell r="Q180">
            <v>0</v>
          </cell>
          <cell r="R180">
            <v>0</v>
          </cell>
          <cell r="S180">
            <v>0</v>
          </cell>
        </row>
        <row r="181">
          <cell r="B181" t="str">
            <v>1G</v>
          </cell>
          <cell r="C181" t="str">
            <v>40 km</v>
          </cell>
          <cell r="D181" t="str">
            <v>SFP</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row>
        <row r="182">
          <cell r="B182" t="str">
            <v>1G</v>
          </cell>
          <cell r="C182" t="str">
            <v>80 km</v>
          </cell>
          <cell r="D182" t="str">
            <v>SFP</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row>
        <row r="183">
          <cell r="B183" t="str">
            <v>1G &amp; Fast Ethernet</v>
          </cell>
          <cell r="C183" t="str">
            <v>Various</v>
          </cell>
          <cell r="D183" t="str">
            <v>Legacy/discontinued</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row>
        <row r="184">
          <cell r="B184" t="str">
            <v>10G</v>
          </cell>
          <cell r="C184" t="str">
            <v>300 m</v>
          </cell>
          <cell r="D184" t="str">
            <v>XFP</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row>
        <row r="185">
          <cell r="B185" t="str">
            <v>10G</v>
          </cell>
          <cell r="C185" t="str">
            <v>300 m</v>
          </cell>
          <cell r="D185" t="str">
            <v>SFP+</v>
          </cell>
          <cell r="E185">
            <v>97.34470409430871</v>
          </cell>
          <cell r="F185">
            <v>87.068640146730502</v>
          </cell>
          <cell r="G185">
            <v>86.907240834275527</v>
          </cell>
          <cell r="H185">
            <v>68.70838580003479</v>
          </cell>
          <cell r="I185">
            <v>54.928310092763454</v>
          </cell>
          <cell r="J185">
            <v>37.298488361863669</v>
          </cell>
          <cell r="K185">
            <v>33.314041370588278</v>
          </cell>
          <cell r="L185">
            <v>26.485027263885986</v>
          </cell>
          <cell r="M185">
            <v>20.87229233553041</v>
          </cell>
          <cell r="N185">
            <v>17.250949615315886</v>
          </cell>
          <cell r="O185">
            <v>14.257909857058578</v>
          </cell>
          <cell r="P185">
            <v>11.784162496858913</v>
          </cell>
          <cell r="Q185">
            <v>9.7396103036538921</v>
          </cell>
          <cell r="R185">
            <v>8.0497879159699401</v>
          </cell>
          <cell r="S185">
            <v>6.6531497125491565</v>
          </cell>
        </row>
        <row r="186">
          <cell r="B186" t="str">
            <v>10G LRM</v>
          </cell>
          <cell r="C186" t="str">
            <v>220 m</v>
          </cell>
          <cell r="D186" t="str">
            <v>SFP+</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row>
        <row r="187">
          <cell r="B187" t="str">
            <v>10G</v>
          </cell>
          <cell r="C187" t="str">
            <v>10 km</v>
          </cell>
          <cell r="D187" t="str">
            <v>XFP</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row>
        <row r="188">
          <cell r="B188" t="str">
            <v>10G</v>
          </cell>
          <cell r="C188" t="str">
            <v>10 km</v>
          </cell>
          <cell r="D188" t="str">
            <v>SFP+</v>
          </cell>
          <cell r="E188">
            <v>68.17850334418695</v>
          </cell>
          <cell r="F188">
            <v>56.191964472121946</v>
          </cell>
          <cell r="G188">
            <v>25.313280886062621</v>
          </cell>
          <cell r="H188">
            <v>17.39221040140194</v>
          </cell>
          <cell r="I188">
            <v>18.110830390439975</v>
          </cell>
          <cell r="J188">
            <v>19.314922715714793</v>
          </cell>
          <cell r="K188">
            <v>18.908799999999989</v>
          </cell>
          <cell r="L188">
            <v>15.656486399999991</v>
          </cell>
          <cell r="M188">
            <v>12.963570739199993</v>
          </cell>
          <cell r="N188">
            <v>10.733836572057594</v>
          </cell>
          <cell r="O188">
            <v>8.8876166816636886</v>
          </cell>
          <cell r="P188">
            <v>7.3589466124175331</v>
          </cell>
          <cell r="Q188">
            <v>6.0932077950817183</v>
          </cell>
          <cell r="R188">
            <v>5.0451760543276629</v>
          </cell>
          <cell r="S188">
            <v>4.1774057729833052</v>
          </cell>
        </row>
        <row r="189">
          <cell r="B189" t="str">
            <v>10G</v>
          </cell>
          <cell r="C189" t="str">
            <v>40 km</v>
          </cell>
          <cell r="D189" t="str">
            <v>XFP</v>
          </cell>
          <cell r="E189">
            <v>6.1957791255030008</v>
          </cell>
          <cell r="F189">
            <v>2.9912816427744064</v>
          </cell>
          <cell r="G189">
            <v>3.7400454148394879</v>
          </cell>
          <cell r="H189">
            <v>1.5738240597067654</v>
          </cell>
          <cell r="I189">
            <v>3.058869154232795</v>
          </cell>
          <cell r="J189">
            <v>1.0508</v>
          </cell>
          <cell r="K189">
            <v>0.62760000000000005</v>
          </cell>
          <cell r="L189">
            <v>0.42174719999999999</v>
          </cell>
          <cell r="M189">
            <v>0.32390184959999985</v>
          </cell>
          <cell r="N189">
            <v>0.2487566204927999</v>
          </cell>
          <cell r="O189">
            <v>0.1910450845384703</v>
          </cell>
          <cell r="P189">
            <v>0.14672262492554519</v>
          </cell>
          <cell r="Q189">
            <v>0.11268297594281868</v>
          </cell>
          <cell r="R189">
            <v>8.6540525524084741E-2</v>
          </cell>
          <cell r="S189">
            <v>6.6463123602497079E-2</v>
          </cell>
        </row>
        <row r="190">
          <cell r="B190" t="str">
            <v>10G</v>
          </cell>
          <cell r="C190" t="str">
            <v>40 km</v>
          </cell>
          <cell r="D190" t="str">
            <v>SFP+</v>
          </cell>
          <cell r="E190">
            <v>4.9314255569719556</v>
          </cell>
          <cell r="F190">
            <v>2.0120747906781835</v>
          </cell>
          <cell r="G190">
            <v>0</v>
          </cell>
          <cell r="H190">
            <v>0</v>
          </cell>
          <cell r="I190">
            <v>0</v>
          </cell>
          <cell r="J190">
            <v>0</v>
          </cell>
          <cell r="K190">
            <v>0</v>
          </cell>
          <cell r="L190">
            <v>0</v>
          </cell>
          <cell r="M190">
            <v>0</v>
          </cell>
          <cell r="N190">
            <v>0</v>
          </cell>
          <cell r="O190">
            <v>0</v>
          </cell>
          <cell r="P190">
            <v>0</v>
          </cell>
          <cell r="Q190">
            <v>0</v>
          </cell>
          <cell r="R190">
            <v>0</v>
          </cell>
          <cell r="S190">
            <v>0</v>
          </cell>
        </row>
        <row r="191">
          <cell r="B191" t="str">
            <v>10G</v>
          </cell>
          <cell r="C191" t="str">
            <v>80 km</v>
          </cell>
          <cell r="D191" t="str">
            <v>XFP</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192">
          <cell r="B192" t="str">
            <v>10G</v>
          </cell>
          <cell r="C192" t="str">
            <v>80 km</v>
          </cell>
          <cell r="D192" t="str">
            <v>SFP+</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row>
        <row r="193">
          <cell r="B193" t="str">
            <v>10G</v>
          </cell>
          <cell r="C193" t="str">
            <v>Various</v>
          </cell>
          <cell r="D193" t="str">
            <v>Legacy/discontinued</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row>
        <row r="194">
          <cell r="B194" t="str">
            <v>25G SR, eSR</v>
          </cell>
          <cell r="C194" t="str">
            <v>100 - 300 m</v>
          </cell>
          <cell r="D194" t="str">
            <v>SFP28</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row>
        <row r="195">
          <cell r="B195" t="str">
            <v>25G LR</v>
          </cell>
          <cell r="C195" t="str">
            <v>10 km</v>
          </cell>
          <cell r="D195" t="str">
            <v>SFP28</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row>
        <row r="196">
          <cell r="B196" t="str">
            <v>25G ER</v>
          </cell>
          <cell r="C196" t="str">
            <v>40 km</v>
          </cell>
          <cell r="D196" t="str">
            <v>SFP28</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row>
        <row r="197">
          <cell r="B197" t="str">
            <v>40G SR4</v>
          </cell>
          <cell r="C197" t="str">
            <v>100 m</v>
          </cell>
          <cell r="D197" t="str">
            <v>QSFP+</v>
          </cell>
          <cell r="E197">
            <v>52.542377877555559</v>
          </cell>
          <cell r="F197">
            <v>54.235480692339607</v>
          </cell>
          <cell r="G197">
            <v>47.898662118445252</v>
          </cell>
          <cell r="H197">
            <v>25.824834482142851</v>
          </cell>
          <cell r="I197">
            <v>21.726595114683292</v>
          </cell>
          <cell r="J197">
            <v>28.021189105679323</v>
          </cell>
          <cell r="K197">
            <v>19.21</v>
          </cell>
          <cell r="L197">
            <v>8.4524000000000008</v>
          </cell>
          <cell r="M197">
            <v>3.7190560000000001</v>
          </cell>
          <cell r="N197">
            <v>1.6363846399999999</v>
          </cell>
          <cell r="O197">
            <v>0.72000924159999991</v>
          </cell>
          <cell r="P197">
            <v>0.31680406630400004</v>
          </cell>
          <cell r="Q197">
            <v>0.13939378917376</v>
          </cell>
          <cell r="R197">
            <v>6.1333267236454415E-2</v>
          </cell>
          <cell r="S197">
            <v>2.6986637584039939E-2</v>
          </cell>
        </row>
        <row r="198">
          <cell r="B198" t="str">
            <v>40G MM duplex</v>
          </cell>
          <cell r="C198" t="str">
            <v>100 m</v>
          </cell>
          <cell r="D198" t="str">
            <v>QSFP+</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row>
        <row r="199">
          <cell r="B199" t="str">
            <v>40G eSR4</v>
          </cell>
          <cell r="C199" t="str">
            <v>300 m</v>
          </cell>
          <cell r="D199" t="str">
            <v>QSFP+</v>
          </cell>
          <cell r="E199">
            <v>24.957600813500001</v>
          </cell>
          <cell r="F199">
            <v>32.120649999999998</v>
          </cell>
          <cell r="G199">
            <v>26.651817992802922</v>
          </cell>
          <cell r="H199">
            <v>15.485078149999996</v>
          </cell>
          <cell r="I199">
            <v>9.2756835286734667</v>
          </cell>
          <cell r="J199">
            <v>8.0596890519999995</v>
          </cell>
          <cell r="K199">
            <v>5.2660422513697824</v>
          </cell>
          <cell r="L199">
            <v>2.3697190131164025</v>
          </cell>
          <cell r="M199">
            <v>0.85309884472190523</v>
          </cell>
          <cell r="N199">
            <v>0.30711558409988582</v>
          </cell>
          <cell r="O199">
            <v>0.11056161027595893</v>
          </cell>
          <cell r="P199">
            <v>3.9802179699345207E-2</v>
          </cell>
          <cell r="Q199">
            <v>1.4328784691764273E-2</v>
          </cell>
          <cell r="R199">
            <v>5.1583624890351402E-3</v>
          </cell>
          <cell r="S199">
            <v>1.8570104960526504E-3</v>
          </cell>
        </row>
        <row r="200">
          <cell r="B200" t="str">
            <v>40 G PSM4</v>
          </cell>
          <cell r="C200" t="str">
            <v>500 m</v>
          </cell>
          <cell r="D200" t="str">
            <v>QSFP+</v>
          </cell>
          <cell r="E200">
            <v>206.04404776999999</v>
          </cell>
          <cell r="F200">
            <v>161.25879399999999</v>
          </cell>
          <cell r="G200">
            <v>126.55714999999999</v>
          </cell>
          <cell r="H200">
            <v>113.74785699999998</v>
          </cell>
          <cell r="I200">
            <v>60.699961874912248</v>
          </cell>
          <cell r="J200">
            <v>22.005792190000015</v>
          </cell>
          <cell r="K200">
            <v>23.122979157099703</v>
          </cell>
          <cell r="L200">
            <v>5.8963596850604238</v>
          </cell>
          <cell r="M200">
            <v>1.0023811464602721</v>
          </cell>
          <cell r="N200">
            <v>0.17040479489824628</v>
          </cell>
          <cell r="O200">
            <v>2.8968815132701869E-2</v>
          </cell>
          <cell r="P200">
            <v>4.9246985725593185E-3</v>
          </cell>
          <cell r="Q200">
            <v>8.3719875733508412E-4</v>
          </cell>
          <cell r="R200">
            <v>1.4232378874696431E-4</v>
          </cell>
          <cell r="S200">
            <v>2.4195044086983933E-5</v>
          </cell>
        </row>
        <row r="201">
          <cell r="B201" t="str">
            <v>40G (FR)</v>
          </cell>
          <cell r="C201" t="str">
            <v>2 km</v>
          </cell>
          <cell r="D201" t="str">
            <v>CFP</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row>
        <row r="202">
          <cell r="B202" t="str">
            <v>40G (LR4 subspec)</v>
          </cell>
          <cell r="C202" t="str">
            <v>2 km</v>
          </cell>
          <cell r="D202" t="str">
            <v>QSFP+</v>
          </cell>
          <cell r="E202">
            <v>177.55117799999999</v>
          </cell>
          <cell r="F202">
            <v>277.09314268000003</v>
          </cell>
          <cell r="G202">
            <v>82.548280259999999</v>
          </cell>
          <cell r="H202">
            <v>109.17574588588329</v>
          </cell>
          <cell r="I202">
            <v>94.439309471554978</v>
          </cell>
          <cell r="J202">
            <v>57.423759610000012</v>
          </cell>
          <cell r="K202">
            <v>39.840000000000003</v>
          </cell>
          <cell r="L202">
            <v>18.724799999999995</v>
          </cell>
          <cell r="M202">
            <v>7.9205903999999974</v>
          </cell>
          <cell r="N202">
            <v>3.350409739199999</v>
          </cell>
          <cell r="O202">
            <v>1.4172233196815993</v>
          </cell>
          <cell r="P202">
            <v>0.59948546422531646</v>
          </cell>
          <cell r="Q202">
            <v>0.25358235136730883</v>
          </cell>
          <cell r="R202">
            <v>0.10726533462837161</v>
          </cell>
          <cell r="S202">
            <v>4.5373236547801184E-2</v>
          </cell>
        </row>
        <row r="203">
          <cell r="B203" t="str">
            <v>40G</v>
          </cell>
          <cell r="C203" t="str">
            <v>10 km</v>
          </cell>
          <cell r="D203" t="str">
            <v>CFP</v>
          </cell>
          <cell r="E203">
            <v>0.39096978034042396</v>
          </cell>
          <cell r="F203">
            <v>0.19223303543992781</v>
          </cell>
          <cell r="G203">
            <v>0</v>
          </cell>
          <cell r="H203">
            <v>0</v>
          </cell>
          <cell r="I203">
            <v>0</v>
          </cell>
          <cell r="J203">
            <v>0</v>
          </cell>
          <cell r="K203">
            <v>0</v>
          </cell>
          <cell r="L203">
            <v>0</v>
          </cell>
          <cell r="M203">
            <v>0</v>
          </cell>
          <cell r="N203">
            <v>0</v>
          </cell>
          <cell r="O203">
            <v>0</v>
          </cell>
          <cell r="P203">
            <v>0</v>
          </cell>
          <cell r="Q203">
            <v>0</v>
          </cell>
          <cell r="R203">
            <v>0</v>
          </cell>
          <cell r="S203">
            <v>0</v>
          </cell>
        </row>
        <row r="204">
          <cell r="B204" t="str">
            <v>40G</v>
          </cell>
          <cell r="C204" t="str">
            <v>10 km</v>
          </cell>
          <cell r="D204" t="str">
            <v>QSFP+</v>
          </cell>
          <cell r="E204">
            <v>111.97253942588168</v>
          </cell>
          <cell r="F204">
            <v>136.25854458031412</v>
          </cell>
          <cell r="G204">
            <v>77.950643583999977</v>
          </cell>
          <cell r="H204">
            <v>68.545686628240716</v>
          </cell>
          <cell r="I204">
            <v>71.384794381155373</v>
          </cell>
          <cell r="J204">
            <v>98.462552592000009</v>
          </cell>
          <cell r="K204">
            <v>99.92</v>
          </cell>
          <cell r="L204">
            <v>56.354880000000001</v>
          </cell>
          <cell r="M204">
            <v>29.135472959999998</v>
          </cell>
          <cell r="N204">
            <v>10.954937832959999</v>
          </cell>
          <cell r="O204">
            <v>4.1190566251929592</v>
          </cell>
          <cell r="P204">
            <v>1.5487652910725522</v>
          </cell>
          <cell r="Q204">
            <v>0.5823357494432797</v>
          </cell>
          <cell r="R204">
            <v>0.21895824179067311</v>
          </cell>
          <cell r="S204">
            <v>8.232829891329306E-2</v>
          </cell>
        </row>
        <row r="205">
          <cell r="B205" t="str">
            <v>40G</v>
          </cell>
          <cell r="C205" t="str">
            <v>40 km</v>
          </cell>
          <cell r="D205" t="str">
            <v>QSFP+</v>
          </cell>
          <cell r="E205">
            <v>2.0469855238707284</v>
          </cell>
          <cell r="F205">
            <v>1.9816384521991841</v>
          </cell>
          <cell r="G205">
            <v>2.5803844999999987</v>
          </cell>
          <cell r="H205">
            <v>1.000493250000001</v>
          </cell>
          <cell r="I205">
            <v>0.19662499999999999</v>
          </cell>
          <cell r="J205">
            <v>0.04</v>
          </cell>
          <cell r="K205">
            <v>0.13290125698324021</v>
          </cell>
          <cell r="L205">
            <v>0.10465973987430167</v>
          </cell>
          <cell r="M205">
            <v>8.0064701003840777E-2</v>
          </cell>
          <cell r="N205">
            <v>5.9448040495351767E-2</v>
          </cell>
          <cell r="O205">
            <v>4.2802589156653269E-2</v>
          </cell>
          <cell r="P205">
            <v>2.9854805936765653E-2</v>
          </cell>
          <cell r="Q205">
            <v>2.015199400731681E-2</v>
          </cell>
          <cell r="R205">
            <v>1.3149176089774216E-2</v>
          </cell>
          <cell r="S205">
            <v>8.2839809365577565E-3</v>
          </cell>
        </row>
        <row r="206">
          <cell r="B206" t="str">
            <v xml:space="preserve">50G </v>
          </cell>
          <cell r="C206" t="str">
            <v>100 m</v>
          </cell>
          <cell r="D206" t="str">
            <v>all</v>
          </cell>
          <cell r="E206">
            <v>0</v>
          </cell>
          <cell r="F206">
            <v>0</v>
          </cell>
          <cell r="G206">
            <v>0</v>
          </cell>
          <cell r="H206">
            <v>0</v>
          </cell>
          <cell r="I206">
            <v>0.40308869999999997</v>
          </cell>
          <cell r="J206">
            <v>0.39040000000000002</v>
          </cell>
          <cell r="K206">
            <v>2.3071999999999999</v>
          </cell>
          <cell r="L206">
            <v>6.9327878876678879</v>
          </cell>
          <cell r="M206">
            <v>9.7227119999369567</v>
          </cell>
          <cell r="N206">
            <v>11.667254399924351</v>
          </cell>
          <cell r="O206">
            <v>12.305960502069821</v>
          </cell>
          <cell r="P206">
            <v>12.487393178546311</v>
          </cell>
          <cell r="Q206">
            <v>12.172005076828484</v>
          </cell>
          <cell r="R206">
            <v>11.377702378091794</v>
          </cell>
          <cell r="S206">
            <v>10.180125014569169</v>
          </cell>
        </row>
        <row r="207">
          <cell r="B207" t="str">
            <v xml:space="preserve">50G </v>
          </cell>
          <cell r="C207" t="str">
            <v>2 km</v>
          </cell>
          <cell r="D207" t="str">
            <v>all</v>
          </cell>
          <cell r="E207">
            <v>0</v>
          </cell>
          <cell r="F207">
            <v>0</v>
          </cell>
          <cell r="G207">
            <v>0</v>
          </cell>
          <cell r="H207">
            <v>0</v>
          </cell>
          <cell r="I207">
            <v>0.15525</v>
          </cell>
          <cell r="J207">
            <v>9.7600000000000006E-2</v>
          </cell>
          <cell r="K207">
            <v>0.57679999999999998</v>
          </cell>
          <cell r="L207">
            <v>1.4708399999999999</v>
          </cell>
          <cell r="M207">
            <v>2.5004279999999999</v>
          </cell>
          <cell r="N207">
            <v>3.1880457</v>
          </cell>
          <cell r="O207">
            <v>4.0647582675000002</v>
          </cell>
          <cell r="P207">
            <v>5.0098145646937491</v>
          </cell>
          <cell r="Q207">
            <v>5.9616793319855619</v>
          </cell>
          <cell r="R207">
            <v>6.8410270334534315</v>
          </cell>
          <cell r="S207">
            <v>7.5593348719660405</v>
          </cell>
        </row>
        <row r="208">
          <cell r="B208" t="str">
            <v xml:space="preserve">50G </v>
          </cell>
          <cell r="C208" t="str">
            <v>10 km</v>
          </cell>
          <cell r="D208" t="str">
            <v>all</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row>
        <row r="209">
          <cell r="B209" t="str">
            <v xml:space="preserve">50G </v>
          </cell>
          <cell r="C209" t="str">
            <v>40 km</v>
          </cell>
          <cell r="D209" t="str">
            <v>all</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row>
        <row r="210">
          <cell r="B210" t="str">
            <v xml:space="preserve">50G </v>
          </cell>
          <cell r="C210" t="str">
            <v>80 km</v>
          </cell>
          <cell r="D210" t="str">
            <v>all</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row>
        <row r="211">
          <cell r="B211" t="str">
            <v>100G SR4</v>
          </cell>
          <cell r="C211" t="str">
            <v>100 m</v>
          </cell>
          <cell r="D211" t="str">
            <v>CFP</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row>
        <row r="212">
          <cell r="B212" t="str">
            <v>100G SR4</v>
          </cell>
          <cell r="C212" t="str">
            <v>100 m</v>
          </cell>
          <cell r="D212" t="str">
            <v>CFP2/4</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row>
        <row r="213">
          <cell r="B213" t="str">
            <v>100G SR4</v>
          </cell>
          <cell r="C213" t="str">
            <v>100 m</v>
          </cell>
          <cell r="D213" t="str">
            <v>QSFP28</v>
          </cell>
          <cell r="E213">
            <v>72.281363999999996</v>
          </cell>
          <cell r="F213">
            <v>113.36232738072</v>
          </cell>
          <cell r="G213">
            <v>195.78145218020461</v>
          </cell>
          <cell r="H213">
            <v>147.97883641142857</v>
          </cell>
          <cell r="I213">
            <v>253.66305096000002</v>
          </cell>
          <cell r="J213">
            <v>241.2780858674231</v>
          </cell>
          <cell r="K213">
            <v>183.50670342237458</v>
          </cell>
          <cell r="L213">
            <v>177.2406208664886</v>
          </cell>
          <cell r="M213">
            <v>171.08150929137815</v>
          </cell>
          <cell r="N213">
            <v>165.02785588568324</v>
          </cell>
          <cell r="O213">
            <v>158.92182521791295</v>
          </cell>
          <cell r="P213">
            <v>150.18112483092773</v>
          </cell>
          <cell r="Q213">
            <v>141.9211629652267</v>
          </cell>
          <cell r="R213">
            <v>134.11549900213927</v>
          </cell>
          <cell r="S213">
            <v>126.73914655702161</v>
          </cell>
        </row>
        <row r="214">
          <cell r="B214" t="str">
            <v>100G SR2</v>
          </cell>
          <cell r="C214" t="str">
            <v>100 m</v>
          </cell>
          <cell r="D214" t="str">
            <v>All</v>
          </cell>
          <cell r="E214">
            <v>0</v>
          </cell>
          <cell r="F214">
            <v>0</v>
          </cell>
          <cell r="G214">
            <v>0</v>
          </cell>
          <cell r="H214">
            <v>1.2</v>
          </cell>
          <cell r="I214">
            <v>5.4</v>
          </cell>
          <cell r="J214">
            <v>6.57</v>
          </cell>
          <cell r="K214">
            <v>17.816040000000001</v>
          </cell>
          <cell r="L214">
            <v>26.116695</v>
          </cell>
          <cell r="M214">
            <v>28.570449599999996</v>
          </cell>
          <cell r="N214">
            <v>29.005808832</v>
          </cell>
          <cell r="O214">
            <v>27.845576478720002</v>
          </cell>
          <cell r="P214">
            <v>24.504107301273603</v>
          </cell>
          <cell r="Q214">
            <v>21.563614425120772</v>
          </cell>
          <cell r="R214">
            <v>18.97598069410628</v>
          </cell>
          <cell r="S214">
            <v>16.698863010813529</v>
          </cell>
        </row>
        <row r="215">
          <cell r="B215" t="str">
            <v>100G MM Duplex</v>
          </cell>
          <cell r="C215" t="str">
            <v>100 - 300 m</v>
          </cell>
          <cell r="D215" t="str">
            <v>QSFP28</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row>
        <row r="216">
          <cell r="B216" t="str">
            <v>100G eSR4</v>
          </cell>
          <cell r="C216" t="str">
            <v>300 m</v>
          </cell>
          <cell r="D216" t="str">
            <v>QSFP28</v>
          </cell>
          <cell r="E216">
            <v>0</v>
          </cell>
          <cell r="F216">
            <v>0</v>
          </cell>
          <cell r="G216">
            <v>1.53</v>
          </cell>
          <cell r="H216">
            <v>2.2124999999999999</v>
          </cell>
          <cell r="I216">
            <v>3.0449999999999999</v>
          </cell>
          <cell r="J216">
            <v>1.97505</v>
          </cell>
          <cell r="K216">
            <v>2.94</v>
          </cell>
          <cell r="L216">
            <v>4.6633124999999982</v>
          </cell>
          <cell r="M216">
            <v>6.9593579999999946</v>
          </cell>
          <cell r="N216">
            <v>10.382331119999987</v>
          </cell>
          <cell r="O216">
            <v>15.781143302399981</v>
          </cell>
          <cell r="P216">
            <v>23.987337819647962</v>
          </cell>
          <cell r="Q216">
            <v>36.460753485864885</v>
          </cell>
          <cell r="R216">
            <v>55.420345298514597</v>
          </cell>
          <cell r="S216">
            <v>84.238924853742176</v>
          </cell>
        </row>
        <row r="217">
          <cell r="B217" t="str">
            <v>100G PSM4</v>
          </cell>
          <cell r="C217" t="str">
            <v>500 m</v>
          </cell>
          <cell r="D217" t="str">
            <v>QSFP28</v>
          </cell>
          <cell r="E217">
            <v>67.773890240000014</v>
          </cell>
          <cell r="F217">
            <v>158.09400299999999</v>
          </cell>
          <cell r="G217">
            <v>96.70092799999999</v>
          </cell>
          <cell r="H217">
            <v>132.69237279198524</v>
          </cell>
          <cell r="I217">
            <v>210.61200111436369</v>
          </cell>
          <cell r="J217">
            <v>109.36480888365675</v>
          </cell>
          <cell r="K217">
            <v>98.136192046756094</v>
          </cell>
          <cell r="L217">
            <v>74.583505955534633</v>
          </cell>
          <cell r="M217">
            <v>60.226181059094209</v>
          </cell>
          <cell r="N217">
            <v>51.493384805525544</v>
          </cell>
          <cell r="O217">
            <v>44.026844008724332</v>
          </cell>
          <cell r="P217">
            <v>37.642951627459304</v>
          </cell>
          <cell r="Q217">
            <v>32.18472364147771</v>
          </cell>
          <cell r="R217">
            <v>27.51793871346344</v>
          </cell>
          <cell r="S217">
            <v>23.527837600011235</v>
          </cell>
        </row>
        <row r="218">
          <cell r="B218" t="str">
            <v>100G DR</v>
          </cell>
          <cell r="C218" t="str">
            <v>500m</v>
          </cell>
          <cell r="D218" t="str">
            <v>QSFP28</v>
          </cell>
          <cell r="E218">
            <v>0</v>
          </cell>
          <cell r="F218">
            <v>0</v>
          </cell>
          <cell r="G218">
            <v>0</v>
          </cell>
          <cell r="H218">
            <v>0</v>
          </cell>
          <cell r="I218">
            <v>0</v>
          </cell>
          <cell r="J218">
            <v>0.38640000000000002</v>
          </cell>
          <cell r="K218">
            <v>1.62</v>
          </cell>
          <cell r="L218">
            <v>6.8849999999999998</v>
          </cell>
          <cell r="M218">
            <v>11.664</v>
          </cell>
          <cell r="N218">
            <v>19.683</v>
          </cell>
          <cell r="O218">
            <v>26.572050000000001</v>
          </cell>
          <cell r="P218">
            <v>35.8722675</v>
          </cell>
          <cell r="Q218">
            <v>48.427561124999997</v>
          </cell>
          <cell r="R218">
            <v>65.377207518750026</v>
          </cell>
          <cell r="S218">
            <v>88.259230150312519</v>
          </cell>
        </row>
        <row r="219">
          <cell r="B219" t="str">
            <v>100G CWDM4-subspec</v>
          </cell>
          <cell r="C219" t="str">
            <v>500 m</v>
          </cell>
          <cell r="D219" t="str">
            <v>QSFP28</v>
          </cell>
          <cell r="E219">
            <v>55.125374999999998</v>
          </cell>
          <cell r="F219">
            <v>307.53544499999998</v>
          </cell>
          <cell r="G219">
            <v>308</v>
          </cell>
          <cell r="H219">
            <v>306</v>
          </cell>
          <cell r="I219">
            <v>178.2</v>
          </cell>
          <cell r="J219">
            <v>87.48</v>
          </cell>
          <cell r="K219">
            <v>39.366000000000007</v>
          </cell>
          <cell r="L219">
            <v>17.714700000000004</v>
          </cell>
          <cell r="M219">
            <v>7.9716150000000026</v>
          </cell>
          <cell r="N219">
            <v>3.587226750000001</v>
          </cell>
          <cell r="O219">
            <v>1.6142520375000005</v>
          </cell>
          <cell r="P219">
            <v>0.72641341687500027</v>
          </cell>
          <cell r="Q219">
            <v>0.32688603759375012</v>
          </cell>
          <cell r="R219">
            <v>0.14709871691718757</v>
          </cell>
          <cell r="S219">
            <v>6.6194422612734408E-2</v>
          </cell>
        </row>
        <row r="220">
          <cell r="B220" t="str">
            <v>100G CWDM4</v>
          </cell>
          <cell r="C220" t="str">
            <v>2 km</v>
          </cell>
          <cell r="D220" t="str">
            <v>QSFP28</v>
          </cell>
          <cell r="E220">
            <v>25.566254999999995</v>
          </cell>
          <cell r="F220">
            <v>190.37908500000003</v>
          </cell>
          <cell r="G220">
            <v>914.48338333333322</v>
          </cell>
          <cell r="H220">
            <v>574.31016</v>
          </cell>
          <cell r="I220">
            <v>641.67240960000004</v>
          </cell>
          <cell r="J220">
            <v>539.21307311999999</v>
          </cell>
          <cell r="K220">
            <v>425.15280000000007</v>
          </cell>
          <cell r="L220">
            <v>361.37988000000007</v>
          </cell>
          <cell r="M220">
            <v>317.58914160000006</v>
          </cell>
          <cell r="N220">
            <v>275.41292095800009</v>
          </cell>
          <cell r="O220">
            <v>237.22143961959009</v>
          </cell>
          <cell r="P220">
            <v>209.17974532743807</v>
          </cell>
          <cell r="Q220">
            <v>184.09459499110071</v>
          </cell>
          <cell r="R220">
            <v>161.85712734824571</v>
          </cell>
          <cell r="S220">
            <v>142.23369742217236</v>
          </cell>
        </row>
        <row r="221">
          <cell r="B221" t="str">
            <v>100G FR, DR+</v>
          </cell>
          <cell r="C221" t="str">
            <v>2 km</v>
          </cell>
          <cell r="D221" t="str">
            <v>QSFP28</v>
          </cell>
          <cell r="E221">
            <v>0</v>
          </cell>
          <cell r="F221">
            <v>0</v>
          </cell>
          <cell r="G221">
            <v>1.2</v>
          </cell>
          <cell r="H221">
            <v>4.9087430999999997</v>
          </cell>
          <cell r="I221">
            <v>100.2968532</v>
          </cell>
          <cell r="J221">
            <v>194.85979499999999</v>
          </cell>
          <cell r="K221">
            <v>163.80000000000001</v>
          </cell>
          <cell r="L221">
            <v>236.691</v>
          </cell>
          <cell r="M221">
            <v>284.0292</v>
          </cell>
          <cell r="N221">
            <v>294.23649937499999</v>
          </cell>
          <cell r="O221">
            <v>300.1212293625</v>
          </cell>
          <cell r="P221">
            <v>272.96025810519376</v>
          </cell>
          <cell r="Q221">
            <v>243.61703035888544</v>
          </cell>
          <cell r="R221">
            <v>217.42819959530527</v>
          </cell>
          <cell r="S221">
            <v>194.05466813880992</v>
          </cell>
        </row>
        <row r="222">
          <cell r="B222" t="str">
            <v>100G LR4</v>
          </cell>
          <cell r="C222" t="str">
            <v>10 km</v>
          </cell>
          <cell r="D222" t="str">
            <v>CFP</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row>
        <row r="223">
          <cell r="B223" t="str">
            <v>100G LR4</v>
          </cell>
          <cell r="C223" t="str">
            <v>10 km</v>
          </cell>
          <cell r="D223" t="str">
            <v>CFP2/4</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row>
        <row r="224">
          <cell r="B224" t="str">
            <v>100G LR4 and LR1</v>
          </cell>
          <cell r="C224" t="str">
            <v>10 km</v>
          </cell>
          <cell r="D224" t="str">
            <v>QSFP28</v>
          </cell>
          <cell r="E224">
            <v>140.2336877730904</v>
          </cell>
          <cell r="F224">
            <v>304.37567999999999</v>
          </cell>
          <cell r="G224">
            <v>215.65353540139625</v>
          </cell>
          <cell r="H224">
            <v>143.33371694942647</v>
          </cell>
          <cell r="I224">
            <v>229.93474155946902</v>
          </cell>
          <cell r="J224">
            <v>169.91343053175848</v>
          </cell>
          <cell r="K224">
            <v>142.5</v>
          </cell>
          <cell r="L224">
            <v>100.32000000000002</v>
          </cell>
          <cell r="M224">
            <v>93.799199999999999</v>
          </cell>
          <cell r="N224">
            <v>88.640243999999996</v>
          </cell>
          <cell r="O224">
            <v>79.77621959999999</v>
          </cell>
          <cell r="P224">
            <v>71.798597639999997</v>
          </cell>
          <cell r="Q224">
            <v>64.618737875999997</v>
          </cell>
          <cell r="R224">
            <v>58.156864088400006</v>
          </cell>
          <cell r="S224">
            <v>52.341177679559991</v>
          </cell>
        </row>
        <row r="225">
          <cell r="B225" t="str">
            <v>100G 4WDM10</v>
          </cell>
          <cell r="C225" t="str">
            <v>10 km</v>
          </cell>
          <cell r="D225" t="str">
            <v>QSFP28</v>
          </cell>
          <cell r="E225">
            <v>0</v>
          </cell>
          <cell r="F225">
            <v>20.25</v>
          </cell>
          <cell r="G225">
            <v>26.4</v>
          </cell>
          <cell r="H225">
            <v>17.762815713531538</v>
          </cell>
          <cell r="I225">
            <v>25.546751999999998</v>
          </cell>
          <cell r="J225">
            <v>1.6133499999999998</v>
          </cell>
          <cell r="K225">
            <v>5.7479999999999993</v>
          </cell>
          <cell r="L225">
            <v>4.5394829999999988</v>
          </cell>
          <cell r="M225">
            <v>3.5826996599999998</v>
          </cell>
          <cell r="N225">
            <v>2.8256186528999998</v>
          </cell>
          <cell r="O225">
            <v>2.288751108849</v>
          </cell>
          <cell r="P225">
            <v>1.8538883981676906</v>
          </cell>
          <cell r="Q225">
            <v>1.5016496025158295</v>
          </cell>
          <cell r="R225">
            <v>1.2163361780378217</v>
          </cell>
          <cell r="S225">
            <v>0.98523230421063557</v>
          </cell>
        </row>
        <row r="226">
          <cell r="B226" t="str">
            <v>100G 4WDM20</v>
          </cell>
          <cell r="C226" t="str">
            <v>20 km</v>
          </cell>
          <cell r="D226" t="str">
            <v>QSFP28</v>
          </cell>
          <cell r="E226">
            <v>0</v>
          </cell>
          <cell r="F226">
            <v>0</v>
          </cell>
          <cell r="G226">
            <v>0</v>
          </cell>
          <cell r="H226">
            <v>9.3100813330983776</v>
          </cell>
          <cell r="I226">
            <v>1.516032</v>
          </cell>
          <cell r="J226">
            <v>2.5397623138378971</v>
          </cell>
          <cell r="K226">
            <v>1.6879651070430333</v>
          </cell>
          <cell r="L226">
            <v>1.2819633230769232</v>
          </cell>
          <cell r="M226">
            <v>0.98070194215384643</v>
          </cell>
          <cell r="N226">
            <v>0.79436857314461551</v>
          </cell>
          <cell r="O226">
            <v>0.64343854424713842</v>
          </cell>
          <cell r="P226">
            <v>0.52118522084018226</v>
          </cell>
          <cell r="Q226">
            <v>0.4221600288805476</v>
          </cell>
          <cell r="R226">
            <v>0.34194962339324353</v>
          </cell>
          <cell r="S226">
            <v>0.2769791949485273</v>
          </cell>
        </row>
        <row r="227">
          <cell r="B227" t="str">
            <v>100G ER4-Lite</v>
          </cell>
          <cell r="C227" t="str">
            <v>30 km</v>
          </cell>
          <cell r="D227" t="str">
            <v>QSFP28</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row>
        <row r="228">
          <cell r="B228" t="str">
            <v>100G ER4</v>
          </cell>
          <cell r="C228" t="str">
            <v>40 km</v>
          </cell>
          <cell r="D228" t="str">
            <v>QSFP28</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row>
        <row r="229">
          <cell r="B229" t="str">
            <v>100G ZR4</v>
          </cell>
          <cell r="C229" t="str">
            <v>80 km</v>
          </cell>
          <cell r="D229" t="str">
            <v>QSFP28</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row>
        <row r="230">
          <cell r="B230" t="str">
            <v>200G SR4</v>
          </cell>
          <cell r="C230" t="str">
            <v>100 m</v>
          </cell>
          <cell r="D230" t="str">
            <v>QSFP56</v>
          </cell>
          <cell r="E230">
            <v>0</v>
          </cell>
          <cell r="F230">
            <v>0</v>
          </cell>
          <cell r="G230">
            <v>0.35</v>
          </cell>
          <cell r="H230">
            <v>3</v>
          </cell>
          <cell r="I230">
            <v>0.44</v>
          </cell>
          <cell r="J230">
            <v>29.855</v>
          </cell>
          <cell r="K230">
            <v>29.925000000000001</v>
          </cell>
          <cell r="L230">
            <v>51.979199999999992</v>
          </cell>
          <cell r="M230">
            <v>76.469399999999979</v>
          </cell>
          <cell r="N230">
            <v>96.351444000000001</v>
          </cell>
          <cell r="O230">
            <v>121.40281943999999</v>
          </cell>
          <cell r="P230">
            <v>152.96755249439997</v>
          </cell>
          <cell r="Q230">
            <v>165.204956693952</v>
          </cell>
          <cell r="R230">
            <v>156.11868407578461</v>
          </cell>
          <cell r="S230">
            <v>126.45613410138554</v>
          </cell>
        </row>
        <row r="231">
          <cell r="B231" t="str">
            <v>200G DR</v>
          </cell>
          <cell r="C231" t="str">
            <v>500 m</v>
          </cell>
          <cell r="D231" t="str">
            <v>TBD</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row>
        <row r="232">
          <cell r="B232" t="str">
            <v>200G FR4</v>
          </cell>
          <cell r="C232" t="str">
            <v>3 km</v>
          </cell>
          <cell r="D232" t="str">
            <v>QSFP56</v>
          </cell>
          <cell r="E232">
            <v>0</v>
          </cell>
          <cell r="F232">
            <v>0</v>
          </cell>
          <cell r="G232">
            <v>0.75</v>
          </cell>
          <cell r="H232">
            <v>3.0945</v>
          </cell>
          <cell r="I232">
            <v>16.097114705882355</v>
          </cell>
          <cell r="J232">
            <v>224.03000000000003</v>
          </cell>
          <cell r="K232">
            <v>513</v>
          </cell>
          <cell r="L232">
            <v>626.90354999999988</v>
          </cell>
          <cell r="M232">
            <v>502.21174499999995</v>
          </cell>
          <cell r="N232">
            <v>316.39339935000004</v>
          </cell>
          <cell r="O232">
            <v>199.32784159049999</v>
          </cell>
          <cell r="P232">
            <v>125.576540202015</v>
          </cell>
          <cell r="Q232">
            <v>79.113220327269431</v>
          </cell>
          <cell r="R232">
            <v>49.841328806179753</v>
          </cell>
          <cell r="S232">
            <v>31.400037147893244</v>
          </cell>
        </row>
        <row r="233">
          <cell r="B233" t="str">
            <v>200G LR</v>
          </cell>
          <cell r="C233" t="str">
            <v>10 km</v>
          </cell>
          <cell r="D233" t="str">
            <v>TBD</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row>
        <row r="234">
          <cell r="B234" t="str">
            <v>200G ER4</v>
          </cell>
          <cell r="C234" t="str">
            <v>40 km</v>
          </cell>
          <cell r="D234" t="str">
            <v>TBD</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row>
        <row r="235">
          <cell r="B235" t="str">
            <v>2x200 (400G-SR8)</v>
          </cell>
          <cell r="C235" t="str">
            <v>100 m</v>
          </cell>
          <cell r="D235" t="str">
            <v>OSFP, QSFP-DD</v>
          </cell>
          <cell r="E235">
            <v>0</v>
          </cell>
          <cell r="F235">
            <v>0</v>
          </cell>
          <cell r="G235">
            <v>14.811999999999999</v>
          </cell>
          <cell r="H235">
            <v>31.2</v>
          </cell>
          <cell r="I235">
            <v>143.91999999999999</v>
          </cell>
          <cell r="J235">
            <v>382.34</v>
          </cell>
          <cell r="K235">
            <v>336</v>
          </cell>
          <cell r="L235">
            <v>342.72</v>
          </cell>
          <cell r="M235">
            <v>349.57440000000003</v>
          </cell>
          <cell r="N235">
            <v>361.80950399999995</v>
          </cell>
          <cell r="O235">
            <v>358.19140895999999</v>
          </cell>
          <cell r="P235">
            <v>354.6094948704</v>
          </cell>
          <cell r="Q235">
            <v>351.06339992169603</v>
          </cell>
          <cell r="R235">
            <v>347.55276592247907</v>
          </cell>
          <cell r="S235">
            <v>344.07723826325434</v>
          </cell>
        </row>
        <row r="236">
          <cell r="B236" t="str">
            <v>400G SR4.2</v>
          </cell>
          <cell r="C236" t="str">
            <v>100 m</v>
          </cell>
          <cell r="D236" t="str">
            <v>OSFP, QSFP-DD</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row>
        <row r="237">
          <cell r="B237" t="str">
            <v>400G DR4</v>
          </cell>
          <cell r="C237" t="str">
            <v>500 m</v>
          </cell>
          <cell r="D237" t="str">
            <v>OSFP, QSFP-DD, QSFP112</v>
          </cell>
          <cell r="E237">
            <v>0</v>
          </cell>
          <cell r="F237">
            <v>0</v>
          </cell>
          <cell r="G237">
            <v>2.2000000000000002</v>
          </cell>
          <cell r="H237">
            <v>23.873893630000001</v>
          </cell>
          <cell r="I237">
            <v>196.16902977886798</v>
          </cell>
          <cell r="J237">
            <v>521.29439300000001</v>
          </cell>
          <cell r="K237">
            <v>444.6</v>
          </cell>
          <cell r="L237">
            <v>696.38400000000001</v>
          </cell>
          <cell r="M237">
            <v>1048.2825599999999</v>
          </cell>
          <cell r="N237">
            <v>1314.6494399999997</v>
          </cell>
          <cell r="O237">
            <v>1229.1972263999999</v>
          </cell>
          <cell r="P237">
            <v>940.33587819599961</v>
          </cell>
          <cell r="Q237">
            <v>719.35694681993982</v>
          </cell>
          <cell r="R237">
            <v>550.30806431725398</v>
          </cell>
          <cell r="S237">
            <v>420.98566920269934</v>
          </cell>
        </row>
        <row r="238">
          <cell r="B238" t="str">
            <v>2x(200G FR4)</v>
          </cell>
          <cell r="C238" t="str">
            <v>2 km</v>
          </cell>
          <cell r="D238" t="str">
            <v>OSFP</v>
          </cell>
          <cell r="E238">
            <v>0</v>
          </cell>
          <cell r="F238">
            <v>0</v>
          </cell>
          <cell r="G238">
            <v>22.2</v>
          </cell>
          <cell r="H238">
            <v>53</v>
          </cell>
          <cell r="I238">
            <v>175.678</v>
          </cell>
          <cell r="J238">
            <v>273.02199999999999</v>
          </cell>
          <cell r="K238">
            <v>231</v>
          </cell>
          <cell r="L238">
            <v>187.11</v>
          </cell>
          <cell r="M238">
            <v>151.5591</v>
          </cell>
          <cell r="N238">
            <v>122.762871</v>
          </cell>
          <cell r="O238">
            <v>99.437925509999999</v>
          </cell>
          <cell r="P238">
            <v>80.544719663100011</v>
          </cell>
          <cell r="Q238">
            <v>65.241222927111011</v>
          </cell>
          <cell r="R238">
            <v>52.845390570959914</v>
          </cell>
          <cell r="S238">
            <v>42.804766362477537</v>
          </cell>
        </row>
        <row r="239">
          <cell r="B239" t="str">
            <v>400G FR4</v>
          </cell>
          <cell r="C239" t="str">
            <v>2 km</v>
          </cell>
          <cell r="D239" t="str">
            <v>OSFP, QSFP-DD, QSFP112</v>
          </cell>
          <cell r="E239">
            <v>0</v>
          </cell>
          <cell r="F239">
            <v>0</v>
          </cell>
          <cell r="G239">
            <v>2</v>
          </cell>
          <cell r="H239">
            <v>3.8726706791818866</v>
          </cell>
          <cell r="I239">
            <v>13.632348652683691</v>
          </cell>
          <cell r="J239">
            <v>77.160706082011998</v>
          </cell>
          <cell r="K239">
            <v>299.25</v>
          </cell>
          <cell r="L239">
            <v>421.84800000000001</v>
          </cell>
          <cell r="M239">
            <v>467.38943999999992</v>
          </cell>
          <cell r="N239">
            <v>438.93964799999992</v>
          </cell>
          <cell r="O239">
            <v>386.26689024000001</v>
          </cell>
          <cell r="P239">
            <v>293.5628365824</v>
          </cell>
          <cell r="Q239">
            <v>223.10775580262401</v>
          </cell>
          <cell r="R239">
            <v>169.56189440999421</v>
          </cell>
          <cell r="S239">
            <v>128.8670397515956</v>
          </cell>
        </row>
        <row r="240">
          <cell r="B240" t="str">
            <v>400G LR8, LR4</v>
          </cell>
          <cell r="C240" t="str">
            <v>10 km</v>
          </cell>
          <cell r="D240" t="str">
            <v>OSFP, QSFP-DD, QSFP112</v>
          </cell>
          <cell r="E240">
            <v>0</v>
          </cell>
          <cell r="F240">
            <v>0</v>
          </cell>
          <cell r="G240">
            <v>0.79999999999999982</v>
          </cell>
          <cell r="H240">
            <v>2.4034810775999995</v>
          </cell>
          <cell r="I240">
            <v>9.774300000000002</v>
          </cell>
          <cell r="J240">
            <v>25.224499999999999</v>
          </cell>
          <cell r="K240">
            <v>45.03</v>
          </cell>
          <cell r="L240">
            <v>88.92</v>
          </cell>
          <cell r="M240">
            <v>140.44800000000001</v>
          </cell>
          <cell r="N240">
            <v>166.34880000000004</v>
          </cell>
          <cell r="O240">
            <v>199.61856</v>
          </cell>
          <cell r="P240">
            <v>239.54227200000003</v>
          </cell>
          <cell r="Q240">
            <v>287.45072640000001</v>
          </cell>
          <cell r="R240">
            <v>321.94481356800014</v>
          </cell>
          <cell r="S240">
            <v>334.82260611072013</v>
          </cell>
        </row>
        <row r="241">
          <cell r="B241" t="str">
            <v>400G ER4</v>
          </cell>
          <cell r="C241" t="str">
            <v>40 km</v>
          </cell>
          <cell r="D241" t="str">
            <v>TBD</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row>
        <row r="242">
          <cell r="B242" t="str">
            <v>800G SR8</v>
          </cell>
          <cell r="C242" t="str">
            <v>50 m</v>
          </cell>
          <cell r="D242" t="str">
            <v>OSFP, QSFP-DD800</v>
          </cell>
          <cell r="E242">
            <v>0</v>
          </cell>
          <cell r="F242">
            <v>0</v>
          </cell>
          <cell r="G242">
            <v>0</v>
          </cell>
          <cell r="H242">
            <v>0</v>
          </cell>
          <cell r="I242">
            <v>0</v>
          </cell>
          <cell r="J242">
            <v>1.0682978723404257</v>
          </cell>
          <cell r="K242">
            <v>17.71875</v>
          </cell>
          <cell r="L242">
            <v>41.602400000000003</v>
          </cell>
          <cell r="M242">
            <v>77.99878799999999</v>
          </cell>
          <cell r="N242">
            <v>138.43146240000004</v>
          </cell>
          <cell r="O242">
            <v>221.92293816000003</v>
          </cell>
          <cell r="P242">
            <v>262.38299383296004</v>
          </cell>
          <cell r="Q242">
            <v>283.07088373132802</v>
          </cell>
          <cell r="R242">
            <v>274.65444462145535</v>
          </cell>
          <cell r="S242">
            <v>234.31457306767916</v>
          </cell>
        </row>
        <row r="243">
          <cell r="B243" t="str">
            <v>800G DR8, DR4</v>
          </cell>
          <cell r="C243" t="str">
            <v>500 m</v>
          </cell>
          <cell r="D243" t="str">
            <v>OSFP, QSFP-DD800</v>
          </cell>
          <cell r="E243">
            <v>0</v>
          </cell>
          <cell r="F243">
            <v>0</v>
          </cell>
          <cell r="G243">
            <v>0</v>
          </cell>
          <cell r="H243">
            <v>0</v>
          </cell>
          <cell r="I243">
            <v>0</v>
          </cell>
          <cell r="J243">
            <v>3.4131821068676431</v>
          </cell>
          <cell r="K243">
            <v>152.1</v>
          </cell>
          <cell r="L243">
            <v>238.49279999999999</v>
          </cell>
          <cell r="M243">
            <v>399.07295999999997</v>
          </cell>
          <cell r="N243">
            <v>629.62511039999981</v>
          </cell>
          <cell r="O243">
            <v>751.1760827999999</v>
          </cell>
          <cell r="P243">
            <v>812.63594411999986</v>
          </cell>
          <cell r="Q243">
            <v>727.34980178460603</v>
          </cell>
          <cell r="R243">
            <v>659.4638202847093</v>
          </cell>
          <cell r="S243">
            <v>539.52383797042785</v>
          </cell>
        </row>
        <row r="244">
          <cell r="B244" t="str">
            <v>2x(400G FR4), 800G FR4</v>
          </cell>
          <cell r="C244" t="str">
            <v>2 km</v>
          </cell>
          <cell r="D244" t="str">
            <v>OSFP, QSFP-DD800</v>
          </cell>
          <cell r="E244">
            <v>0</v>
          </cell>
          <cell r="F244">
            <v>0</v>
          </cell>
          <cell r="G244">
            <v>0</v>
          </cell>
          <cell r="H244">
            <v>0</v>
          </cell>
          <cell r="I244">
            <v>0</v>
          </cell>
          <cell r="J244">
            <v>3.6721575576430405</v>
          </cell>
          <cell r="K244">
            <v>58.8</v>
          </cell>
          <cell r="L244">
            <v>100.54799999999999</v>
          </cell>
          <cell r="M244">
            <v>325.50335999999999</v>
          </cell>
          <cell r="N244">
            <v>784.80057599999998</v>
          </cell>
          <cell r="O244">
            <v>1228.5215308799998</v>
          </cell>
          <cell r="P244">
            <v>1769.0710044672005</v>
          </cell>
          <cell r="Q244">
            <v>2388.2458560307205</v>
          </cell>
          <cell r="R244">
            <v>3009.1897785987071</v>
          </cell>
          <cell r="S244">
            <v>3520.7520409604876</v>
          </cell>
        </row>
        <row r="245">
          <cell r="B245" t="str">
            <v>800G LR8, LR4</v>
          </cell>
          <cell r="C245" t="str">
            <v>6, 10 km</v>
          </cell>
          <cell r="D245" t="str">
            <v>TBD</v>
          </cell>
          <cell r="E245">
            <v>0</v>
          </cell>
          <cell r="F245">
            <v>0</v>
          </cell>
          <cell r="G245">
            <v>0</v>
          </cell>
          <cell r="H245">
            <v>0</v>
          </cell>
          <cell r="I245">
            <v>0</v>
          </cell>
          <cell r="J245">
            <v>0</v>
          </cell>
          <cell r="K245">
            <v>2.375</v>
          </cell>
          <cell r="L245">
            <v>18.05</v>
          </cell>
          <cell r="M245">
            <v>42.511360000000003</v>
          </cell>
          <cell r="N245">
            <v>93.505536000000021</v>
          </cell>
          <cell r="O245">
            <v>136.53442560000002</v>
          </cell>
          <cell r="P245">
            <v>205.60478208000004</v>
          </cell>
          <cell r="Q245">
            <v>213.82897336320008</v>
          </cell>
          <cell r="R245">
            <v>217.11864987648011</v>
          </cell>
          <cell r="S245">
            <v>198.95963552317448</v>
          </cell>
        </row>
        <row r="246">
          <cell r="B246" t="str">
            <v>800G ZRlite</v>
          </cell>
          <cell r="C246" t="str">
            <v>10 km, 20 km</v>
          </cell>
          <cell r="D246" t="str">
            <v>TBD</v>
          </cell>
          <cell r="E246">
            <v>0</v>
          </cell>
          <cell r="F246">
            <v>0</v>
          </cell>
          <cell r="G246">
            <v>0</v>
          </cell>
          <cell r="H246">
            <v>0</v>
          </cell>
          <cell r="I246">
            <v>0</v>
          </cell>
          <cell r="J246">
            <v>0</v>
          </cell>
          <cell r="K246">
            <v>0</v>
          </cell>
          <cell r="L246">
            <v>2.375</v>
          </cell>
          <cell r="M246">
            <v>11.4</v>
          </cell>
          <cell r="N246">
            <v>27.724799999999998</v>
          </cell>
          <cell r="O246">
            <v>63.037440000000011</v>
          </cell>
          <cell r="P246">
            <v>95.25657600000001</v>
          </cell>
          <cell r="Q246">
            <v>143.44519680000005</v>
          </cell>
          <cell r="R246">
            <v>149.18300467200004</v>
          </cell>
          <cell r="S246">
            <v>151.47812782080007</v>
          </cell>
        </row>
        <row r="247">
          <cell r="B247" t="str">
            <v>800G ER4</v>
          </cell>
          <cell r="C247" t="str">
            <v>40 km</v>
          </cell>
          <cell r="D247" t="str">
            <v>TBD</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row>
        <row r="248">
          <cell r="B248" t="str">
            <v>1.6T SR16</v>
          </cell>
          <cell r="C248" t="str">
            <v>100 m</v>
          </cell>
          <cell r="D248" t="str">
            <v>OSFP-XD and TBD</v>
          </cell>
          <cell r="E248">
            <v>0</v>
          </cell>
          <cell r="F248">
            <v>0</v>
          </cell>
          <cell r="G248">
            <v>0</v>
          </cell>
          <cell r="H248">
            <v>0</v>
          </cell>
          <cell r="I248">
            <v>0</v>
          </cell>
          <cell r="J248">
            <v>0</v>
          </cell>
          <cell r="K248">
            <v>0</v>
          </cell>
          <cell r="L248">
            <v>0</v>
          </cell>
          <cell r="M248">
            <v>5.3414893617021271</v>
          </cell>
          <cell r="N248">
            <v>26.578125</v>
          </cell>
          <cell r="O248">
            <v>78.004499999999993</v>
          </cell>
          <cell r="P248">
            <v>108.33164999999998</v>
          </cell>
          <cell r="Q248">
            <v>203.91839999999999</v>
          </cell>
          <cell r="R248">
            <v>280.20573000000002</v>
          </cell>
          <cell r="S248">
            <v>310.58593020000001</v>
          </cell>
        </row>
        <row r="249">
          <cell r="B249" t="str">
            <v>1.6T DR8</v>
          </cell>
          <cell r="C249" t="str">
            <v>500 m</v>
          </cell>
          <cell r="D249" t="str">
            <v>OSFP-XD and TBD</v>
          </cell>
          <cell r="E249">
            <v>0</v>
          </cell>
          <cell r="F249">
            <v>0</v>
          </cell>
          <cell r="G249">
            <v>0</v>
          </cell>
          <cell r="H249">
            <v>0</v>
          </cell>
          <cell r="I249">
            <v>0</v>
          </cell>
          <cell r="J249">
            <v>0</v>
          </cell>
          <cell r="K249">
            <v>0</v>
          </cell>
          <cell r="L249">
            <v>0</v>
          </cell>
          <cell r="M249">
            <v>11.377273689558809</v>
          </cell>
          <cell r="N249">
            <v>304.2</v>
          </cell>
          <cell r="O249">
            <v>811.2</v>
          </cell>
          <cell r="P249">
            <v>1272.9599999999998</v>
          </cell>
          <cell r="Q249">
            <v>1555.3979999999997</v>
          </cell>
          <cell r="R249">
            <v>1686.1415999999999</v>
          </cell>
          <cell r="S249">
            <v>1628.6594999999998</v>
          </cell>
        </row>
        <row r="250">
          <cell r="B250" t="str">
            <v>1.6T FR8</v>
          </cell>
          <cell r="C250" t="str">
            <v>2 km</v>
          </cell>
          <cell r="D250" t="str">
            <v>OSFP-XD and TBD</v>
          </cell>
          <cell r="E250">
            <v>0</v>
          </cell>
          <cell r="F250">
            <v>0</v>
          </cell>
          <cell r="G250">
            <v>0</v>
          </cell>
          <cell r="H250">
            <v>0</v>
          </cell>
          <cell r="I250">
            <v>0</v>
          </cell>
          <cell r="J250">
            <v>0</v>
          </cell>
          <cell r="K250">
            <v>0</v>
          </cell>
          <cell r="L250">
            <v>0</v>
          </cell>
          <cell r="M250">
            <v>12.240525192143469</v>
          </cell>
          <cell r="N250">
            <v>84</v>
          </cell>
          <cell r="O250">
            <v>264.59999999999997</v>
          </cell>
          <cell r="P250">
            <v>530.71199999999999</v>
          </cell>
          <cell r="Q250">
            <v>918.54</v>
          </cell>
          <cell r="R250">
            <v>1428.513408</v>
          </cell>
          <cell r="S250">
            <v>2057.0593075200004</v>
          </cell>
        </row>
        <row r="251">
          <cell r="B251" t="str">
            <v>1.6T LR8</v>
          </cell>
          <cell r="C251" t="str">
            <v>10 km</v>
          </cell>
          <cell r="D251" t="str">
            <v>OSFP-XD and TBD</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row>
        <row r="252">
          <cell r="B252" t="str">
            <v>1.6T ER8</v>
          </cell>
          <cell r="C252" t="str">
            <v>&gt;10 km</v>
          </cell>
          <cell r="D252" t="str">
            <v>OSFP-XD and TBD</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row>
        <row r="253">
          <cell r="B253" t="str">
            <v>3.2T SR</v>
          </cell>
          <cell r="C253" t="str">
            <v>100 m</v>
          </cell>
          <cell r="D253" t="str">
            <v>OSFP-XD and TBD</v>
          </cell>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row>
        <row r="254">
          <cell r="B254" t="str">
            <v>3.2T DR</v>
          </cell>
          <cell r="C254" t="str">
            <v>500 m</v>
          </cell>
          <cell r="D254" t="str">
            <v>OSFP-XD and TBD</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row>
        <row r="255">
          <cell r="B255" t="str">
            <v>3.2T FR</v>
          </cell>
          <cell r="C255" t="str">
            <v>2 km</v>
          </cell>
          <cell r="D255" t="str">
            <v>OSFP-XD and TBD</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row>
        <row r="256">
          <cell r="B256" t="str">
            <v>3.2T LR</v>
          </cell>
          <cell r="C256" t="str">
            <v>10 km</v>
          </cell>
          <cell r="D256" t="str">
            <v>OSFP-XD and TBD</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row>
        <row r="257">
          <cell r="B257" t="str">
            <v>3.2T ER</v>
          </cell>
          <cell r="C257" t="str">
            <v>&gt;10 km</v>
          </cell>
          <cell r="D257" t="str">
            <v>OSFP-XD and TBD</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row>
        <row r="258">
          <cell r="B258">
            <v>0</v>
          </cell>
          <cell r="C258">
            <v>0</v>
          </cell>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row>
        <row r="259">
          <cell r="B259" t="str">
            <v xml:space="preserve">Total Devices </v>
          </cell>
          <cell r="C259">
            <v>0</v>
          </cell>
          <cell r="D259">
            <v>0</v>
          </cell>
          <cell r="E259">
            <v>1117.8845272480094</v>
          </cell>
          <cell r="F259">
            <v>1907.8960712813273</v>
          </cell>
          <cell r="G259">
            <v>2284.8914104677597</v>
          </cell>
          <cell r="H259">
            <v>1881.6078873436625</v>
          </cell>
          <cell r="I259">
            <v>2539.976951279682</v>
          </cell>
          <cell r="J259">
            <v>3168.4391859627972</v>
          </cell>
          <cell r="K259">
            <v>3455.2988146122148</v>
          </cell>
          <cell r="L259">
            <v>3971.2188178347051</v>
          </cell>
          <cell r="M259">
            <v>4696.9280263724822</v>
          </cell>
          <cell r="N259">
            <v>5906.7775186416966</v>
          </cell>
          <cell r="O259">
            <v>7089.3982714548129</v>
          </cell>
          <cell r="P259">
            <v>8112.6487976795506</v>
          </cell>
          <cell r="Q259">
            <v>9134.5640304910448</v>
          </cell>
          <cell r="R259">
            <v>10125.004165114666</v>
          </cell>
          <cell r="S259">
            <v>10828.969727192001</v>
          </cell>
        </row>
      </sheetData>
      <sheetData sheetId="24">
        <row r="9">
          <cell r="B9" t="str">
            <v>1G</v>
          </cell>
          <cell r="C9" t="str">
            <v>500 m</v>
          </cell>
          <cell r="D9" t="str">
            <v>SFP</v>
          </cell>
          <cell r="E9">
            <v>0</v>
          </cell>
          <cell r="F9">
            <v>0</v>
          </cell>
          <cell r="G9">
            <v>0</v>
          </cell>
          <cell r="H9">
            <v>0</v>
          </cell>
          <cell r="I9">
            <v>0</v>
          </cell>
          <cell r="J9">
            <v>0</v>
          </cell>
          <cell r="K9">
            <v>0</v>
          </cell>
          <cell r="L9">
            <v>0</v>
          </cell>
          <cell r="M9">
            <v>0</v>
          </cell>
          <cell r="N9">
            <v>0</v>
          </cell>
          <cell r="O9">
            <v>0</v>
          </cell>
          <cell r="P9">
            <v>0</v>
          </cell>
          <cell r="Q9">
            <v>0</v>
          </cell>
          <cell r="R9">
            <v>0</v>
          </cell>
          <cell r="S9">
            <v>0</v>
          </cell>
        </row>
        <row r="10">
          <cell r="B10" t="str">
            <v>1G</v>
          </cell>
          <cell r="C10" t="str">
            <v>10 km</v>
          </cell>
          <cell r="D10" t="str">
            <v>SFP</v>
          </cell>
          <cell r="E10">
            <v>1930504.0524000004</v>
          </cell>
          <cell r="F10">
            <v>1538916.2400000002</v>
          </cell>
          <cell r="G10">
            <v>1961265.2500000005</v>
          </cell>
          <cell r="H10">
            <v>1938764.8800000006</v>
          </cell>
          <cell r="I10">
            <v>2236395.4200000004</v>
          </cell>
          <cell r="J10">
            <v>1881676.9800000004</v>
          </cell>
          <cell r="K10">
            <v>1968979.281871028</v>
          </cell>
          <cell r="L10">
            <v>1772081.3536839255</v>
          </cell>
          <cell r="M10">
            <v>1594873.2183155329</v>
          </cell>
          <cell r="N10">
            <v>1435385.8964839797</v>
          </cell>
          <cell r="O10">
            <v>1291847.3068355815</v>
          </cell>
          <cell r="P10">
            <v>1162662.5761520234</v>
          </cell>
          <cell r="Q10">
            <v>1046396.3185368211</v>
          </cell>
          <cell r="R10">
            <v>941756.68668313895</v>
          </cell>
          <cell r="S10">
            <v>847581.01801482507</v>
          </cell>
        </row>
        <row r="11">
          <cell r="B11" t="str">
            <v>1G</v>
          </cell>
          <cell r="C11" t="str">
            <v>40 km</v>
          </cell>
          <cell r="D11" t="str">
            <v>SFP</v>
          </cell>
          <cell r="E11">
            <v>281281.8125</v>
          </cell>
          <cell r="F11">
            <v>238750.2</v>
          </cell>
          <cell r="G11">
            <v>508066.5</v>
          </cell>
          <cell r="H11">
            <v>426121.5</v>
          </cell>
          <cell r="I11">
            <v>350971.5</v>
          </cell>
          <cell r="J11">
            <v>393662</v>
          </cell>
          <cell r="K11">
            <v>231364.28828133305</v>
          </cell>
          <cell r="L11">
            <v>176411.22525969919</v>
          </cell>
          <cell r="M11">
            <v>133546.27344831073</v>
          </cell>
          <cell r="N11">
            <v>101096.78182709878</v>
          </cell>
          <cell r="O11">
            <v>76531.969270950052</v>
          </cell>
          <cell r="P11">
            <v>57935.991775750554</v>
          </cell>
          <cell r="Q11">
            <v>43858.52311151653</v>
          </cell>
          <cell r="R11">
            <v>33201.641856220907</v>
          </cell>
          <cell r="S11">
            <v>25134.202972267918</v>
          </cell>
        </row>
        <row r="12">
          <cell r="B12" t="str">
            <v>1G</v>
          </cell>
          <cell r="C12" t="str">
            <v>80 km</v>
          </cell>
          <cell r="D12" t="str">
            <v>SFP</v>
          </cell>
          <cell r="E12">
            <v>115175.5</v>
          </cell>
          <cell r="F12">
            <v>105559.64999999997</v>
          </cell>
          <cell r="G12">
            <v>515486</v>
          </cell>
          <cell r="H12">
            <v>200286</v>
          </cell>
          <cell r="I12">
            <v>187204</v>
          </cell>
          <cell r="J12">
            <v>249414</v>
          </cell>
          <cell r="K12">
            <v>140202.29837655849</v>
          </cell>
          <cell r="L12">
            <v>112161.8387012468</v>
          </cell>
          <cell r="M12">
            <v>89729.470960997452</v>
          </cell>
          <cell r="N12">
            <v>71783.576768797968</v>
          </cell>
          <cell r="O12">
            <v>57426.86141503838</v>
          </cell>
          <cell r="P12">
            <v>45941.489132030707</v>
          </cell>
          <cell r="Q12">
            <v>36753.191305624568</v>
          </cell>
          <cell r="R12">
            <v>29402.553044499655</v>
          </cell>
          <cell r="S12">
            <v>23522.042435599724</v>
          </cell>
        </row>
        <row r="13">
          <cell r="B13" t="str">
            <v>1G &amp; Fast Ethernet</v>
          </cell>
          <cell r="C13" t="str">
            <v>Various</v>
          </cell>
          <cell r="D13" t="str">
            <v>Legacy/discontinued</v>
          </cell>
          <cell r="E13">
            <v>100000</v>
          </cell>
          <cell r="F13">
            <v>0</v>
          </cell>
          <cell r="G13">
            <v>0</v>
          </cell>
          <cell r="H13">
            <v>0</v>
          </cell>
          <cell r="I13">
            <v>0</v>
          </cell>
          <cell r="J13">
            <v>0</v>
          </cell>
          <cell r="K13">
            <v>0</v>
          </cell>
          <cell r="L13">
            <v>0</v>
          </cell>
          <cell r="M13">
            <v>0</v>
          </cell>
          <cell r="N13">
            <v>0</v>
          </cell>
          <cell r="O13">
            <v>0</v>
          </cell>
          <cell r="P13">
            <v>0</v>
          </cell>
          <cell r="Q13">
            <v>0</v>
          </cell>
          <cell r="R13">
            <v>0</v>
          </cell>
          <cell r="S13">
            <v>0</v>
          </cell>
        </row>
        <row r="14">
          <cell r="B14" t="str">
            <v>10G</v>
          </cell>
          <cell r="C14" t="str">
            <v>300 m</v>
          </cell>
          <cell r="D14" t="str">
            <v>XFP</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row>
        <row r="15">
          <cell r="B15" t="str">
            <v>10G</v>
          </cell>
          <cell r="C15" t="str">
            <v>300 m</v>
          </cell>
          <cell r="D15" t="str">
            <v>SFP+</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row>
        <row r="16">
          <cell r="B16" t="str">
            <v>10G LRM</v>
          </cell>
          <cell r="C16" t="str">
            <v>220 m</v>
          </cell>
          <cell r="D16" t="str">
            <v>SFP+</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row>
        <row r="17">
          <cell r="B17" t="str">
            <v>10G</v>
          </cell>
          <cell r="C17" t="str">
            <v>10 km</v>
          </cell>
          <cell r="D17" t="str">
            <v>XFP</v>
          </cell>
          <cell r="E17">
            <v>85589.7</v>
          </cell>
          <cell r="F17">
            <v>45666.6</v>
          </cell>
          <cell r="G17">
            <v>138882.79999999999</v>
          </cell>
          <cell r="H17">
            <v>133514.5</v>
          </cell>
          <cell r="I17">
            <v>170992.5</v>
          </cell>
          <cell r="J17">
            <v>109200</v>
          </cell>
          <cell r="K17">
            <v>98000</v>
          </cell>
          <cell r="L17">
            <v>58799.999999999993</v>
          </cell>
          <cell r="M17">
            <v>35280</v>
          </cell>
          <cell r="N17">
            <v>21168</v>
          </cell>
          <cell r="O17">
            <v>12700.8</v>
          </cell>
          <cell r="P17">
            <v>7620.48</v>
          </cell>
          <cell r="Q17">
            <v>4572.2879999999996</v>
          </cell>
          <cell r="R17">
            <v>2743.3727999999992</v>
          </cell>
          <cell r="S17">
            <v>1646.0236799999996</v>
          </cell>
        </row>
        <row r="18">
          <cell r="B18" t="str">
            <v>10G</v>
          </cell>
          <cell r="C18" t="str">
            <v>10 km</v>
          </cell>
          <cell r="D18" t="str">
            <v>SFP+</v>
          </cell>
          <cell r="E18">
            <v>1235201.9136132007</v>
          </cell>
          <cell r="F18">
            <v>1277680.9784692547</v>
          </cell>
          <cell r="G18">
            <v>1722213.75</v>
          </cell>
          <cell r="H18">
            <v>1322668</v>
          </cell>
          <cell r="I18">
            <v>2009820.5</v>
          </cell>
          <cell r="J18">
            <v>2259091.25</v>
          </cell>
          <cell r="K18">
            <v>2350000</v>
          </cell>
          <cell r="L18">
            <v>2115000</v>
          </cell>
          <cell r="M18">
            <v>1903500</v>
          </cell>
          <cell r="N18">
            <v>1713150</v>
          </cell>
          <cell r="O18">
            <v>1541835</v>
          </cell>
          <cell r="P18">
            <v>1387651.5</v>
          </cell>
          <cell r="Q18">
            <v>1248886.3500000001</v>
          </cell>
          <cell r="R18">
            <v>1123997.7150000001</v>
          </cell>
          <cell r="S18">
            <v>1011597.9435000001</v>
          </cell>
        </row>
        <row r="19">
          <cell r="B19" t="str">
            <v>10G</v>
          </cell>
          <cell r="C19" t="str">
            <v>40 km</v>
          </cell>
          <cell r="D19" t="str">
            <v>XFP</v>
          </cell>
          <cell r="E19">
            <v>122103.20000000001</v>
          </cell>
          <cell r="F19">
            <v>85787.200000000012</v>
          </cell>
          <cell r="G19">
            <v>125015.20000000001</v>
          </cell>
          <cell r="H19">
            <v>52680</v>
          </cell>
          <cell r="I19">
            <v>111662.40000000001</v>
          </cell>
          <cell r="J19">
            <v>60800</v>
          </cell>
          <cell r="K19">
            <v>43200</v>
          </cell>
          <cell r="L19">
            <v>30240</v>
          </cell>
          <cell r="M19">
            <v>24192</v>
          </cell>
          <cell r="N19">
            <v>19353.600000000002</v>
          </cell>
          <cell r="O19">
            <v>15482.880000000003</v>
          </cell>
          <cell r="P19">
            <v>12386.304000000004</v>
          </cell>
          <cell r="Q19">
            <v>9909.0432000000037</v>
          </cell>
          <cell r="R19">
            <v>7927.2345600000035</v>
          </cell>
          <cell r="S19">
            <v>6341.7876480000032</v>
          </cell>
        </row>
        <row r="20">
          <cell r="B20" t="str">
            <v>10G</v>
          </cell>
          <cell r="C20" t="str">
            <v>40 km</v>
          </cell>
          <cell r="D20" t="str">
            <v>SFP+</v>
          </cell>
          <cell r="E20">
            <v>180536.47499999998</v>
          </cell>
          <cell r="F20">
            <v>180823.01999999996</v>
          </cell>
          <cell r="G20">
            <v>379296.11999999994</v>
          </cell>
          <cell r="H20">
            <v>226567.59999999998</v>
          </cell>
          <cell r="I20">
            <v>528264.24</v>
          </cell>
          <cell r="J20">
            <v>609364.55999999994</v>
          </cell>
          <cell r="K20">
            <v>600600</v>
          </cell>
          <cell r="L20">
            <v>504503.99999999994</v>
          </cell>
          <cell r="M20">
            <v>421260.83999999997</v>
          </cell>
          <cell r="N20">
            <v>349646.49719999993</v>
          </cell>
          <cell r="O20">
            <v>290206.59267599991</v>
          </cell>
          <cell r="P20">
            <v>240871.47192107994</v>
          </cell>
          <cell r="Q20">
            <v>199923.32169449635</v>
          </cell>
          <cell r="R20">
            <v>165936.35700643196</v>
          </cell>
          <cell r="S20">
            <v>137727.17631533853</v>
          </cell>
        </row>
        <row r="21">
          <cell r="B21" t="str">
            <v>10G</v>
          </cell>
          <cell r="C21" t="str">
            <v>80 km</v>
          </cell>
          <cell r="D21" t="str">
            <v>XFP</v>
          </cell>
          <cell r="E21">
            <v>68753</v>
          </cell>
          <cell r="F21">
            <v>9455</v>
          </cell>
          <cell r="G21">
            <v>9982</v>
          </cell>
          <cell r="H21">
            <v>2890</v>
          </cell>
          <cell r="I21">
            <v>13608</v>
          </cell>
          <cell r="J21">
            <v>4000</v>
          </cell>
          <cell r="K21">
            <v>4000</v>
          </cell>
          <cell r="L21">
            <v>0</v>
          </cell>
          <cell r="M21">
            <v>0</v>
          </cell>
          <cell r="N21">
            <v>0</v>
          </cell>
          <cell r="O21">
            <v>0</v>
          </cell>
          <cell r="P21">
            <v>0</v>
          </cell>
          <cell r="Q21">
            <v>0</v>
          </cell>
          <cell r="R21">
            <v>0</v>
          </cell>
          <cell r="S21">
            <v>0</v>
          </cell>
        </row>
        <row r="22">
          <cell r="B22" t="str">
            <v>10G</v>
          </cell>
          <cell r="C22" t="str">
            <v>80 km</v>
          </cell>
          <cell r="D22" t="str">
            <v>SFP+</v>
          </cell>
          <cell r="E22">
            <v>43870.75</v>
          </cell>
          <cell r="F22">
            <v>63032.5</v>
          </cell>
          <cell r="G22">
            <v>137379.5</v>
          </cell>
          <cell r="H22">
            <v>114319</v>
          </cell>
          <cell r="I22">
            <v>178763.2</v>
          </cell>
          <cell r="J22">
            <v>405496.69999999995</v>
          </cell>
          <cell r="K22">
            <v>448000</v>
          </cell>
          <cell r="L22">
            <v>425600</v>
          </cell>
          <cell r="M22">
            <v>372400</v>
          </cell>
          <cell r="N22">
            <v>316540</v>
          </cell>
          <cell r="O22">
            <v>269059</v>
          </cell>
          <cell r="P22">
            <v>228700.15</v>
          </cell>
          <cell r="Q22">
            <v>194395.1275</v>
          </cell>
          <cell r="R22">
            <v>165235.85837500001</v>
          </cell>
          <cell r="S22">
            <v>140450.47961875002</v>
          </cell>
        </row>
        <row r="23">
          <cell r="B23" t="str">
            <v>10G</v>
          </cell>
          <cell r="C23" t="str">
            <v>Various</v>
          </cell>
          <cell r="D23" t="str">
            <v>Legacy/discontinued</v>
          </cell>
          <cell r="E23">
            <v>32526.5</v>
          </cell>
          <cell r="F23">
            <v>12164.5</v>
          </cell>
          <cell r="G23">
            <v>1750</v>
          </cell>
          <cell r="H23">
            <v>2500</v>
          </cell>
          <cell r="I23">
            <v>0</v>
          </cell>
          <cell r="J23">
            <v>0</v>
          </cell>
          <cell r="K23">
            <v>0</v>
          </cell>
          <cell r="L23">
            <v>0</v>
          </cell>
          <cell r="M23">
            <v>0</v>
          </cell>
          <cell r="N23">
            <v>0</v>
          </cell>
          <cell r="O23">
            <v>0</v>
          </cell>
          <cell r="P23">
            <v>0</v>
          </cell>
          <cell r="Q23">
            <v>0</v>
          </cell>
          <cell r="R23">
            <v>0</v>
          </cell>
          <cell r="S23">
            <v>0</v>
          </cell>
        </row>
        <row r="24">
          <cell r="B24" t="str">
            <v>25G SR, eSR</v>
          </cell>
          <cell r="C24" t="str">
            <v>100 - 300 m</v>
          </cell>
          <cell r="D24" t="str">
            <v>SFP28</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row>
        <row r="25">
          <cell r="B25" t="str">
            <v>25G LR</v>
          </cell>
          <cell r="C25" t="str">
            <v>10 km</v>
          </cell>
          <cell r="D25" t="str">
            <v>SFP28</v>
          </cell>
          <cell r="E25">
            <v>1364.3999999999999</v>
          </cell>
          <cell r="F25">
            <v>5238.5999999999995</v>
          </cell>
          <cell r="G25">
            <v>17012.7</v>
          </cell>
          <cell r="H25">
            <v>19817.099999999999</v>
          </cell>
          <cell r="I25">
            <v>30960.6</v>
          </cell>
          <cell r="J25">
            <v>35580</v>
          </cell>
          <cell r="K25">
            <v>57000</v>
          </cell>
          <cell r="L25">
            <v>114000</v>
          </cell>
          <cell r="M25">
            <v>165300</v>
          </cell>
          <cell r="N25">
            <v>198359.99999999997</v>
          </cell>
          <cell r="O25">
            <v>238031.99999999988</v>
          </cell>
          <cell r="P25">
            <v>285638.39999999979</v>
          </cell>
          <cell r="Q25">
            <v>342766.07999999973</v>
          </cell>
          <cell r="R25">
            <v>411319.29599999957</v>
          </cell>
          <cell r="S25">
            <v>493583.1551999994</v>
          </cell>
        </row>
        <row r="26">
          <cell r="B26" t="str">
            <v>25G ER</v>
          </cell>
          <cell r="C26" t="str">
            <v>40 km</v>
          </cell>
          <cell r="D26" t="str">
            <v>SFP28</v>
          </cell>
          <cell r="E26">
            <v>0</v>
          </cell>
          <cell r="F26">
            <v>0</v>
          </cell>
          <cell r="G26">
            <v>0</v>
          </cell>
          <cell r="H26">
            <v>0</v>
          </cell>
          <cell r="I26">
            <v>0</v>
          </cell>
          <cell r="J26">
            <v>0</v>
          </cell>
          <cell r="K26">
            <v>0</v>
          </cell>
          <cell r="L26">
            <v>15200</v>
          </cell>
          <cell r="M26">
            <v>30400</v>
          </cell>
          <cell r="N26">
            <v>44080</v>
          </cell>
          <cell r="O26">
            <v>52895.999999999993</v>
          </cell>
          <cell r="P26">
            <v>76170.239999999962</v>
          </cell>
          <cell r="Q26">
            <v>91404.287999999942</v>
          </cell>
          <cell r="R26">
            <v>109685.14559999992</v>
          </cell>
          <cell r="S26">
            <v>131622.17471999986</v>
          </cell>
        </row>
        <row r="27">
          <cell r="B27" t="str">
            <v>40G SR4</v>
          </cell>
          <cell r="C27" t="str">
            <v>100 m</v>
          </cell>
          <cell r="D27" t="str">
            <v>QSFP+</v>
          </cell>
          <cell r="E27">
            <v>31996.75</v>
          </cell>
          <cell r="F27">
            <v>39690.600000000006</v>
          </cell>
          <cell r="G27">
            <v>48031.975000000006</v>
          </cell>
          <cell r="H27">
            <v>32936.65</v>
          </cell>
          <cell r="I27">
            <v>36028.1</v>
          </cell>
          <cell r="J27">
            <v>55343.75</v>
          </cell>
          <cell r="K27">
            <v>37000</v>
          </cell>
          <cell r="L27">
            <v>18500</v>
          </cell>
          <cell r="M27">
            <v>9250</v>
          </cell>
          <cell r="N27">
            <v>4625</v>
          </cell>
          <cell r="O27">
            <v>2312.5</v>
          </cell>
          <cell r="P27">
            <v>1156.25</v>
          </cell>
          <cell r="Q27">
            <v>578.125</v>
          </cell>
          <cell r="R27">
            <v>289.0625</v>
          </cell>
          <cell r="S27">
            <v>144.53125</v>
          </cell>
        </row>
        <row r="28">
          <cell r="B28" t="str">
            <v>40G MM duplex</v>
          </cell>
          <cell r="C28" t="str">
            <v>100 m</v>
          </cell>
          <cell r="D28" t="str">
            <v>QSFP+</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row>
        <row r="29">
          <cell r="B29" t="str">
            <v>40G eSR4</v>
          </cell>
          <cell r="C29" t="str">
            <v>300 m</v>
          </cell>
          <cell r="D29" t="str">
            <v>QSFP+</v>
          </cell>
          <cell r="E29">
            <v>13763.45</v>
          </cell>
          <cell r="F29">
            <v>23326.75</v>
          </cell>
          <cell r="G29">
            <v>24553.350000000002</v>
          </cell>
          <cell r="H29">
            <v>14680.7</v>
          </cell>
          <cell r="I29">
            <v>8864.65</v>
          </cell>
          <cell r="J29">
            <v>9502.9500000000007</v>
          </cell>
          <cell r="K29">
            <v>8416.4588520399702</v>
          </cell>
          <cell r="L29">
            <v>4208.2294260199851</v>
          </cell>
          <cell r="M29">
            <v>1683.2917704079941</v>
          </cell>
          <cell r="N29">
            <v>673.31670816319775</v>
          </cell>
          <cell r="O29">
            <v>269.32668326527909</v>
          </cell>
          <cell r="P29">
            <v>107.73067330611164</v>
          </cell>
          <cell r="Q29">
            <v>43.092269322444658</v>
          </cell>
          <cell r="R29">
            <v>17.236907728977865</v>
          </cell>
          <cell r="S29">
            <v>6.8947630915911464</v>
          </cell>
        </row>
        <row r="30">
          <cell r="B30" t="str">
            <v>40 G PSM4</v>
          </cell>
          <cell r="C30" t="str">
            <v>500 m</v>
          </cell>
          <cell r="D30" t="str">
            <v>QSFP+</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row>
        <row r="31">
          <cell r="B31" t="str">
            <v>40G (FR)</v>
          </cell>
          <cell r="C31" t="str">
            <v>2 km</v>
          </cell>
          <cell r="D31" t="str">
            <v>CFP</v>
          </cell>
          <cell r="E31">
            <v>791</v>
          </cell>
          <cell r="F31">
            <v>402</v>
          </cell>
          <cell r="G31">
            <v>0</v>
          </cell>
          <cell r="H31">
            <v>0</v>
          </cell>
          <cell r="I31">
            <v>0</v>
          </cell>
          <cell r="J31">
            <v>0</v>
          </cell>
          <cell r="K31">
            <v>0</v>
          </cell>
          <cell r="L31">
            <v>0</v>
          </cell>
          <cell r="M31">
            <v>0</v>
          </cell>
          <cell r="N31">
            <v>0</v>
          </cell>
          <cell r="O31">
            <v>0</v>
          </cell>
          <cell r="P31">
            <v>0</v>
          </cell>
          <cell r="Q31">
            <v>0</v>
          </cell>
          <cell r="R31">
            <v>0</v>
          </cell>
          <cell r="S31">
            <v>0</v>
          </cell>
        </row>
        <row r="32">
          <cell r="B32" t="str">
            <v>40G (LR4 subspec)</v>
          </cell>
          <cell r="C32" t="str">
            <v>2 km</v>
          </cell>
          <cell r="D32" t="str">
            <v>QSFP+</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row>
        <row r="33">
          <cell r="B33" t="str">
            <v>40G</v>
          </cell>
          <cell r="C33" t="str">
            <v>10 km</v>
          </cell>
          <cell r="D33" t="str">
            <v>CFP</v>
          </cell>
          <cell r="E33">
            <v>6322.25</v>
          </cell>
          <cell r="F33">
            <v>2703.7</v>
          </cell>
          <cell r="G33">
            <v>0</v>
          </cell>
          <cell r="H33">
            <v>0</v>
          </cell>
          <cell r="I33">
            <v>0</v>
          </cell>
          <cell r="J33">
            <v>0</v>
          </cell>
          <cell r="K33">
            <v>0</v>
          </cell>
          <cell r="L33">
            <v>0</v>
          </cell>
          <cell r="M33">
            <v>0</v>
          </cell>
          <cell r="N33">
            <v>0</v>
          </cell>
          <cell r="O33">
            <v>0</v>
          </cell>
          <cell r="P33">
            <v>0</v>
          </cell>
          <cell r="Q33">
            <v>0</v>
          </cell>
          <cell r="R33">
            <v>0</v>
          </cell>
          <cell r="S33">
            <v>0</v>
          </cell>
        </row>
        <row r="34">
          <cell r="B34" t="str">
            <v>40G</v>
          </cell>
          <cell r="C34" t="str">
            <v>10 km</v>
          </cell>
          <cell r="D34" t="str">
            <v>QSFP+</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row>
        <row r="35">
          <cell r="B35" t="str">
            <v>40G</v>
          </cell>
          <cell r="C35" t="str">
            <v>40 km</v>
          </cell>
          <cell r="D35" t="str">
            <v>QSFP+</v>
          </cell>
          <cell r="E35">
            <v>1468.2</v>
          </cell>
          <cell r="F35">
            <v>1249.3599999999999</v>
          </cell>
          <cell r="G35">
            <v>1315.8399999999997</v>
          </cell>
          <cell r="H35">
            <v>402.74999999999989</v>
          </cell>
          <cell r="I35">
            <v>34.999999999999936</v>
          </cell>
          <cell r="J35">
            <v>7.9999999999999849</v>
          </cell>
          <cell r="K35">
            <v>27.411452513966424</v>
          </cell>
          <cell r="L35">
            <v>23.985020949720621</v>
          </cell>
          <cell r="M35">
            <v>20.387267807262525</v>
          </cell>
          <cell r="N35">
            <v>16.819495940991583</v>
          </cell>
          <cell r="O35">
            <v>13.455596752793264</v>
          </cell>
          <cell r="P35">
            <v>10.42808748341478</v>
          </cell>
          <cell r="Q35">
            <v>7.8210656125610827</v>
          </cell>
          <cell r="R35">
            <v>5.6702725691067846</v>
          </cell>
          <cell r="S35">
            <v>3.9691907983747483</v>
          </cell>
        </row>
        <row r="36">
          <cell r="B36" t="str">
            <v xml:space="preserve">50G </v>
          </cell>
          <cell r="C36" t="str">
            <v>100 m</v>
          </cell>
          <cell r="D36" t="str">
            <v>all</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row>
        <row r="37">
          <cell r="B37" t="str">
            <v xml:space="preserve">50G </v>
          </cell>
          <cell r="C37" t="str">
            <v>2 km</v>
          </cell>
          <cell r="D37" t="str">
            <v>all</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row>
        <row r="38">
          <cell r="B38" t="str">
            <v xml:space="preserve">50G </v>
          </cell>
          <cell r="C38" t="str">
            <v>10 km</v>
          </cell>
          <cell r="D38" t="str">
            <v>all</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row>
        <row r="39">
          <cell r="B39" t="str">
            <v xml:space="preserve">50G </v>
          </cell>
          <cell r="C39" t="str">
            <v>40 km</v>
          </cell>
          <cell r="D39" t="str">
            <v>all</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row>
        <row r="40">
          <cell r="B40" t="str">
            <v xml:space="preserve">50G </v>
          </cell>
          <cell r="C40" t="str">
            <v>80 km</v>
          </cell>
          <cell r="D40" t="str">
            <v>all</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row>
        <row r="41">
          <cell r="B41" t="str">
            <v>100G SR4</v>
          </cell>
          <cell r="C41" t="str">
            <v>100 m</v>
          </cell>
          <cell r="D41" t="str">
            <v>CFP</v>
          </cell>
          <cell r="E41">
            <v>14816</v>
          </cell>
          <cell r="F41">
            <v>6913</v>
          </cell>
          <cell r="G41">
            <v>5094</v>
          </cell>
          <cell r="H41">
            <v>3000</v>
          </cell>
          <cell r="I41">
            <v>0</v>
          </cell>
          <cell r="J41">
            <v>0</v>
          </cell>
          <cell r="K41">
            <v>0</v>
          </cell>
          <cell r="L41">
            <v>0</v>
          </cell>
          <cell r="M41">
            <v>0</v>
          </cell>
          <cell r="N41">
            <v>0</v>
          </cell>
          <cell r="O41">
            <v>0</v>
          </cell>
          <cell r="P41">
            <v>0</v>
          </cell>
          <cell r="Q41">
            <v>0</v>
          </cell>
          <cell r="R41">
            <v>0</v>
          </cell>
          <cell r="S41">
            <v>0</v>
          </cell>
        </row>
        <row r="42">
          <cell r="B42" t="str">
            <v>100G SR4</v>
          </cell>
          <cell r="C42" t="str">
            <v>100 m</v>
          </cell>
          <cell r="D42" t="str">
            <v>CFP2/4</v>
          </cell>
          <cell r="E42">
            <v>4367</v>
          </cell>
          <cell r="F42">
            <v>2269</v>
          </cell>
          <cell r="G42">
            <v>2000</v>
          </cell>
          <cell r="H42">
            <v>1662.8911414720139</v>
          </cell>
          <cell r="I42">
            <v>0</v>
          </cell>
          <cell r="J42">
            <v>0</v>
          </cell>
          <cell r="K42">
            <v>0</v>
          </cell>
          <cell r="L42">
            <v>0</v>
          </cell>
          <cell r="M42">
            <v>0</v>
          </cell>
          <cell r="N42">
            <v>0</v>
          </cell>
          <cell r="O42">
            <v>0</v>
          </cell>
          <cell r="P42">
            <v>0</v>
          </cell>
          <cell r="Q42">
            <v>0</v>
          </cell>
          <cell r="R42">
            <v>0</v>
          </cell>
          <cell r="S42">
            <v>0</v>
          </cell>
        </row>
        <row r="43">
          <cell r="B43" t="str">
            <v>100G SR4</v>
          </cell>
          <cell r="C43" t="str">
            <v>100 m</v>
          </cell>
          <cell r="D43" t="str">
            <v>QSFP28</v>
          </cell>
          <cell r="E43">
            <v>0</v>
          </cell>
          <cell r="F43">
            <v>0</v>
          </cell>
          <cell r="G43">
            <v>38316.340000000004</v>
          </cell>
          <cell r="H43">
            <v>49463.625</v>
          </cell>
          <cell r="I43">
            <v>134071.38</v>
          </cell>
          <cell r="J43">
            <v>214526.90000000002</v>
          </cell>
          <cell r="K43">
            <v>226946.86903813324</v>
          </cell>
          <cell r="L43">
            <v>280846.75043468992</v>
          </cell>
          <cell r="M43">
            <v>343257.13942017657</v>
          </cell>
          <cell r="N43">
            <v>377582.8533621942</v>
          </cell>
          <cell r="O43">
            <v>404013.65309754782</v>
          </cell>
          <cell r="P43">
            <v>424214.33575242519</v>
          </cell>
          <cell r="Q43">
            <v>445425.05254004651</v>
          </cell>
          <cell r="R43">
            <v>467696.30516704888</v>
          </cell>
          <cell r="S43">
            <v>491081.12042540131</v>
          </cell>
        </row>
        <row r="44">
          <cell r="B44" t="str">
            <v>100G SR2</v>
          </cell>
          <cell r="C44" t="str">
            <v>100 m</v>
          </cell>
          <cell r="D44" t="str">
            <v>All</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row>
        <row r="45">
          <cell r="B45" t="str">
            <v>100G MM Duplex</v>
          </cell>
          <cell r="C45" t="str">
            <v>100 - 300 m</v>
          </cell>
          <cell r="D45" t="str">
            <v>QSFP28</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row>
        <row r="46">
          <cell r="B46" t="str">
            <v>100G eSR4</v>
          </cell>
          <cell r="C46" t="str">
            <v>300 m</v>
          </cell>
          <cell r="D46" t="str">
            <v>QSFP28</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row>
        <row r="47">
          <cell r="B47" t="str">
            <v>100G PSM4</v>
          </cell>
          <cell r="C47" t="str">
            <v>500 m</v>
          </cell>
          <cell r="D47" t="str">
            <v>QSFP28</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row>
        <row r="48">
          <cell r="B48" t="str">
            <v>100G DR</v>
          </cell>
          <cell r="C48" t="str">
            <v>500m</v>
          </cell>
          <cell r="D48" t="str">
            <v>QSFP28</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row>
        <row r="49">
          <cell r="B49" t="str">
            <v>100G CWDM4-subspec</v>
          </cell>
          <cell r="C49" t="str">
            <v>500 m</v>
          </cell>
          <cell r="D49" t="str">
            <v>QSFP28</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row>
        <row r="50">
          <cell r="B50" t="str">
            <v>100G CWDM4</v>
          </cell>
          <cell r="C50" t="str">
            <v>2 km</v>
          </cell>
          <cell r="D50" t="str">
            <v>QSFP28</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row>
        <row r="51">
          <cell r="B51" t="str">
            <v>100G FR, DR+</v>
          </cell>
          <cell r="C51" t="str">
            <v>2 km</v>
          </cell>
          <cell r="D51" t="str">
            <v>QSFP28</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row>
        <row r="52">
          <cell r="B52" t="str">
            <v>100G LR4</v>
          </cell>
          <cell r="C52" t="str">
            <v>10 km</v>
          </cell>
          <cell r="D52" t="str">
            <v>CFP</v>
          </cell>
          <cell r="E52">
            <v>109936</v>
          </cell>
          <cell r="F52">
            <v>67349</v>
          </cell>
          <cell r="G52">
            <v>38716</v>
          </cell>
          <cell r="H52">
            <v>28569</v>
          </cell>
          <cell r="I52">
            <v>20144</v>
          </cell>
          <cell r="J52">
            <v>6379</v>
          </cell>
          <cell r="K52">
            <v>27263.465524718129</v>
          </cell>
          <cell r="L52">
            <v>10905.386209887252</v>
          </cell>
          <cell r="M52">
            <v>3816.8851734605387</v>
          </cell>
          <cell r="N52">
            <v>1049.0951092292398</v>
          </cell>
          <cell r="O52">
            <v>288.35044760093291</v>
          </cell>
          <cell r="P52">
            <v>79.254950194882625</v>
          </cell>
          <cell r="Q52">
            <v>21.783725957958261</v>
          </cell>
          <cell r="R52">
            <v>5.9873953039473902</v>
          </cell>
          <cell r="S52">
            <v>1.6456735911440605</v>
          </cell>
        </row>
        <row r="53">
          <cell r="B53" t="str">
            <v>100G LR4</v>
          </cell>
          <cell r="C53" t="str">
            <v>10 km</v>
          </cell>
          <cell r="D53" t="str">
            <v>CFP2/4</v>
          </cell>
          <cell r="E53">
            <v>92243</v>
          </cell>
          <cell r="F53">
            <v>78202</v>
          </cell>
          <cell r="G53">
            <v>73797</v>
          </cell>
          <cell r="H53">
            <v>44060</v>
          </cell>
          <cell r="I53">
            <v>52900</v>
          </cell>
          <cell r="J53">
            <v>26000</v>
          </cell>
          <cell r="K53">
            <v>20000</v>
          </cell>
          <cell r="L53">
            <v>13999.999999999995</v>
          </cell>
          <cell r="M53">
            <v>9099.9999999999927</v>
          </cell>
          <cell r="N53">
            <v>5914.9999999999927</v>
          </cell>
          <cell r="O53">
            <v>3844.7499999999936</v>
          </cell>
          <cell r="P53">
            <v>2499.0874999999946</v>
          </cell>
          <cell r="Q53">
            <v>1624.4068749999958</v>
          </cell>
          <cell r="R53">
            <v>1055.8644687499968</v>
          </cell>
          <cell r="S53">
            <v>686.31190468749764</v>
          </cell>
        </row>
        <row r="54">
          <cell r="B54" t="str">
            <v>100G LR4 and LR1</v>
          </cell>
          <cell r="C54" t="str">
            <v>10 km</v>
          </cell>
          <cell r="D54" t="str">
            <v>QSFP28</v>
          </cell>
          <cell r="E54">
            <v>18088.600000000002</v>
          </cell>
          <cell r="F54">
            <v>108705.59999999999</v>
          </cell>
          <cell r="G54">
            <v>119367.33529411763</v>
          </cell>
          <cell r="H54">
            <v>244741.95</v>
          </cell>
          <cell r="I54">
            <v>663795</v>
          </cell>
          <cell r="J54">
            <v>1033791</v>
          </cell>
          <cell r="K54">
            <v>1267500</v>
          </cell>
          <cell r="L54">
            <v>1394250</v>
          </cell>
          <cell r="M54">
            <v>1533675</v>
          </cell>
          <cell r="N54">
            <v>1610358.75</v>
          </cell>
          <cell r="O54">
            <v>1610358.75</v>
          </cell>
          <cell r="P54">
            <v>1610358.75</v>
          </cell>
          <cell r="Q54">
            <v>1610358.75</v>
          </cell>
          <cell r="R54">
            <v>1610358.75</v>
          </cell>
          <cell r="S54">
            <v>1610358.75</v>
          </cell>
        </row>
        <row r="55">
          <cell r="B55" t="str">
            <v>100G 4WDM10</v>
          </cell>
          <cell r="C55" t="str">
            <v>10 km</v>
          </cell>
          <cell r="D55" t="str">
            <v>QSFP28</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row>
        <row r="56">
          <cell r="B56" t="str">
            <v>100G 4WDM20</v>
          </cell>
          <cell r="C56" t="str">
            <v>20 km</v>
          </cell>
          <cell r="D56" t="str">
            <v>QSFP28</v>
          </cell>
          <cell r="E56">
            <v>0</v>
          </cell>
          <cell r="F56">
            <v>0</v>
          </cell>
          <cell r="G56">
            <v>0</v>
          </cell>
          <cell r="H56">
            <v>2632.0000000000005</v>
          </cell>
          <cell r="I56">
            <v>827.20000000000016</v>
          </cell>
          <cell r="J56">
            <v>1504.0000000000002</v>
          </cell>
          <cell r="K56">
            <v>1353.6000000000001</v>
          </cell>
          <cell r="L56">
            <v>1218.24</v>
          </cell>
          <cell r="M56">
            <v>1027.8900000000001</v>
          </cell>
          <cell r="N56">
            <v>925.101</v>
          </cell>
          <cell r="O56">
            <v>832.59090000000003</v>
          </cell>
          <cell r="P56">
            <v>749.33181000000013</v>
          </cell>
          <cell r="Q56">
            <v>674.39862900000014</v>
          </cell>
          <cell r="R56">
            <v>606.95876610000005</v>
          </cell>
          <cell r="S56">
            <v>546.26288949000013</v>
          </cell>
        </row>
        <row r="57">
          <cell r="B57" t="str">
            <v>100G ER4-Lite</v>
          </cell>
          <cell r="C57" t="str">
            <v>30 km</v>
          </cell>
          <cell r="D57" t="str">
            <v>QSFP28</v>
          </cell>
          <cell r="E57">
            <v>0</v>
          </cell>
          <cell r="F57">
            <v>1600</v>
          </cell>
          <cell r="G57">
            <v>4840</v>
          </cell>
          <cell r="H57">
            <v>17107.2</v>
          </cell>
          <cell r="I57">
            <v>25659.200000000001</v>
          </cell>
          <cell r="J57">
            <v>34160</v>
          </cell>
          <cell r="K57">
            <v>44000</v>
          </cell>
          <cell r="L57">
            <v>52800</v>
          </cell>
          <cell r="M57">
            <v>55440</v>
          </cell>
          <cell r="N57">
            <v>58212</v>
          </cell>
          <cell r="O57">
            <v>61122.600000000006</v>
          </cell>
          <cell r="P57">
            <v>64178.73000000001</v>
          </cell>
          <cell r="Q57">
            <v>67387.666500000007</v>
          </cell>
          <cell r="R57">
            <v>70757.049825000009</v>
          </cell>
          <cell r="S57">
            <v>74294.902316250009</v>
          </cell>
        </row>
        <row r="58">
          <cell r="B58" t="str">
            <v>100G ER4</v>
          </cell>
          <cell r="C58" t="str">
            <v>40 km</v>
          </cell>
          <cell r="D58" t="str">
            <v>QSFP28</v>
          </cell>
          <cell r="E58">
            <v>5964.8</v>
          </cell>
          <cell r="F58">
            <v>6617.6</v>
          </cell>
          <cell r="G58">
            <v>3240</v>
          </cell>
          <cell r="H58">
            <v>4280</v>
          </cell>
          <cell r="I58">
            <v>5462.4000000000005</v>
          </cell>
          <cell r="J58">
            <v>7227.2000000000007</v>
          </cell>
          <cell r="K58">
            <v>7919.7675904792959</v>
          </cell>
          <cell r="L58">
            <v>11087.674626671012</v>
          </cell>
          <cell r="M58">
            <v>14968.360746005868</v>
          </cell>
          <cell r="N58">
            <v>19458.86896980763</v>
          </cell>
          <cell r="O58">
            <v>24323.586212259539</v>
          </cell>
          <cell r="P58">
            <v>26755.944833485493</v>
          </cell>
          <cell r="Q58">
            <v>28093.742075159767</v>
          </cell>
          <cell r="R58">
            <v>29498.429178917759</v>
          </cell>
          <cell r="S58">
            <v>30973.350637863648</v>
          </cell>
        </row>
        <row r="59">
          <cell r="B59" t="str">
            <v>100G ZR4</v>
          </cell>
          <cell r="C59" t="str">
            <v>80 km</v>
          </cell>
          <cell r="D59" t="str">
            <v>QSFP28</v>
          </cell>
          <cell r="E59">
            <v>0</v>
          </cell>
          <cell r="F59">
            <v>0</v>
          </cell>
          <cell r="G59">
            <v>0</v>
          </cell>
          <cell r="H59">
            <v>0</v>
          </cell>
          <cell r="I59">
            <v>0</v>
          </cell>
          <cell r="J59">
            <v>1600</v>
          </cell>
          <cell r="K59">
            <v>4800</v>
          </cell>
          <cell r="L59">
            <v>12000</v>
          </cell>
          <cell r="M59">
            <v>24000</v>
          </cell>
          <cell r="N59">
            <v>36000</v>
          </cell>
          <cell r="O59">
            <v>52200</v>
          </cell>
          <cell r="P59">
            <v>73080</v>
          </cell>
          <cell r="Q59">
            <v>98658</v>
          </cell>
          <cell r="R59">
            <v>128255.39999999998</v>
          </cell>
          <cell r="S59">
            <v>160319.24999999997</v>
          </cell>
        </row>
        <row r="60">
          <cell r="B60" t="str">
            <v>200G SR4</v>
          </cell>
          <cell r="C60" t="str">
            <v>100 m</v>
          </cell>
          <cell r="D60" t="str">
            <v>QSFP56</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row>
        <row r="61">
          <cell r="B61" t="str">
            <v>200G DR</v>
          </cell>
          <cell r="C61" t="str">
            <v>500 m</v>
          </cell>
          <cell r="D61" t="str">
            <v>TBD</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row>
        <row r="62">
          <cell r="B62" t="str">
            <v>200G FR4</v>
          </cell>
          <cell r="C62" t="str">
            <v>3 km</v>
          </cell>
          <cell r="D62" t="str">
            <v>QSFP56</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row>
        <row r="63">
          <cell r="B63" t="str">
            <v>200G LR</v>
          </cell>
          <cell r="C63" t="str">
            <v>10 km</v>
          </cell>
          <cell r="D63" t="str">
            <v>TBD</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row>
        <row r="64">
          <cell r="B64" t="str">
            <v>200G ER4</v>
          </cell>
          <cell r="C64" t="str">
            <v>40 km</v>
          </cell>
          <cell r="D64" t="str">
            <v>TBD</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row>
        <row r="65">
          <cell r="B65" t="str">
            <v>2x200 (400G-SR8)</v>
          </cell>
          <cell r="C65" t="str">
            <v>100 m</v>
          </cell>
          <cell r="D65" t="str">
            <v>OSFP, QSFP-DD</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row>
        <row r="66">
          <cell r="B66" t="str">
            <v>400G SR4.2</v>
          </cell>
          <cell r="C66" t="str">
            <v>100 m</v>
          </cell>
          <cell r="D66" t="str">
            <v>OSFP, QSFP-DD</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row>
        <row r="67">
          <cell r="B67" t="str">
            <v>400G DR4</v>
          </cell>
          <cell r="C67" t="str">
            <v>500 m</v>
          </cell>
          <cell r="D67" t="str">
            <v>OSFP, QSFP-DD, QSFP112</v>
          </cell>
          <cell r="E67">
            <v>0</v>
          </cell>
          <cell r="F67">
            <v>0</v>
          </cell>
          <cell r="G67">
            <v>0</v>
          </cell>
          <cell r="H67">
            <v>0</v>
          </cell>
          <cell r="I67">
            <v>0</v>
          </cell>
          <cell r="J67">
            <v>23618</v>
          </cell>
          <cell r="K67">
            <v>48000</v>
          </cell>
          <cell r="L67">
            <v>120000</v>
          </cell>
          <cell r="M67">
            <v>259200</v>
          </cell>
          <cell r="N67">
            <v>453600.00000000006</v>
          </cell>
          <cell r="O67">
            <v>498960.00000000012</v>
          </cell>
          <cell r="P67">
            <v>449064.00000000012</v>
          </cell>
          <cell r="Q67">
            <v>404157.60000000009</v>
          </cell>
          <cell r="R67">
            <v>363741.84000000008</v>
          </cell>
          <cell r="S67">
            <v>327367.65600000008</v>
          </cell>
        </row>
        <row r="68">
          <cell r="B68" t="str">
            <v>2x(200G FR4)</v>
          </cell>
          <cell r="C68" t="str">
            <v>2 km</v>
          </cell>
          <cell r="D68" t="str">
            <v>OSFP</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B69" t="str">
            <v>400G FR4</v>
          </cell>
          <cell r="C69" t="str">
            <v>2 km</v>
          </cell>
          <cell r="D69" t="str">
            <v>OSFP, QSFP-DD, QSFP112</v>
          </cell>
          <cell r="E69">
            <v>0</v>
          </cell>
          <cell r="F69">
            <v>0</v>
          </cell>
          <cell r="G69">
            <v>0</v>
          </cell>
          <cell r="H69">
            <v>0</v>
          </cell>
          <cell r="I69">
            <v>0</v>
          </cell>
          <cell r="J69">
            <v>2875.7200000000003</v>
          </cell>
          <cell r="K69">
            <v>28000</v>
          </cell>
          <cell r="L69">
            <v>63000</v>
          </cell>
          <cell r="M69">
            <v>105840</v>
          </cell>
          <cell r="N69">
            <v>148176</v>
          </cell>
          <cell r="O69">
            <v>162993.60000000001</v>
          </cell>
          <cell r="P69">
            <v>154843.92000000001</v>
          </cell>
          <cell r="Q69">
            <v>147101.72399999999</v>
          </cell>
          <cell r="R69">
            <v>139746.6378</v>
          </cell>
          <cell r="S69">
            <v>132759.30591</v>
          </cell>
        </row>
        <row r="70">
          <cell r="B70" t="str">
            <v>400G LR8, LR4</v>
          </cell>
          <cell r="C70" t="str">
            <v>10 km</v>
          </cell>
          <cell r="D70" t="str">
            <v>OSFP, QSFP-DD, QSFP112</v>
          </cell>
          <cell r="E70">
            <v>0</v>
          </cell>
          <cell r="F70">
            <v>82</v>
          </cell>
          <cell r="G70">
            <v>900</v>
          </cell>
          <cell r="H70">
            <v>1454.101098901099</v>
          </cell>
          <cell r="I70">
            <v>6091.4</v>
          </cell>
          <cell r="J70">
            <v>5520</v>
          </cell>
          <cell r="K70">
            <v>12000</v>
          </cell>
          <cell r="L70">
            <v>30000</v>
          </cell>
          <cell r="M70">
            <v>60000</v>
          </cell>
          <cell r="N70">
            <v>90000</v>
          </cell>
          <cell r="O70">
            <v>135000</v>
          </cell>
          <cell r="P70">
            <v>202500</v>
          </cell>
          <cell r="Q70">
            <v>303750</v>
          </cell>
          <cell r="R70">
            <v>425250</v>
          </cell>
          <cell r="S70">
            <v>552825</v>
          </cell>
        </row>
        <row r="71">
          <cell r="B71" t="str">
            <v>400G ER4</v>
          </cell>
          <cell r="C71" t="str">
            <v>40 km</v>
          </cell>
          <cell r="D71" t="str">
            <v>TBD</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B72" t="str">
            <v>800G SR8</v>
          </cell>
          <cell r="C72" t="str">
            <v>50 m</v>
          </cell>
          <cell r="D72" t="str">
            <v>OSFP, QSFP-DD800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73">
          <cell r="B73" t="str">
            <v>800G DR8, DR4</v>
          </cell>
          <cell r="C73" t="str">
            <v>500 m</v>
          </cell>
          <cell r="D73" t="str">
            <v>OSFP, QSFP-DD800</v>
          </cell>
          <cell r="E73">
            <v>0</v>
          </cell>
          <cell r="F73">
            <v>0</v>
          </cell>
          <cell r="G73">
            <v>0</v>
          </cell>
          <cell r="H73">
            <v>0</v>
          </cell>
          <cell r="I73">
            <v>0</v>
          </cell>
          <cell r="J73">
            <v>0</v>
          </cell>
          <cell r="K73">
            <v>0</v>
          </cell>
          <cell r="L73">
            <v>6000</v>
          </cell>
          <cell r="M73">
            <v>26400</v>
          </cell>
          <cell r="N73">
            <v>79200</v>
          </cell>
          <cell r="O73">
            <v>158400</v>
          </cell>
          <cell r="P73">
            <v>221760</v>
          </cell>
          <cell r="Q73">
            <v>288288</v>
          </cell>
          <cell r="R73">
            <v>345945.60000000003</v>
          </cell>
          <cell r="S73">
            <v>380540.16000000003</v>
          </cell>
        </row>
        <row r="74">
          <cell r="B74" t="str">
            <v>2x(400G FR4), 800G FR4</v>
          </cell>
          <cell r="C74" t="str">
            <v>2 km</v>
          </cell>
          <cell r="D74" t="str">
            <v>OSFP, QSFP-DD800</v>
          </cell>
          <cell r="E74">
            <v>0</v>
          </cell>
          <cell r="F74">
            <v>0</v>
          </cell>
          <cell r="G74">
            <v>0</v>
          </cell>
          <cell r="H74">
            <v>0</v>
          </cell>
          <cell r="I74">
            <v>0</v>
          </cell>
          <cell r="J74">
            <v>0</v>
          </cell>
          <cell r="K74">
            <v>0</v>
          </cell>
          <cell r="L74">
            <v>6000</v>
          </cell>
          <cell r="M74">
            <v>40000</v>
          </cell>
          <cell r="N74">
            <v>168000.00000000003</v>
          </cell>
          <cell r="O74">
            <v>388800</v>
          </cell>
          <cell r="P74">
            <v>622080</v>
          </cell>
          <cell r="Q74">
            <v>933120</v>
          </cell>
          <cell r="R74">
            <v>1306368</v>
          </cell>
          <cell r="S74">
            <v>1698278.3999999999</v>
          </cell>
        </row>
        <row r="75">
          <cell r="B75" t="str">
            <v>800G LR8, LR4</v>
          </cell>
          <cell r="C75" t="str">
            <v>6, 10 km</v>
          </cell>
          <cell r="D75" t="str">
            <v>TBD</v>
          </cell>
          <cell r="E75">
            <v>0</v>
          </cell>
          <cell r="F75">
            <v>0</v>
          </cell>
          <cell r="G75">
            <v>0</v>
          </cell>
          <cell r="H75">
            <v>0</v>
          </cell>
          <cell r="I75">
            <v>0</v>
          </cell>
          <cell r="J75">
            <v>0</v>
          </cell>
          <cell r="K75">
            <v>0</v>
          </cell>
          <cell r="L75">
            <v>300</v>
          </cell>
          <cell r="M75">
            <v>2000</v>
          </cell>
          <cell r="N75">
            <v>8400</v>
          </cell>
          <cell r="O75">
            <v>21600</v>
          </cell>
          <cell r="P75">
            <v>43200</v>
          </cell>
          <cell r="Q75">
            <v>69120</v>
          </cell>
          <cell r="R75">
            <v>103680</v>
          </cell>
          <cell r="S75">
            <v>145152</v>
          </cell>
        </row>
        <row r="76">
          <cell r="B76" t="str">
            <v>800G ZRlite</v>
          </cell>
          <cell r="C76" t="str">
            <v>10 km, 20 km</v>
          </cell>
          <cell r="D76" t="str">
            <v>TBD</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row>
        <row r="77">
          <cell r="B77" t="str">
            <v>800G ER4</v>
          </cell>
          <cell r="C77" t="str">
            <v>40 km</v>
          </cell>
          <cell r="D77" t="str">
            <v>TBD</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row>
        <row r="78">
          <cell r="B78" t="str">
            <v>1.6T SR16</v>
          </cell>
          <cell r="C78" t="str">
            <v>100 m</v>
          </cell>
          <cell r="D78" t="str">
            <v>OSFP-XD and TBD</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row>
        <row r="79">
          <cell r="B79" t="str">
            <v>1.6T DR8</v>
          </cell>
          <cell r="C79" t="str">
            <v>500 m</v>
          </cell>
          <cell r="D79" t="str">
            <v>OSFP-XD and TBD</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row>
        <row r="80">
          <cell r="B80" t="str">
            <v>1.6T FR8</v>
          </cell>
          <cell r="C80" t="str">
            <v>2 km</v>
          </cell>
          <cell r="D80" t="str">
            <v>OSFP-XD and TBD</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row>
        <row r="81">
          <cell r="B81" t="str">
            <v>1.6T LR8</v>
          </cell>
          <cell r="C81" t="str">
            <v>10 km</v>
          </cell>
          <cell r="D81" t="str">
            <v>OSFP-XD and TBD</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row>
        <row r="82">
          <cell r="B82" t="str">
            <v>1.6T ER8</v>
          </cell>
          <cell r="C82" t="str">
            <v>&gt;10 km</v>
          </cell>
          <cell r="D82" t="str">
            <v>OSFP-XD and TBD</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row>
        <row r="83">
          <cell r="B83" t="str">
            <v>3.2T SR</v>
          </cell>
          <cell r="C83" t="str">
            <v>100 m</v>
          </cell>
          <cell r="D83" t="str">
            <v>OSFP-XD and TBD</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row>
        <row r="84">
          <cell r="B84" t="str">
            <v>3.2T DR</v>
          </cell>
          <cell r="C84" t="str">
            <v>500 m</v>
          </cell>
          <cell r="D84" t="str">
            <v>OSFP-XD and TBD</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row>
        <row r="85">
          <cell r="B85" t="str">
            <v>3.2T FR</v>
          </cell>
          <cell r="C85" t="str">
            <v>2 km</v>
          </cell>
          <cell r="D85" t="str">
            <v>OSFP-XD and TBD</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row>
        <row r="86">
          <cell r="B86" t="str">
            <v>3.2T LR</v>
          </cell>
          <cell r="C86" t="str">
            <v>10 km</v>
          </cell>
          <cell r="D86" t="str">
            <v>OSFP-XD and TBD</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row>
        <row r="87">
          <cell r="B87" t="str">
            <v>3.2T ER</v>
          </cell>
          <cell r="C87" t="str">
            <v>&gt;10 km</v>
          </cell>
          <cell r="D87" t="str">
            <v>OSFP-XD and TBD</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row>
        <row r="88">
          <cell r="B88">
            <v>0</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row>
        <row r="89">
          <cell r="B89" t="str">
            <v xml:space="preserve">Total Devices </v>
          </cell>
          <cell r="C89">
            <v>0</v>
          </cell>
          <cell r="D89">
            <v>0</v>
          </cell>
          <cell r="E89">
            <v>4496664.3535132017</v>
          </cell>
          <cell r="F89">
            <v>3902185.0984692555</v>
          </cell>
          <cell r="G89">
            <v>5876521.6602941174</v>
          </cell>
          <cell r="H89">
            <v>4885119.4472403741</v>
          </cell>
          <cell r="I89">
            <v>6772520.6900000013</v>
          </cell>
          <cell r="J89">
            <v>7430342.0100000007</v>
          </cell>
          <cell r="K89">
            <v>7674573.4409868028</v>
          </cell>
          <cell r="L89">
            <v>7349138.6833630893</v>
          </cell>
          <cell r="M89">
            <v>7260160.757102699</v>
          </cell>
          <cell r="N89">
            <v>7332757.1569252107</v>
          </cell>
          <cell r="O89">
            <v>7371351.5731349951</v>
          </cell>
          <cell r="P89">
            <v>7402216.3665877795</v>
          </cell>
          <cell r="Q89">
            <v>7617274.6940285591</v>
          </cell>
          <cell r="R89">
            <v>7984484.6532067079</v>
          </cell>
          <cell r="S89">
            <v>8424545.515065955</v>
          </cell>
        </row>
        <row r="179">
          <cell r="B179" t="str">
            <v>1G</v>
          </cell>
          <cell r="C179" t="str">
            <v>500 m</v>
          </cell>
          <cell r="D179" t="str">
            <v>SFP</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row>
        <row r="180">
          <cell r="B180" t="str">
            <v>1G</v>
          </cell>
          <cell r="C180" t="str">
            <v>10 km</v>
          </cell>
          <cell r="D180" t="str">
            <v>SFP</v>
          </cell>
          <cell r="E180">
            <v>21.840082044880003</v>
          </cell>
          <cell r="F180">
            <v>14.970518448056138</v>
          </cell>
          <cell r="G180">
            <v>15.688383020000002</v>
          </cell>
          <cell r="H180">
            <v>14.981145941200582</v>
          </cell>
          <cell r="I180">
            <v>14.461036409538726</v>
          </cell>
          <cell r="J180">
            <v>14.585479249108767</v>
          </cell>
          <cell r="K180">
            <v>11.337645227912256</v>
          </cell>
          <cell r="L180">
            <v>9.6936866698649791</v>
          </cell>
          <cell r="M180">
            <v>8.2881021027345572</v>
          </cell>
          <cell r="N180">
            <v>7.0863272978380474</v>
          </cell>
          <cell r="O180">
            <v>6.0588098396515306</v>
          </cell>
          <cell r="P180">
            <v>5.1802824129020593</v>
          </cell>
          <cell r="Q180">
            <v>4.42914146303126</v>
          </cell>
          <cell r="R180">
            <v>3.7869159508917276</v>
          </cell>
          <cell r="S180">
            <v>3.2378131380124278</v>
          </cell>
        </row>
        <row r="181">
          <cell r="B181" t="str">
            <v>1G</v>
          </cell>
          <cell r="C181" t="str">
            <v>40 km</v>
          </cell>
          <cell r="D181" t="str">
            <v>SFP</v>
          </cell>
          <cell r="E181">
            <v>4.0007415413598748</v>
          </cell>
          <cell r="F181">
            <v>2.6908476678133564</v>
          </cell>
          <cell r="G181">
            <v>5.7695740000000004</v>
          </cell>
          <cell r="H181">
            <v>2.8713426698802147</v>
          </cell>
          <cell r="I181">
            <v>3.2035876091986335</v>
          </cell>
          <cell r="J181">
            <v>4.2499404130441016</v>
          </cell>
          <cell r="K181">
            <v>1.8397498530057352</v>
          </cell>
          <cell r="L181">
            <v>1.3326382465654047</v>
          </cell>
          <cell r="M181">
            <v>0.95838815160675417</v>
          </cell>
          <cell r="N181">
            <v>0.68924019816140802</v>
          </cell>
          <cell r="O181">
            <v>0.49567813413087808</v>
          </cell>
          <cell r="P181">
            <v>0.35647487379708931</v>
          </cell>
          <cell r="Q181">
            <v>0.25636461828493379</v>
          </cell>
          <cell r="R181">
            <v>0.18436872368679258</v>
          </cell>
          <cell r="S181">
            <v>0.13259172229498922</v>
          </cell>
        </row>
        <row r="182">
          <cell r="B182" t="str">
            <v>1G</v>
          </cell>
          <cell r="C182" t="str">
            <v>80 km</v>
          </cell>
          <cell r="D182" t="str">
            <v>SFP</v>
          </cell>
          <cell r="E182">
            <v>5.4436485260342007</v>
          </cell>
          <cell r="F182">
            <v>4.4704450954117947</v>
          </cell>
          <cell r="G182">
            <v>16.948148</v>
          </cell>
          <cell r="H182">
            <v>5.9196285178973715</v>
          </cell>
          <cell r="I182">
            <v>4.9580000000000002</v>
          </cell>
          <cell r="J182">
            <v>5.86388</v>
          </cell>
          <cell r="K182">
            <v>7.506321994918344</v>
          </cell>
          <cell r="L182">
            <v>5.5546782762395752</v>
          </cell>
          <cell r="M182">
            <v>4.1104619244172849</v>
          </cell>
          <cell r="N182">
            <v>3.0417418240687923</v>
          </cell>
          <cell r="O182">
            <v>2.2508889498109066</v>
          </cell>
          <cell r="P182">
            <v>1.6656578228600709</v>
          </cell>
          <cell r="Q182">
            <v>1.2325867889164528</v>
          </cell>
          <cell r="R182">
            <v>0.91211422379817497</v>
          </cell>
          <cell r="S182">
            <v>0.67496452561064946</v>
          </cell>
        </row>
        <row r="183">
          <cell r="B183" t="str">
            <v>1G &amp; Fast Ethernet</v>
          </cell>
          <cell r="C183" t="str">
            <v>Various</v>
          </cell>
          <cell r="D183" t="str">
            <v>Legacy/discontinued</v>
          </cell>
          <cell r="E183">
            <v>1.8</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row>
        <row r="184">
          <cell r="B184" t="str">
            <v>10G</v>
          </cell>
          <cell r="C184" t="str">
            <v>300 m</v>
          </cell>
          <cell r="D184" t="str">
            <v>XFP</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row>
        <row r="185">
          <cell r="B185" t="str">
            <v>10G</v>
          </cell>
          <cell r="C185" t="str">
            <v>300 m</v>
          </cell>
          <cell r="D185" t="str">
            <v>SFP+</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row>
        <row r="186">
          <cell r="B186" t="str">
            <v>10G LRM</v>
          </cell>
          <cell r="C186" t="str">
            <v>220 m</v>
          </cell>
          <cell r="D186" t="str">
            <v>SFP+</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row>
        <row r="187">
          <cell r="B187" t="str">
            <v>10G</v>
          </cell>
          <cell r="C187" t="str">
            <v>10 km</v>
          </cell>
          <cell r="D187" t="str">
            <v>XFP</v>
          </cell>
          <cell r="E187">
            <v>5.7838927793079176</v>
          </cell>
          <cell r="F187">
            <v>2.3655010555899549</v>
          </cell>
          <cell r="G187">
            <v>6.1126548687697664</v>
          </cell>
          <cell r="H187">
            <v>5.4740944999999996</v>
          </cell>
          <cell r="I187">
            <v>6.1484547723651843</v>
          </cell>
          <cell r="J187">
            <v>4.0207999999999995</v>
          </cell>
          <cell r="K187">
            <v>3.3011999999999997</v>
          </cell>
          <cell r="L187">
            <v>1.8618767999999997</v>
          </cell>
          <cell r="M187">
            <v>1.0500985151999997</v>
          </cell>
          <cell r="N187">
            <v>0.59225556257279977</v>
          </cell>
          <cell r="O187">
            <v>0.33403213729105907</v>
          </cell>
          <cell r="P187">
            <v>0.18839412543215733</v>
          </cell>
          <cell r="Q187">
            <v>0.10625428674373671</v>
          </cell>
          <cell r="R187">
            <v>5.9927417723467491E-2</v>
          </cell>
          <cell r="S187">
            <v>3.3799063596035669E-2</v>
          </cell>
        </row>
        <row r="188">
          <cell r="B188" t="str">
            <v>10G</v>
          </cell>
          <cell r="C188" t="str">
            <v>10 km</v>
          </cell>
          <cell r="D188" t="str">
            <v>SFP+</v>
          </cell>
          <cell r="E188">
            <v>47.513225315240646</v>
          </cell>
          <cell r="F188">
            <v>38.969269843312269</v>
          </cell>
          <cell r="G188">
            <v>41.633685667866175</v>
          </cell>
          <cell r="H188">
            <v>28.60560921283216</v>
          </cell>
          <cell r="I188">
            <v>29.787549984276293</v>
          </cell>
          <cell r="J188">
            <v>31.767964992951978</v>
          </cell>
          <cell r="K188">
            <v>31.1</v>
          </cell>
          <cell r="L188">
            <v>25.750800000000002</v>
          </cell>
          <cell r="M188">
            <v>21.321662399999997</v>
          </cell>
          <cell r="N188">
            <v>17.6543364672</v>
          </cell>
          <cell r="O188">
            <v>14.617790594841599</v>
          </cell>
          <cell r="P188">
            <v>12.103530612528845</v>
          </cell>
          <cell r="Q188">
            <v>10.021723347173884</v>
          </cell>
          <cell r="R188">
            <v>8.2979869314599775</v>
          </cell>
          <cell r="S188">
            <v>6.8707331792488606</v>
          </cell>
        </row>
        <row r="189">
          <cell r="B189" t="str">
            <v>10G</v>
          </cell>
          <cell r="C189" t="str">
            <v>40 km</v>
          </cell>
          <cell r="D189" t="str">
            <v>XFP</v>
          </cell>
          <cell r="E189">
            <v>24.783116502012003</v>
          </cell>
          <cell r="F189">
            <v>11.965126571097626</v>
          </cell>
          <cell r="G189">
            <v>14.960181659357952</v>
          </cell>
          <cell r="H189">
            <v>6.2952962388270617</v>
          </cell>
          <cell r="I189">
            <v>12.23547661693118</v>
          </cell>
          <cell r="J189">
            <v>4.2031999999999998</v>
          </cell>
          <cell r="K189">
            <v>2.5104000000000002</v>
          </cell>
          <cell r="L189">
            <v>1.6869888</v>
          </cell>
          <cell r="M189">
            <v>1.2956073983999994</v>
          </cell>
          <cell r="N189">
            <v>0.99502648197119958</v>
          </cell>
          <cell r="O189">
            <v>0.7641803381538812</v>
          </cell>
          <cell r="P189">
            <v>0.58689049970218077</v>
          </cell>
          <cell r="Q189">
            <v>0.4507319037712747</v>
          </cell>
          <cell r="R189">
            <v>0.34616210209633896</v>
          </cell>
          <cell r="S189">
            <v>0.26585249440998832</v>
          </cell>
        </row>
        <row r="190">
          <cell r="B190" t="str">
            <v>10G</v>
          </cell>
          <cell r="C190" t="str">
            <v>40 km</v>
          </cell>
          <cell r="D190" t="str">
            <v>SFP+</v>
          </cell>
          <cell r="E190">
            <v>34.519978898803679</v>
          </cell>
          <cell r="F190">
            <v>28.16904706949456</v>
          </cell>
          <cell r="G190">
            <v>37.915849000810525</v>
          </cell>
          <cell r="H190">
            <v>14.957267514184363</v>
          </cell>
          <cell r="I190">
            <v>37.289285559346489</v>
          </cell>
          <cell r="J190">
            <v>37.864595063935404</v>
          </cell>
          <cell r="K190">
            <v>34.3812</v>
          </cell>
          <cell r="L190">
            <v>26.714192400000002</v>
          </cell>
          <cell r="M190">
            <v>20.63337435495</v>
          </cell>
          <cell r="N190">
            <v>15.841273161012865</v>
          </cell>
          <cell r="O190">
            <v>12.162137469367625</v>
          </cell>
          <cell r="P190">
            <v>9.3374810421069938</v>
          </cell>
          <cell r="Q190">
            <v>7.1688510700776451</v>
          </cell>
          <cell r="R190">
            <v>5.5038854090521125</v>
          </cell>
          <cell r="S190">
            <v>4.2256080227997588</v>
          </cell>
        </row>
        <row r="191">
          <cell r="B191" t="str">
            <v>10G</v>
          </cell>
          <cell r="C191" t="str">
            <v>80 km</v>
          </cell>
          <cell r="D191" t="str">
            <v>XFP</v>
          </cell>
          <cell r="E191">
            <v>18.705963697892301</v>
          </cell>
          <cell r="F191">
            <v>2.6384714875083346</v>
          </cell>
          <cell r="G191">
            <v>2.9799696693860023</v>
          </cell>
          <cell r="H191">
            <v>0.98199856990558521</v>
          </cell>
          <cell r="I191">
            <v>2.8339589333661275</v>
          </cell>
          <cell r="J191">
            <v>0.69699999999999995</v>
          </cell>
          <cell r="K191">
            <v>0.58699999999999997</v>
          </cell>
          <cell r="L191">
            <v>0</v>
          </cell>
          <cell r="M191">
            <v>0</v>
          </cell>
          <cell r="N191">
            <v>0</v>
          </cell>
          <cell r="O191">
            <v>0</v>
          </cell>
          <cell r="P191">
            <v>0</v>
          </cell>
          <cell r="Q191">
            <v>0</v>
          </cell>
          <cell r="R191">
            <v>0</v>
          </cell>
          <cell r="S191">
            <v>0</v>
          </cell>
        </row>
        <row r="192">
          <cell r="B192" t="str">
            <v>10G</v>
          </cell>
          <cell r="C192" t="str">
            <v>80 km</v>
          </cell>
          <cell r="D192" t="str">
            <v>SFP+</v>
          </cell>
          <cell r="E192">
            <v>15.89513332813862</v>
          </cell>
          <cell r="F192">
            <v>18.666526637661988</v>
          </cell>
          <cell r="G192">
            <v>31.88064561095899</v>
          </cell>
          <cell r="H192">
            <v>24.00613644011074</v>
          </cell>
          <cell r="I192">
            <v>31.569700923649318</v>
          </cell>
          <cell r="J192">
            <v>59.068809357718884</v>
          </cell>
          <cell r="K192">
            <v>58.764999999999986</v>
          </cell>
          <cell r="L192">
            <v>50.244074999999988</v>
          </cell>
          <cell r="M192">
            <v>39.567209062499991</v>
          </cell>
          <cell r="N192">
            <v>30.268914932812493</v>
          </cell>
          <cell r="O192">
            <v>23.155719923601556</v>
          </cell>
          <cell r="P192">
            <v>17.71412574155519</v>
          </cell>
          <cell r="Q192">
            <v>13.551306192289722</v>
          </cell>
          <cell r="R192">
            <v>10.366749237101638</v>
          </cell>
          <cell r="S192">
            <v>7.9305631663827549</v>
          </cell>
        </row>
        <row r="193">
          <cell r="B193" t="str">
            <v>10G</v>
          </cell>
          <cell r="C193" t="str">
            <v>Various</v>
          </cell>
          <cell r="D193" t="str">
            <v>Legacy/discontinued</v>
          </cell>
          <cell r="E193">
            <v>3.2231545150000001</v>
          </cell>
          <cell r="F193">
            <v>1.1468830000000003</v>
          </cell>
          <cell r="G193">
            <v>0.2</v>
          </cell>
          <cell r="H193">
            <v>0.3</v>
          </cell>
          <cell r="I193">
            <v>0</v>
          </cell>
          <cell r="J193">
            <v>0</v>
          </cell>
          <cell r="K193">
            <v>0</v>
          </cell>
          <cell r="L193">
            <v>0</v>
          </cell>
          <cell r="M193">
            <v>0</v>
          </cell>
          <cell r="N193">
            <v>0</v>
          </cell>
          <cell r="O193">
            <v>0</v>
          </cell>
          <cell r="P193">
            <v>0</v>
          </cell>
          <cell r="Q193">
            <v>0</v>
          </cell>
          <cell r="R193">
            <v>0</v>
          </cell>
          <cell r="S193">
            <v>0</v>
          </cell>
        </row>
        <row r="194">
          <cell r="B194" t="str">
            <v>25G SR, eSR</v>
          </cell>
          <cell r="C194" t="str">
            <v>100 - 300 m</v>
          </cell>
          <cell r="D194" t="str">
            <v>SFP28</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row>
        <row r="195">
          <cell r="B195" t="str">
            <v>25G LR</v>
          </cell>
          <cell r="C195" t="str">
            <v>10 km</v>
          </cell>
          <cell r="D195" t="str">
            <v>SFP28</v>
          </cell>
          <cell r="E195">
            <v>0.62249429999999994</v>
          </cell>
          <cell r="F195">
            <v>1.6978488920742698</v>
          </cell>
          <cell r="G195">
            <v>3.3110929619999991</v>
          </cell>
          <cell r="H195">
            <v>2.3241972000000009</v>
          </cell>
          <cell r="I195">
            <v>3.2957705488568734</v>
          </cell>
          <cell r="J195">
            <v>2.9973299999999998</v>
          </cell>
          <cell r="K195">
            <v>4.05</v>
          </cell>
          <cell r="L195">
            <v>6.8849999999999998</v>
          </cell>
          <cell r="M195">
            <v>8.4857624999999999</v>
          </cell>
          <cell r="N195">
            <v>8.6554777499999975</v>
          </cell>
          <cell r="O195">
            <v>8.8285873049999957</v>
          </cell>
          <cell r="P195">
            <v>9.0051590510999926</v>
          </cell>
          <cell r="Q195">
            <v>9.1852622321219926</v>
          </cell>
          <cell r="R195">
            <v>9.3689674767644302</v>
          </cell>
          <cell r="S195">
            <v>9.556346826299718</v>
          </cell>
        </row>
        <row r="196">
          <cell r="B196" t="str">
            <v>25G ER</v>
          </cell>
          <cell r="C196" t="str">
            <v>40 km</v>
          </cell>
          <cell r="D196" t="str">
            <v>SFP28</v>
          </cell>
          <cell r="E196">
            <v>0</v>
          </cell>
          <cell r="F196">
            <v>0</v>
          </cell>
          <cell r="G196">
            <v>0</v>
          </cell>
          <cell r="H196">
            <v>0</v>
          </cell>
          <cell r="I196">
            <v>0</v>
          </cell>
          <cell r="J196">
            <v>0</v>
          </cell>
          <cell r="K196">
            <v>0</v>
          </cell>
          <cell r="L196">
            <v>1.1268057622377623</v>
          </cell>
          <cell r="M196">
            <v>1.9356913272727276</v>
          </cell>
          <cell r="N196">
            <v>2.496390377600525</v>
          </cell>
          <cell r="O196">
            <v>2.660153586371119</v>
          </cell>
          <cell r="P196">
            <v>3.3956860530027324</v>
          </cell>
          <cell r="Q196">
            <v>3.6053327571446392</v>
          </cell>
          <cell r="R196">
            <v>3.820013934956433</v>
          </cell>
          <cell r="S196">
            <v>4.0383004455253717</v>
          </cell>
        </row>
        <row r="197">
          <cell r="B197" t="str">
            <v>40G SR4</v>
          </cell>
          <cell r="C197" t="str">
            <v>100 m</v>
          </cell>
          <cell r="D197" t="str">
            <v>QSFP+</v>
          </cell>
          <cell r="E197">
            <v>3.0907281104444446</v>
          </cell>
          <cell r="F197">
            <v>3.1903223936670364</v>
          </cell>
          <cell r="G197">
            <v>2.8175683599085448</v>
          </cell>
          <cell r="H197">
            <v>1.5191079107142855</v>
          </cell>
          <cell r="I197">
            <v>1.278035006746076</v>
          </cell>
          <cell r="J197">
            <v>1.6483052415105484</v>
          </cell>
          <cell r="K197">
            <v>1.1299999999999999</v>
          </cell>
          <cell r="L197">
            <v>0.49719999999999998</v>
          </cell>
          <cell r="M197">
            <v>0.21876799999999999</v>
          </cell>
          <cell r="N197">
            <v>9.6257919999999983E-2</v>
          </cell>
          <cell r="O197">
            <v>4.2353484800000001E-2</v>
          </cell>
          <cell r="P197">
            <v>1.8635533311999998E-2</v>
          </cell>
          <cell r="Q197">
            <v>8.1996346572799986E-3</v>
          </cell>
          <cell r="R197">
            <v>3.6078392492032009E-3</v>
          </cell>
          <cell r="S197">
            <v>1.5874492696494084E-3</v>
          </cell>
        </row>
        <row r="198">
          <cell r="B198" t="str">
            <v>40G MM duplex</v>
          </cell>
          <cell r="C198" t="str">
            <v>100 m</v>
          </cell>
          <cell r="D198" t="str">
            <v>QSFP+</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row>
        <row r="199">
          <cell r="B199" t="str">
            <v>40G eSR4</v>
          </cell>
          <cell r="C199" t="str">
            <v>300 m</v>
          </cell>
          <cell r="D199" t="str">
            <v>QSFP+</v>
          </cell>
          <cell r="E199">
            <v>1.4680941655000002</v>
          </cell>
          <cell r="F199">
            <v>1.8894499999999999</v>
          </cell>
          <cell r="G199">
            <v>1.5677539995766425</v>
          </cell>
          <cell r="H199">
            <v>0.91088694999999986</v>
          </cell>
          <cell r="I199">
            <v>0.54562844286314516</v>
          </cell>
          <cell r="J199">
            <v>0.47409935600000008</v>
          </cell>
          <cell r="K199">
            <v>0.30976719125704605</v>
          </cell>
          <cell r="L199">
            <v>0.13939523606567075</v>
          </cell>
          <cell r="M199">
            <v>5.0182284983641481E-2</v>
          </cell>
          <cell r="N199">
            <v>1.8065622594110934E-2</v>
          </cell>
          <cell r="O199">
            <v>6.503624133879937E-3</v>
          </cell>
          <cell r="P199">
            <v>2.3413046881967771E-3</v>
          </cell>
          <cell r="Q199">
            <v>8.4286968775083957E-4</v>
          </cell>
          <cell r="R199">
            <v>3.0343308759030234E-4</v>
          </cell>
          <cell r="S199">
            <v>1.0923591153250886E-4</v>
          </cell>
        </row>
        <row r="200">
          <cell r="B200" t="str">
            <v>40 G PSM4</v>
          </cell>
          <cell r="C200" t="str">
            <v>500 m</v>
          </cell>
          <cell r="D200" t="str">
            <v>QSFP+</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row>
        <row r="201">
          <cell r="B201" t="str">
            <v>40G (FR)</v>
          </cell>
          <cell r="C201" t="str">
            <v>2 km</v>
          </cell>
          <cell r="D201" t="str">
            <v>CFP</v>
          </cell>
          <cell r="E201">
            <v>3.6147868986222091</v>
          </cell>
          <cell r="F201">
            <v>2.1111758458730683</v>
          </cell>
          <cell r="G201">
            <v>0</v>
          </cell>
          <cell r="H201">
            <v>0</v>
          </cell>
          <cell r="I201">
            <v>0</v>
          </cell>
          <cell r="J201">
            <v>0</v>
          </cell>
          <cell r="K201">
            <v>0</v>
          </cell>
          <cell r="L201">
            <v>0</v>
          </cell>
          <cell r="M201">
            <v>0</v>
          </cell>
          <cell r="N201">
            <v>0</v>
          </cell>
          <cell r="O201">
            <v>0</v>
          </cell>
          <cell r="P201">
            <v>0</v>
          </cell>
          <cell r="Q201">
            <v>0</v>
          </cell>
          <cell r="R201">
            <v>0</v>
          </cell>
          <cell r="S201">
            <v>0</v>
          </cell>
        </row>
        <row r="202">
          <cell r="B202" t="str">
            <v>40G (LR4 subspec)</v>
          </cell>
          <cell r="C202" t="str">
            <v>2 km</v>
          </cell>
          <cell r="D202" t="str">
            <v>QSFP+</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row>
        <row r="203">
          <cell r="B203" t="str">
            <v>40G</v>
          </cell>
          <cell r="C203" t="str">
            <v>10 km</v>
          </cell>
          <cell r="D203" t="str">
            <v>CFP</v>
          </cell>
          <cell r="E203">
            <v>7.4284258264680547</v>
          </cell>
          <cell r="F203">
            <v>3.6524276733586274</v>
          </cell>
          <cell r="G203">
            <v>0</v>
          </cell>
          <cell r="H203">
            <v>0</v>
          </cell>
          <cell r="I203">
            <v>0</v>
          </cell>
          <cell r="J203">
            <v>0</v>
          </cell>
          <cell r="K203">
            <v>0</v>
          </cell>
          <cell r="L203">
            <v>0</v>
          </cell>
          <cell r="M203">
            <v>0</v>
          </cell>
          <cell r="N203">
            <v>0</v>
          </cell>
          <cell r="O203">
            <v>0</v>
          </cell>
          <cell r="P203">
            <v>0</v>
          </cell>
          <cell r="Q203">
            <v>0</v>
          </cell>
          <cell r="R203">
            <v>0</v>
          </cell>
          <cell r="S203">
            <v>0</v>
          </cell>
        </row>
        <row r="204">
          <cell r="B204" t="str">
            <v>40G</v>
          </cell>
          <cell r="C204" t="str">
            <v>10 km</v>
          </cell>
          <cell r="D204" t="str">
            <v>QSFP+</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row>
        <row r="205">
          <cell r="B205" t="str">
            <v>40G</v>
          </cell>
          <cell r="C205" t="str">
            <v>40 km</v>
          </cell>
          <cell r="D205" t="str">
            <v>QSFP+</v>
          </cell>
          <cell r="E205">
            <v>2.456382628644874</v>
          </cell>
          <cell r="F205">
            <v>1.8231073760232492</v>
          </cell>
          <cell r="G205">
            <v>1.6514460799999986</v>
          </cell>
          <cell r="H205">
            <v>0.36017757000000028</v>
          </cell>
          <cell r="I205">
            <v>1.5729999999999973E-2</v>
          </cell>
          <cell r="J205">
            <v>3.1999999999999941E-3</v>
          </cell>
          <cell r="K205">
            <v>1.0632100558659197E-2</v>
          </cell>
          <cell r="L205">
            <v>8.3727791899441181E-3</v>
          </cell>
          <cell r="M205">
            <v>6.405176080307249E-3</v>
          </cell>
          <cell r="N205">
            <v>4.7558432396281325E-3</v>
          </cell>
          <cell r="O205">
            <v>3.4242071325322546E-3</v>
          </cell>
          <cell r="P205">
            <v>2.3883844749412477E-3</v>
          </cell>
          <cell r="Q205">
            <v>1.6121595205853419E-3</v>
          </cell>
          <cell r="R205">
            <v>1.0519340871819353E-3</v>
          </cell>
          <cell r="S205">
            <v>6.6271847492461924E-4</v>
          </cell>
        </row>
        <row r="206">
          <cell r="B206" t="str">
            <v xml:space="preserve">50G </v>
          </cell>
          <cell r="C206" t="str">
            <v>100 m</v>
          </cell>
          <cell r="D206" t="str">
            <v>all</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row>
        <row r="207">
          <cell r="B207" t="str">
            <v xml:space="preserve">50G </v>
          </cell>
          <cell r="C207" t="str">
            <v>2 km</v>
          </cell>
          <cell r="D207" t="str">
            <v>all</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row>
        <row r="208">
          <cell r="B208" t="str">
            <v xml:space="preserve">50G </v>
          </cell>
          <cell r="C208" t="str">
            <v>10 km</v>
          </cell>
          <cell r="D208" t="str">
            <v>all</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row>
        <row r="209">
          <cell r="B209" t="str">
            <v xml:space="preserve">50G </v>
          </cell>
          <cell r="C209" t="str">
            <v>40 km</v>
          </cell>
          <cell r="D209" t="str">
            <v>all</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row>
        <row r="210">
          <cell r="B210" t="str">
            <v xml:space="preserve">50G </v>
          </cell>
          <cell r="C210" t="str">
            <v>80 km</v>
          </cell>
          <cell r="D210" t="str">
            <v>all</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row>
        <row r="211">
          <cell r="B211" t="str">
            <v>100G SR4</v>
          </cell>
          <cell r="C211" t="str">
            <v>100 m</v>
          </cell>
          <cell r="D211" t="str">
            <v>CFP</v>
          </cell>
          <cell r="E211">
            <v>21.078782</v>
          </cell>
          <cell r="F211">
            <v>8.8030050000000024</v>
          </cell>
          <cell r="G211">
            <v>5.1903120000000031</v>
          </cell>
          <cell r="H211">
            <v>3</v>
          </cell>
          <cell r="I211">
            <v>0</v>
          </cell>
          <cell r="J211">
            <v>0</v>
          </cell>
          <cell r="K211">
            <v>0</v>
          </cell>
          <cell r="L211">
            <v>0</v>
          </cell>
          <cell r="M211">
            <v>0</v>
          </cell>
          <cell r="N211">
            <v>0</v>
          </cell>
          <cell r="O211">
            <v>0</v>
          </cell>
          <cell r="P211">
            <v>0</v>
          </cell>
          <cell r="Q211">
            <v>0</v>
          </cell>
          <cell r="R211">
            <v>0</v>
          </cell>
          <cell r="S211">
            <v>0</v>
          </cell>
        </row>
        <row r="212">
          <cell r="B212" t="str">
            <v>100G SR4</v>
          </cell>
          <cell r="C212" t="str">
            <v>100 m</v>
          </cell>
          <cell r="D212" t="str">
            <v>CFP2/4</v>
          </cell>
          <cell r="E212">
            <v>5.2611999999999997</v>
          </cell>
          <cell r="F212">
            <v>2.4791280000000007</v>
          </cell>
          <cell r="G212">
            <v>2.0080936800000004</v>
          </cell>
          <cell r="H212">
            <v>1.502658536273072</v>
          </cell>
          <cell r="I212">
            <v>0</v>
          </cell>
          <cell r="J212">
            <v>0</v>
          </cell>
          <cell r="K212">
            <v>0</v>
          </cell>
          <cell r="L212">
            <v>0</v>
          </cell>
          <cell r="M212">
            <v>0</v>
          </cell>
          <cell r="N212">
            <v>0</v>
          </cell>
          <cell r="O212">
            <v>0</v>
          </cell>
          <cell r="P212">
            <v>0</v>
          </cell>
          <cell r="Q212">
            <v>0</v>
          </cell>
          <cell r="R212">
            <v>0</v>
          </cell>
          <cell r="S212">
            <v>0</v>
          </cell>
        </row>
        <row r="213">
          <cell r="B213" t="str">
            <v>100G SR4</v>
          </cell>
          <cell r="C213" t="str">
            <v>100 m</v>
          </cell>
          <cell r="D213" t="str">
            <v>QSFP28</v>
          </cell>
          <cell r="E213">
            <v>0</v>
          </cell>
          <cell r="F213">
            <v>0</v>
          </cell>
          <cell r="G213">
            <v>4.3506989373378797</v>
          </cell>
          <cell r="H213">
            <v>4.2039442162337668</v>
          </cell>
          <cell r="I213">
            <v>8.8487110799999993</v>
          </cell>
          <cell r="J213">
            <v>10.053253577809299</v>
          </cell>
          <cell r="K213">
            <v>8.9515465084085175</v>
          </cell>
          <cell r="L213">
            <v>9.9697849237399847</v>
          </cell>
          <cell r="M213">
            <v>10.966763416113986</v>
          </cell>
          <cell r="N213">
            <v>10.857095781952843</v>
          </cell>
          <cell r="O213">
            <v>10.455383238020589</v>
          </cell>
          <cell r="P213">
            <v>9.8803371599294554</v>
          </cell>
          <cell r="Q213">
            <v>9.3369186161333371</v>
          </cell>
          <cell r="R213">
            <v>8.823388092246006</v>
          </cell>
          <cell r="S213">
            <v>8.338101747172475</v>
          </cell>
        </row>
        <row r="214">
          <cell r="B214" t="str">
            <v>100G SR2</v>
          </cell>
          <cell r="C214" t="str">
            <v>100 m</v>
          </cell>
          <cell r="D214" t="str">
            <v>All</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row>
        <row r="215">
          <cell r="B215" t="str">
            <v>100G MM Duplex</v>
          </cell>
          <cell r="C215" t="str">
            <v>100 - 300 m</v>
          </cell>
          <cell r="D215" t="str">
            <v>QSFP28</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row>
        <row r="216">
          <cell r="B216" t="str">
            <v>100G eSR4</v>
          </cell>
          <cell r="C216" t="str">
            <v>300 m</v>
          </cell>
          <cell r="D216" t="str">
            <v>QSFP28</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row>
        <row r="217">
          <cell r="B217" t="str">
            <v>100G PSM4</v>
          </cell>
          <cell r="C217" t="str">
            <v>500 m</v>
          </cell>
          <cell r="D217" t="str">
            <v>QSFP28</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row>
        <row r="218">
          <cell r="B218" t="str">
            <v>100G DR</v>
          </cell>
          <cell r="C218" t="str">
            <v>500m</v>
          </cell>
          <cell r="D218" t="str">
            <v>QSFP28</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row>
        <row r="219">
          <cell r="B219" t="str">
            <v>100G CWDM4-subspec</v>
          </cell>
          <cell r="C219" t="str">
            <v>500 m</v>
          </cell>
          <cell r="D219" t="str">
            <v>QSFP28</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row>
        <row r="220">
          <cell r="B220" t="str">
            <v>100G CWDM4</v>
          </cell>
          <cell r="C220" t="str">
            <v>2 km</v>
          </cell>
          <cell r="D220" t="str">
            <v>QSFP28</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row>
        <row r="221">
          <cell r="B221" t="str">
            <v>100G FR, DR+</v>
          </cell>
          <cell r="C221" t="str">
            <v>2 km</v>
          </cell>
          <cell r="D221" t="str">
            <v>QSFP28</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row>
        <row r="222">
          <cell r="B222" t="str">
            <v>100G LR4</v>
          </cell>
          <cell r="C222" t="str">
            <v>10 km</v>
          </cell>
          <cell r="D222" t="str">
            <v>CFP</v>
          </cell>
          <cell r="E222">
            <v>387.84002208207454</v>
          </cell>
          <cell r="F222">
            <v>186.42675405916248</v>
          </cell>
          <cell r="G222">
            <v>81.455872165940619</v>
          </cell>
          <cell r="H222">
            <v>42.080093008222939</v>
          </cell>
          <cell r="I222">
            <v>38.502150767297508</v>
          </cell>
          <cell r="J222">
            <v>11.645079139619456</v>
          </cell>
          <cell r="K222">
            <v>37.056034406981787</v>
          </cell>
          <cell r="L222">
            <v>13.6366206617693</v>
          </cell>
          <cell r="M222">
            <v>4.3909918530897141</v>
          </cell>
          <cell r="N222">
            <v>1.1103406151671396</v>
          </cell>
          <cell r="O222">
            <v>0.28076943044707414</v>
          </cell>
          <cell r="P222">
            <v>7.099755876417066E-2</v>
          </cell>
          <cell r="Q222">
            <v>1.795299916534911E-2</v>
          </cell>
          <cell r="R222">
            <v>4.5397360788365804E-3</v>
          </cell>
          <cell r="S222">
            <v>1.1479532458993334E-3</v>
          </cell>
        </row>
        <row r="223">
          <cell r="B223" t="str">
            <v>100G LR4</v>
          </cell>
          <cell r="C223" t="str">
            <v>10 km</v>
          </cell>
          <cell r="D223" t="str">
            <v>CFP2/4</v>
          </cell>
          <cell r="E223">
            <v>265.89292589706986</v>
          </cell>
          <cell r="F223">
            <v>167.37814313065076</v>
          </cell>
          <cell r="G223">
            <v>101.21498299999995</v>
          </cell>
          <cell r="H223">
            <v>43.970804999999999</v>
          </cell>
          <cell r="I223">
            <v>45.144999999999996</v>
          </cell>
          <cell r="J223">
            <v>21.64</v>
          </cell>
          <cell r="K223">
            <v>15.0898</v>
          </cell>
          <cell r="L223">
            <v>9.2953167999999948</v>
          </cell>
          <cell r="M223">
            <v>5.3169212095999958</v>
          </cell>
          <cell r="N223">
            <v>3.0412789318911964</v>
          </cell>
          <cell r="O223">
            <v>1.7396115490417636</v>
          </cell>
          <cell r="P223">
            <v>0.99505780605188843</v>
          </cell>
          <cell r="Q223">
            <v>0.56917306506167997</v>
          </cell>
          <cell r="R223">
            <v>0.32556699321528076</v>
          </cell>
          <cell r="S223">
            <v>0.18622432011914053</v>
          </cell>
        </row>
        <row r="224">
          <cell r="B224" t="str">
            <v>100G LR4 and LR1</v>
          </cell>
          <cell r="C224" t="str">
            <v>10 km</v>
          </cell>
          <cell r="D224" t="str">
            <v>QSFP28</v>
          </cell>
          <cell r="E224">
            <v>35.058421943272599</v>
          </cell>
          <cell r="F224">
            <v>130.44672</v>
          </cell>
          <cell r="G224">
            <v>99.532400954490555</v>
          </cell>
          <cell r="H224">
            <v>129.00034525448382</v>
          </cell>
          <cell r="I224">
            <v>255.48304617718779</v>
          </cell>
          <cell r="J224">
            <v>339.82686106351696</v>
          </cell>
          <cell r="K224">
            <v>370.5</v>
          </cell>
          <cell r="L224">
            <v>326.04000000000008</v>
          </cell>
          <cell r="M224">
            <v>304.84739999999999</v>
          </cell>
          <cell r="N224">
            <v>288.08079300000003</v>
          </cell>
          <cell r="O224">
            <v>259.2727137</v>
          </cell>
          <cell r="P224">
            <v>233.34544233</v>
          </cell>
          <cell r="Q224">
            <v>210.01089809699999</v>
          </cell>
          <cell r="R224">
            <v>189.00980828730002</v>
          </cell>
          <cell r="S224">
            <v>170.10882745856998</v>
          </cell>
        </row>
        <row r="225">
          <cell r="B225" t="str">
            <v>100G 4WDM10</v>
          </cell>
          <cell r="C225" t="str">
            <v>10 km</v>
          </cell>
          <cell r="D225" t="str">
            <v>QSFP28</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row>
        <row r="226">
          <cell r="B226" t="str">
            <v>100G 4WDM20</v>
          </cell>
          <cell r="C226" t="str">
            <v>20 km</v>
          </cell>
          <cell r="D226" t="str">
            <v>QSFP28</v>
          </cell>
          <cell r="E226">
            <v>0</v>
          </cell>
          <cell r="F226">
            <v>0</v>
          </cell>
          <cell r="G226">
            <v>0</v>
          </cell>
          <cell r="H226">
            <v>4.4945220228750795</v>
          </cell>
          <cell r="I226">
            <v>0.55587840000000011</v>
          </cell>
          <cell r="J226">
            <v>0.67726995035677262</v>
          </cell>
          <cell r="K226">
            <v>0.45012402854480893</v>
          </cell>
          <cell r="L226">
            <v>0.34185688615384618</v>
          </cell>
          <cell r="M226">
            <v>0.24517548553846161</v>
          </cell>
          <cell r="N226">
            <v>0.19859214328615388</v>
          </cell>
          <cell r="O226">
            <v>0.16085963606178461</v>
          </cell>
          <cell r="P226">
            <v>0.13029630521004557</v>
          </cell>
          <cell r="Q226">
            <v>0.1055400072201369</v>
          </cell>
          <cell r="R226">
            <v>8.5487405848310882E-2</v>
          </cell>
          <cell r="S226">
            <v>6.9244798737131824E-2</v>
          </cell>
        </row>
        <row r="227">
          <cell r="B227" t="str">
            <v>100G ER4-Lite</v>
          </cell>
          <cell r="C227" t="str">
            <v>30 km</v>
          </cell>
          <cell r="D227" t="str">
            <v>QSFP28</v>
          </cell>
          <cell r="E227">
            <v>0</v>
          </cell>
          <cell r="F227">
            <v>5.5795878312070659</v>
          </cell>
          <cell r="G227">
            <v>15.068293125925925</v>
          </cell>
          <cell r="H227">
            <v>38.984400065402241</v>
          </cell>
          <cell r="I227">
            <v>42.97916</v>
          </cell>
          <cell r="J227">
            <v>50.863999999999976</v>
          </cell>
          <cell r="K227">
            <v>68.28</v>
          </cell>
          <cell r="L227">
            <v>65.5488</v>
          </cell>
          <cell r="M227">
            <v>58.502304000000002</v>
          </cell>
          <cell r="N227">
            <v>54.056128896000004</v>
          </cell>
          <cell r="O227">
            <v>49.947863099904005</v>
          </cell>
          <cell r="P227">
            <v>46.151825504311311</v>
          </cell>
          <cell r="Q227">
            <v>42.644286765983651</v>
          </cell>
          <cell r="R227">
            <v>39.403320971768892</v>
          </cell>
          <cell r="S227">
            <v>36.408668577914455</v>
          </cell>
        </row>
        <row r="228">
          <cell r="B228" t="str">
            <v>100G ER4</v>
          </cell>
          <cell r="C228" t="str">
            <v>40 km</v>
          </cell>
          <cell r="D228" t="str">
            <v>QSFP28</v>
          </cell>
          <cell r="E228">
            <v>53.637631627312636</v>
          </cell>
          <cell r="F228">
            <v>44.175693291689278</v>
          </cell>
          <cell r="G228">
            <v>16.005369442637175</v>
          </cell>
          <cell r="H228">
            <v>16.48680316748424</v>
          </cell>
          <cell r="I228">
            <v>13.295481600000002</v>
          </cell>
          <cell r="J228">
            <v>11.493739242070397</v>
          </cell>
          <cell r="K228">
            <v>12.852491111835672</v>
          </cell>
          <cell r="L228">
            <v>14.394790045255952</v>
          </cell>
          <cell r="M228">
            <v>15.54637324887643</v>
          </cell>
          <cell r="N228">
            <v>17.785050996714642</v>
          </cell>
          <cell r="O228">
            <v>19.563556096386105</v>
          </cell>
          <cell r="P228">
            <v>18.937522301301748</v>
          </cell>
          <cell r="Q228">
            <v>17.498270606402819</v>
          </cell>
          <cell r="R228">
            <v>16.168402040316202</v>
          </cell>
          <cell r="S228">
            <v>14.939603485252173</v>
          </cell>
        </row>
        <row r="229">
          <cell r="B229" t="str">
            <v>100G ZR4</v>
          </cell>
          <cell r="C229" t="str">
            <v>80 km</v>
          </cell>
          <cell r="D229" t="str">
            <v>QSFP28</v>
          </cell>
          <cell r="E229">
            <v>0</v>
          </cell>
          <cell r="F229">
            <v>0</v>
          </cell>
          <cell r="G229">
            <v>0</v>
          </cell>
          <cell r="H229">
            <v>0</v>
          </cell>
          <cell r="I229">
            <v>0</v>
          </cell>
          <cell r="J229">
            <v>4.8</v>
          </cell>
          <cell r="K229">
            <v>10.8</v>
          </cell>
          <cell r="L229">
            <v>21.6</v>
          </cell>
          <cell r="M229">
            <v>34.56</v>
          </cell>
          <cell r="N229">
            <v>41.472000000000001</v>
          </cell>
          <cell r="O229">
            <v>48.107520000000001</v>
          </cell>
          <cell r="P229">
            <v>53.880422400000015</v>
          </cell>
          <cell r="Q229">
            <v>58.190856192000012</v>
          </cell>
          <cell r="R229">
            <v>60.518490439680001</v>
          </cell>
          <cell r="S229">
            <v>60.518490439680001</v>
          </cell>
        </row>
        <row r="230">
          <cell r="B230" t="str">
            <v>200G SR4</v>
          </cell>
          <cell r="C230" t="str">
            <v>100 m</v>
          </cell>
          <cell r="D230" t="str">
            <v>QSFP56</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row>
        <row r="231">
          <cell r="B231" t="str">
            <v>200G DR</v>
          </cell>
          <cell r="C231" t="str">
            <v>500 m</v>
          </cell>
          <cell r="D231" t="str">
            <v>TBD</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row>
        <row r="232">
          <cell r="B232" t="str">
            <v>200G FR4</v>
          </cell>
          <cell r="C232" t="str">
            <v>3 km</v>
          </cell>
          <cell r="D232" t="str">
            <v>QSFP56</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row>
        <row r="233">
          <cell r="B233" t="str">
            <v>200G LR</v>
          </cell>
          <cell r="C233" t="str">
            <v>10 km</v>
          </cell>
          <cell r="D233" t="str">
            <v>TBD</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row>
        <row r="234">
          <cell r="B234" t="str">
            <v>200G ER4</v>
          </cell>
          <cell r="C234" t="str">
            <v>40 km</v>
          </cell>
          <cell r="D234" t="str">
            <v>TBD</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row>
        <row r="235">
          <cell r="B235" t="str">
            <v>2x200 (400G-SR8)</v>
          </cell>
          <cell r="C235" t="str">
            <v>100 m</v>
          </cell>
          <cell r="D235" t="str">
            <v>OSFP, QSFP-DD</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row>
        <row r="236">
          <cell r="B236" t="str">
            <v>400G SR4.2</v>
          </cell>
          <cell r="C236" t="str">
            <v>100 m</v>
          </cell>
          <cell r="D236" t="str">
            <v>OSFP, QSFP-DD</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row>
        <row r="237">
          <cell r="B237" t="str">
            <v>400G DR4</v>
          </cell>
          <cell r="C237" t="str">
            <v>500 m</v>
          </cell>
          <cell r="D237" t="str">
            <v>OSFP, QSFP-DD, QSFP112</v>
          </cell>
          <cell r="E237">
            <v>0</v>
          </cell>
          <cell r="F237">
            <v>0</v>
          </cell>
          <cell r="G237">
            <v>0</v>
          </cell>
          <cell r="H237">
            <v>0</v>
          </cell>
          <cell r="I237">
            <v>0</v>
          </cell>
          <cell r="J237">
            <v>10.748338</v>
          </cell>
          <cell r="K237">
            <v>18.72</v>
          </cell>
          <cell r="L237">
            <v>37.44</v>
          </cell>
          <cell r="M237">
            <v>68.739840000000001</v>
          </cell>
          <cell r="N237">
            <v>102.250512</v>
          </cell>
          <cell r="O237">
            <v>95.604228720000009</v>
          </cell>
          <cell r="P237">
            <v>73.137234970799994</v>
          </cell>
          <cell r="Q237">
            <v>55.949984752662004</v>
          </cell>
          <cell r="R237">
            <v>42.801738335786425</v>
          </cell>
          <cell r="S237">
            <v>32.743329826876618</v>
          </cell>
        </row>
        <row r="238">
          <cell r="B238" t="str">
            <v>2x(200G FR4)</v>
          </cell>
          <cell r="C238" t="str">
            <v>2 km</v>
          </cell>
          <cell r="D238" t="str">
            <v>OSFP</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row>
        <row r="239">
          <cell r="B239" t="str">
            <v>400G FR4</v>
          </cell>
          <cell r="C239" t="str">
            <v>2 km</v>
          </cell>
          <cell r="D239" t="str">
            <v>OSFP, QSFP-DD, QSFP112</v>
          </cell>
          <cell r="E239">
            <v>0</v>
          </cell>
          <cell r="F239">
            <v>0</v>
          </cell>
          <cell r="G239">
            <v>0</v>
          </cell>
          <cell r="H239">
            <v>0</v>
          </cell>
          <cell r="I239">
            <v>0</v>
          </cell>
          <cell r="J239">
            <v>1.5909423934435465</v>
          </cell>
          <cell r="K239">
            <v>12.6</v>
          </cell>
          <cell r="L239">
            <v>22.68</v>
          </cell>
          <cell r="M239">
            <v>30.481919999999999</v>
          </cell>
          <cell r="N239">
            <v>34.139750399999997</v>
          </cell>
          <cell r="O239">
            <v>30.042980352000004</v>
          </cell>
          <cell r="P239">
            <v>22.832665067520004</v>
          </cell>
          <cell r="Q239">
            <v>17.352825451315201</v>
          </cell>
          <cell r="R239">
            <v>13.188147342999555</v>
          </cell>
          <cell r="S239">
            <v>10.022991980679659</v>
          </cell>
        </row>
        <row r="240">
          <cell r="B240" t="str">
            <v>400G LR8, LR4</v>
          </cell>
          <cell r="C240" t="str">
            <v>10 km</v>
          </cell>
          <cell r="D240" t="str">
            <v>OSFP, QSFP-DD, QSFP112</v>
          </cell>
          <cell r="E240">
            <v>0</v>
          </cell>
          <cell r="F240">
            <v>0</v>
          </cell>
          <cell r="G240">
            <v>7.2</v>
          </cell>
          <cell r="H240">
            <v>9.6139243104000016</v>
          </cell>
          <cell r="I240">
            <v>22.806700000000003</v>
          </cell>
          <cell r="J240">
            <v>10.810499999999999</v>
          </cell>
          <cell r="K240">
            <v>11.4</v>
          </cell>
          <cell r="L240">
            <v>22.8</v>
          </cell>
          <cell r="M240">
            <v>36.479999999999997</v>
          </cell>
          <cell r="N240">
            <v>43.77600000000001</v>
          </cell>
          <cell r="O240">
            <v>52.531199999999998</v>
          </cell>
          <cell r="P240">
            <v>63.037440000000011</v>
          </cell>
          <cell r="Q240">
            <v>75.644928000000021</v>
          </cell>
          <cell r="R240">
            <v>84.722319360000029</v>
          </cell>
          <cell r="S240">
            <v>88.111212134400034</v>
          </cell>
        </row>
        <row r="241">
          <cell r="B241" t="str">
            <v>400G ER4</v>
          </cell>
          <cell r="C241" t="str">
            <v>40 km</v>
          </cell>
          <cell r="D241" t="str">
            <v>TBD</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row>
        <row r="242">
          <cell r="B242" t="str">
            <v>800G SR8</v>
          </cell>
          <cell r="C242" t="str">
            <v>50 m</v>
          </cell>
          <cell r="D242" t="str">
            <v>OSFP, QSFP-DD800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row>
        <row r="243">
          <cell r="B243" t="str">
            <v>800G DR8, DR4</v>
          </cell>
          <cell r="C243" t="str">
            <v>500 m</v>
          </cell>
          <cell r="D243" t="str">
            <v>OSFP, QSFP-DD800</v>
          </cell>
          <cell r="E243">
            <v>0</v>
          </cell>
          <cell r="F243">
            <v>0</v>
          </cell>
          <cell r="G243">
            <v>0</v>
          </cell>
          <cell r="H243">
            <v>0</v>
          </cell>
          <cell r="I243">
            <v>0</v>
          </cell>
          <cell r="J243">
            <v>0</v>
          </cell>
          <cell r="K243">
            <v>0</v>
          </cell>
          <cell r="L243">
            <v>4.8672000000000004</v>
          </cell>
          <cell r="M243">
            <v>16.803071999999997</v>
          </cell>
          <cell r="N243">
            <v>41.062507199999985</v>
          </cell>
          <cell r="O243">
            <v>66.771207360000005</v>
          </cell>
          <cell r="P243">
            <v>72.234306143999987</v>
          </cell>
          <cell r="Q243">
            <v>64.653315714187187</v>
          </cell>
          <cell r="R243">
            <v>58.619006247529725</v>
          </cell>
          <cell r="S243">
            <v>47.95767448626026</v>
          </cell>
        </row>
        <row r="244">
          <cell r="B244" t="str">
            <v>2x(400G FR4), 800G FR4</v>
          </cell>
          <cell r="C244" t="str">
            <v>2 km</v>
          </cell>
          <cell r="D244" t="str">
            <v>OSFP, QSFP-DD800</v>
          </cell>
          <cell r="E244">
            <v>0</v>
          </cell>
          <cell r="F244">
            <v>0</v>
          </cell>
          <cell r="G244">
            <v>0</v>
          </cell>
          <cell r="H244">
            <v>0</v>
          </cell>
          <cell r="I244">
            <v>0</v>
          </cell>
          <cell r="J244">
            <v>0</v>
          </cell>
          <cell r="K244">
            <v>0</v>
          </cell>
          <cell r="L244">
            <v>3.1751999999999994</v>
          </cell>
          <cell r="M244">
            <v>17.6904</v>
          </cell>
          <cell r="N244">
            <v>61.725888000000005</v>
          </cell>
          <cell r="O244">
            <v>128.56620672</v>
          </cell>
          <cell r="P244">
            <v>185.13533767680005</v>
          </cell>
          <cell r="Q244">
            <v>249.93270586368001</v>
          </cell>
          <cell r="R244">
            <v>314.9152093882368</v>
          </cell>
          <cell r="S244">
            <v>368.45079498423706</v>
          </cell>
        </row>
        <row r="245">
          <cell r="B245" t="str">
            <v>800G LR8, LR4</v>
          </cell>
          <cell r="C245" t="str">
            <v>6, 10 km</v>
          </cell>
          <cell r="D245" t="str">
            <v>TBD</v>
          </cell>
          <cell r="E245">
            <v>0</v>
          </cell>
          <cell r="F245">
            <v>0</v>
          </cell>
          <cell r="G245">
            <v>0</v>
          </cell>
          <cell r="H245">
            <v>0</v>
          </cell>
          <cell r="I245">
            <v>0</v>
          </cell>
          <cell r="J245">
            <v>0</v>
          </cell>
          <cell r="K245">
            <v>0</v>
          </cell>
          <cell r="L245">
            <v>0.56999999999999995</v>
          </cell>
          <cell r="M245">
            <v>2.3104</v>
          </cell>
          <cell r="N245">
            <v>7.3543680000000009</v>
          </cell>
          <cell r="O245">
            <v>14.288486400000002</v>
          </cell>
          <cell r="P245">
            <v>21.516779520000004</v>
          </cell>
          <cell r="Q245">
            <v>22.377450700800008</v>
          </cell>
          <cell r="R245">
            <v>22.721719173120011</v>
          </cell>
          <cell r="S245">
            <v>20.82135720591361</v>
          </cell>
        </row>
        <row r="246">
          <cell r="B246" t="str">
            <v>800G ZRlite</v>
          </cell>
          <cell r="C246" t="str">
            <v>10 km, 20 km</v>
          </cell>
          <cell r="D246" t="str">
            <v>TBD</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row>
        <row r="247">
          <cell r="B247" t="str">
            <v>800G ER4</v>
          </cell>
          <cell r="C247" t="str">
            <v>40 km</v>
          </cell>
          <cell r="D247" t="str">
            <v>TBD</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row>
        <row r="248">
          <cell r="B248" t="str">
            <v>1.6T SR16</v>
          </cell>
          <cell r="C248" t="str">
            <v>100 m</v>
          </cell>
          <cell r="D248" t="str">
            <v>OSFP-XD and TBD</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row>
        <row r="249">
          <cell r="B249" t="str">
            <v>1.6T DR8</v>
          </cell>
          <cell r="C249" t="str">
            <v>500 m</v>
          </cell>
          <cell r="D249" t="str">
            <v>OSFP-XD and TBD</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row>
        <row r="250">
          <cell r="B250" t="str">
            <v>1.6T FR8</v>
          </cell>
          <cell r="C250" t="str">
            <v>2 km</v>
          </cell>
          <cell r="D250" t="str">
            <v>OSFP-XD and TBD</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row>
        <row r="251">
          <cell r="B251" t="str">
            <v>1.6T LR8</v>
          </cell>
          <cell r="C251" t="str">
            <v>10 km</v>
          </cell>
          <cell r="D251" t="str">
            <v>OSFP-XD and TBD</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row>
        <row r="252">
          <cell r="B252" t="str">
            <v>1.6T ER8</v>
          </cell>
          <cell r="C252" t="str">
            <v>&gt;10 km</v>
          </cell>
          <cell r="D252" t="str">
            <v>OSFP-XD and TBD</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row>
        <row r="253">
          <cell r="B253" t="str">
            <v>3.2T SR</v>
          </cell>
          <cell r="C253" t="str">
            <v>100 m</v>
          </cell>
          <cell r="D253" t="str">
            <v>OSFP-XD and TBD</v>
          </cell>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row>
        <row r="254">
          <cell r="B254" t="str">
            <v>3.2T DR</v>
          </cell>
          <cell r="C254" t="str">
            <v>500 m</v>
          </cell>
          <cell r="D254" t="str">
            <v>OSFP-XD and TBD</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row>
        <row r="255">
          <cell r="B255" t="str">
            <v>3.2T FR</v>
          </cell>
          <cell r="C255" t="str">
            <v>2 km</v>
          </cell>
          <cell r="D255" t="str">
            <v>OSFP-XD and TBD</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row>
        <row r="256">
          <cell r="B256" t="str">
            <v>3.2T LR</v>
          </cell>
          <cell r="C256" t="str">
            <v>10 km</v>
          </cell>
          <cell r="D256" t="str">
            <v>OSFP-XD and TBD</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row>
        <row r="257">
          <cell r="B257" t="str">
            <v>3.2T ER</v>
          </cell>
          <cell r="C257" t="str">
            <v>&gt;10 km</v>
          </cell>
          <cell r="D257" t="str">
            <v>OSFP-XD and TBD</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row>
        <row r="258">
          <cell r="B258">
            <v>0</v>
          </cell>
          <cell r="C258">
            <v>0</v>
          </cell>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row>
        <row r="259">
          <cell r="B259" t="str">
            <v xml:space="preserve">Total Devices </v>
          </cell>
          <cell r="C259">
            <v>0</v>
          </cell>
          <cell r="D259">
            <v>0</v>
          </cell>
          <cell r="E259">
            <v>970.95883262807854</v>
          </cell>
          <cell r="F259">
            <v>685.70600036965197</v>
          </cell>
          <cell r="G259">
            <v>515.46297620496682</v>
          </cell>
          <cell r="H259">
            <v>402.84438481692752</v>
          </cell>
          <cell r="I259">
            <v>575.2383428316233</v>
          </cell>
          <cell r="J259">
            <v>641.59458704108613</v>
          </cell>
          <cell r="K259">
            <v>723.52891242342275</v>
          </cell>
          <cell r="L259">
            <v>683.85527928708234</v>
          </cell>
          <cell r="M259">
            <v>714.80327441136365</v>
          </cell>
          <cell r="N259">
            <v>794.35036940408406</v>
          </cell>
          <cell r="O259">
            <v>848.71284589614777</v>
          </cell>
          <cell r="P259">
            <v>860.84271220215123</v>
          </cell>
          <cell r="Q259">
            <v>874.30331615503258</v>
          </cell>
          <cell r="R259">
            <v>893.95919842808121</v>
          </cell>
          <cell r="S259">
            <v>895.64660138689521</v>
          </cell>
        </row>
      </sheetData>
      <sheetData sheetId="25">
        <row r="9">
          <cell r="B9" t="str">
            <v>1G</v>
          </cell>
          <cell r="C9" t="str">
            <v>500 m</v>
          </cell>
          <cell r="D9" t="str">
            <v>SFP</v>
          </cell>
          <cell r="E9">
            <v>4496175.0999999996</v>
          </cell>
          <cell r="F9">
            <v>4278484</v>
          </cell>
          <cell r="G9">
            <v>4962296</v>
          </cell>
          <cell r="H9">
            <v>3594917</v>
          </cell>
          <cell r="I9">
            <v>4040662</v>
          </cell>
          <cell r="J9">
            <v>4120020</v>
          </cell>
          <cell r="K9">
            <v>3554860.2561997403</v>
          </cell>
          <cell r="L9">
            <v>3199374.2305797664</v>
          </cell>
          <cell r="M9">
            <v>2879436.8075217898</v>
          </cell>
          <cell r="N9">
            <v>2591493.1267696107</v>
          </cell>
          <cell r="O9">
            <v>2332343.8140926496</v>
          </cell>
          <cell r="P9">
            <v>2099109.4326833845</v>
          </cell>
          <cell r="Q9">
            <v>1889198.4894150461</v>
          </cell>
          <cell r="R9">
            <v>1700278.6404735416</v>
          </cell>
          <cell r="S9">
            <v>1530250.7764261875</v>
          </cell>
        </row>
        <row r="10">
          <cell r="B10" t="str">
            <v>1G</v>
          </cell>
          <cell r="C10" t="str">
            <v>10 km</v>
          </cell>
          <cell r="D10" t="str">
            <v>SFP</v>
          </cell>
          <cell r="E10">
            <v>6043317.0336000007</v>
          </cell>
          <cell r="F10">
            <v>4616748.72</v>
          </cell>
          <cell r="G10">
            <v>5648443.9199999999</v>
          </cell>
          <cell r="H10">
            <v>5518023.1200000001</v>
          </cell>
          <cell r="I10">
            <v>6046550.5800000001</v>
          </cell>
          <cell r="J10">
            <v>5087497.0199999996</v>
          </cell>
          <cell r="K10">
            <v>5323536.5769105563</v>
          </cell>
          <cell r="L10">
            <v>4791182.9192195004</v>
          </cell>
          <cell r="M10">
            <v>4312064.6272975504</v>
          </cell>
          <cell r="N10">
            <v>3880858.1645677956</v>
          </cell>
          <cell r="O10">
            <v>3492772.3481110157</v>
          </cell>
          <cell r="P10">
            <v>3143495.1132999142</v>
          </cell>
          <cell r="Q10">
            <v>2829145.6019699229</v>
          </cell>
          <cell r="R10">
            <v>2546231.0417729304</v>
          </cell>
          <cell r="S10">
            <v>2291607.9375956375</v>
          </cell>
        </row>
        <row r="11">
          <cell r="B11" t="str">
            <v>1G</v>
          </cell>
          <cell r="C11" t="str">
            <v>40 km</v>
          </cell>
          <cell r="D11" t="str">
            <v>SFP</v>
          </cell>
          <cell r="E11">
            <v>281281.8125</v>
          </cell>
          <cell r="F11">
            <v>238750.2</v>
          </cell>
          <cell r="G11">
            <v>508066.5</v>
          </cell>
          <cell r="H11">
            <v>426121.5</v>
          </cell>
          <cell r="I11">
            <v>350971.5</v>
          </cell>
          <cell r="J11">
            <v>393662</v>
          </cell>
          <cell r="K11">
            <v>231364.28828133305</v>
          </cell>
          <cell r="L11">
            <v>176411.22525969919</v>
          </cell>
          <cell r="M11">
            <v>133546.27344831073</v>
          </cell>
          <cell r="N11">
            <v>101096.78182709878</v>
          </cell>
          <cell r="O11">
            <v>76531.969270950052</v>
          </cell>
          <cell r="P11">
            <v>57935.991775750554</v>
          </cell>
          <cell r="Q11">
            <v>43858.52311151653</v>
          </cell>
          <cell r="R11">
            <v>33201.641856220907</v>
          </cell>
          <cell r="S11">
            <v>25134.202972267918</v>
          </cell>
        </row>
        <row r="12">
          <cell r="B12" t="str">
            <v>1G</v>
          </cell>
          <cell r="C12" t="str">
            <v>80 km</v>
          </cell>
          <cell r="D12" t="str">
            <v>SFP</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row>
        <row r="13">
          <cell r="B13" t="str">
            <v>1G &amp; Fast Ethernet</v>
          </cell>
          <cell r="C13" t="str">
            <v>Various</v>
          </cell>
          <cell r="D13" t="str">
            <v>Legacy/discontinued</v>
          </cell>
          <cell r="E13">
            <v>100000</v>
          </cell>
          <cell r="F13">
            <v>0</v>
          </cell>
          <cell r="G13">
            <v>0</v>
          </cell>
          <cell r="H13">
            <v>0</v>
          </cell>
          <cell r="I13">
            <v>0</v>
          </cell>
          <cell r="J13">
            <v>0</v>
          </cell>
          <cell r="K13">
            <v>0</v>
          </cell>
          <cell r="L13">
            <v>0</v>
          </cell>
          <cell r="M13">
            <v>0</v>
          </cell>
          <cell r="N13">
            <v>0</v>
          </cell>
          <cell r="O13">
            <v>0</v>
          </cell>
          <cell r="P13">
            <v>0</v>
          </cell>
          <cell r="Q13">
            <v>0</v>
          </cell>
          <cell r="R13">
            <v>0</v>
          </cell>
          <cell r="S13">
            <v>0</v>
          </cell>
        </row>
        <row r="14">
          <cell r="B14" t="str">
            <v>10G</v>
          </cell>
          <cell r="C14" t="str">
            <v>300 m</v>
          </cell>
          <cell r="D14" t="str">
            <v>XFP</v>
          </cell>
          <cell r="E14">
            <v>117811</v>
          </cell>
          <cell r="F14">
            <v>83582</v>
          </cell>
          <cell r="G14">
            <v>55887</v>
          </cell>
          <cell r="H14">
            <v>25923</v>
          </cell>
          <cell r="I14">
            <v>25000</v>
          </cell>
          <cell r="J14">
            <v>24000</v>
          </cell>
          <cell r="K14">
            <v>0</v>
          </cell>
          <cell r="L14">
            <v>0</v>
          </cell>
          <cell r="M14">
            <v>0</v>
          </cell>
          <cell r="N14">
            <v>0</v>
          </cell>
          <cell r="O14">
            <v>0</v>
          </cell>
          <cell r="P14">
            <v>0</v>
          </cell>
          <cell r="Q14">
            <v>0</v>
          </cell>
          <cell r="R14">
            <v>0</v>
          </cell>
          <cell r="S14">
            <v>0</v>
          </cell>
        </row>
        <row r="15">
          <cell r="B15" t="str">
            <v>10G</v>
          </cell>
          <cell r="C15" t="str">
            <v>300 m</v>
          </cell>
          <cell r="D15" t="str">
            <v>SFP+</v>
          </cell>
          <cell r="E15">
            <v>5828784.1666400004</v>
          </cell>
          <cell r="F15">
            <v>6732983.1762297843</v>
          </cell>
          <cell r="G15">
            <v>7180143.9841816463</v>
          </cell>
          <cell r="H15">
            <v>6777076.1942345975</v>
          </cell>
          <cell r="I15">
            <v>8420723.7178813722</v>
          </cell>
          <cell r="J15">
            <v>6362352.6195172025</v>
          </cell>
          <cell r="K15">
            <v>8117242.7291137306</v>
          </cell>
          <cell r="L15">
            <v>7477277.5649933862</v>
          </cell>
          <cell r="M15">
            <v>6666305.1179623473</v>
          </cell>
          <cell r="N15">
            <v>5799685.4526272425</v>
          </cell>
          <cell r="O15">
            <v>5045726.3437857004</v>
          </cell>
          <cell r="P15">
            <v>4389781.9190935586</v>
          </cell>
          <cell r="Q15">
            <v>3819110.2696113964</v>
          </cell>
          <cell r="R15">
            <v>3322625.9345619152</v>
          </cell>
          <cell r="S15">
            <v>2890684.5630688663</v>
          </cell>
        </row>
        <row r="16">
          <cell r="B16" t="str">
            <v>10G LRM</v>
          </cell>
          <cell r="C16" t="str">
            <v>220 m</v>
          </cell>
          <cell r="D16" t="str">
            <v>SFP+</v>
          </cell>
          <cell r="E16">
            <v>121638</v>
          </cell>
          <cell r="F16">
            <v>108162</v>
          </cell>
          <cell r="G16">
            <v>97170</v>
          </cell>
          <cell r="H16">
            <v>51018</v>
          </cell>
          <cell r="I16">
            <v>18000</v>
          </cell>
          <cell r="J16">
            <v>6000</v>
          </cell>
          <cell r="K16">
            <v>4000</v>
          </cell>
          <cell r="L16">
            <v>2800</v>
          </cell>
          <cell r="M16">
            <v>1959.9999999999998</v>
          </cell>
          <cell r="N16">
            <v>1371.9999999999998</v>
          </cell>
          <cell r="O16">
            <v>960.39999999999975</v>
          </cell>
          <cell r="P16">
            <v>672.27999999999975</v>
          </cell>
          <cell r="Q16">
            <v>470.59599999999978</v>
          </cell>
          <cell r="R16">
            <v>329.41719999999981</v>
          </cell>
          <cell r="S16">
            <v>230.59203999999986</v>
          </cell>
        </row>
        <row r="17">
          <cell r="B17" t="str">
            <v>10G</v>
          </cell>
          <cell r="C17" t="str">
            <v>10 km</v>
          </cell>
          <cell r="D17" t="str">
            <v>XFP</v>
          </cell>
          <cell r="E17">
            <v>36681.300000000003</v>
          </cell>
          <cell r="F17">
            <v>19571.400000000001</v>
          </cell>
          <cell r="G17">
            <v>59521.200000000012</v>
          </cell>
          <cell r="H17">
            <v>57220.500000000007</v>
          </cell>
          <cell r="I17">
            <v>73282.500000000015</v>
          </cell>
          <cell r="J17">
            <v>46800.000000000007</v>
          </cell>
          <cell r="K17">
            <v>42000.000000000007</v>
          </cell>
          <cell r="L17">
            <v>25200.000000000004</v>
          </cell>
          <cell r="M17">
            <v>15120.000000000002</v>
          </cell>
          <cell r="N17">
            <v>9072.0000000000018</v>
          </cell>
          <cell r="O17">
            <v>5443.2000000000007</v>
          </cell>
          <cell r="P17">
            <v>3265.9200000000005</v>
          </cell>
          <cell r="Q17">
            <v>1959.5520000000001</v>
          </cell>
          <cell r="R17">
            <v>1175.7311999999999</v>
          </cell>
          <cell r="S17">
            <v>705.43871999999999</v>
          </cell>
        </row>
        <row r="18">
          <cell r="B18" t="str">
            <v>10G</v>
          </cell>
          <cell r="C18" t="str">
            <v>10 km</v>
          </cell>
          <cell r="D18" t="str">
            <v>SFP+</v>
          </cell>
          <cell r="E18">
            <v>3392360.6810269356</v>
          </cell>
          <cell r="F18">
            <v>3629959.5306415008</v>
          </cell>
          <cell r="G18">
            <v>4119535.2900000005</v>
          </cell>
          <cell r="H18">
            <v>3163821.8560000006</v>
          </cell>
          <cell r="I18">
            <v>4807490.6360000009</v>
          </cell>
          <cell r="J18">
            <v>5403746.2700000005</v>
          </cell>
          <cell r="K18">
            <v>5621200.0000000009</v>
          </cell>
          <cell r="L18">
            <v>5059080.0000000009</v>
          </cell>
          <cell r="M18">
            <v>4553172.0000000009</v>
          </cell>
          <cell r="N18">
            <v>4097854.8000000007</v>
          </cell>
          <cell r="O18">
            <v>3688069.3200000008</v>
          </cell>
          <cell r="P18">
            <v>3319262.3880000003</v>
          </cell>
          <cell r="Q18">
            <v>2987336.1492000008</v>
          </cell>
          <cell r="R18">
            <v>2688602.5342800007</v>
          </cell>
          <cell r="S18">
            <v>2419742.2808520007</v>
          </cell>
        </row>
        <row r="19">
          <cell r="B19" t="str">
            <v>10G</v>
          </cell>
          <cell r="C19" t="str">
            <v>40 km</v>
          </cell>
          <cell r="D19" t="str">
            <v>XFP</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row>
        <row r="20">
          <cell r="B20" t="str">
            <v>10G</v>
          </cell>
          <cell r="C20" t="str">
            <v>40 km</v>
          </cell>
          <cell r="D20" t="str">
            <v>SFP+</v>
          </cell>
          <cell r="E20">
            <v>51581.85000000002</v>
          </cell>
          <cell r="F20">
            <v>64579.649999999994</v>
          </cell>
          <cell r="G20">
            <v>162555.48000000001</v>
          </cell>
          <cell r="H20">
            <v>97100.400000000009</v>
          </cell>
          <cell r="I20">
            <v>226398.96000000002</v>
          </cell>
          <cell r="J20">
            <v>261156.24000000002</v>
          </cell>
          <cell r="K20">
            <v>257400.00000000003</v>
          </cell>
          <cell r="L20">
            <v>216216.00000000003</v>
          </cell>
          <cell r="M20">
            <v>180540.36000000002</v>
          </cell>
          <cell r="N20">
            <v>149848.4988</v>
          </cell>
          <cell r="O20">
            <v>124374.25400399999</v>
          </cell>
          <cell r="P20">
            <v>103230.63082332</v>
          </cell>
          <cell r="Q20">
            <v>85681.423583355587</v>
          </cell>
          <cell r="R20">
            <v>71115.58157418514</v>
          </cell>
          <cell r="S20">
            <v>59025.932706573665</v>
          </cell>
        </row>
        <row r="21">
          <cell r="B21" t="str">
            <v>10G</v>
          </cell>
          <cell r="C21" t="str">
            <v>80 km</v>
          </cell>
          <cell r="D21" t="str">
            <v>XFP</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row>
        <row r="22">
          <cell r="B22" t="str">
            <v>10G</v>
          </cell>
          <cell r="C22" t="str">
            <v>80 km</v>
          </cell>
          <cell r="D22" t="str">
            <v>SFP+</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row>
        <row r="23">
          <cell r="B23" t="str">
            <v>10G</v>
          </cell>
          <cell r="C23" t="str">
            <v>Various</v>
          </cell>
          <cell r="D23" t="str">
            <v>Legacy/discontinued</v>
          </cell>
          <cell r="E23">
            <v>32526.5</v>
          </cell>
          <cell r="F23">
            <v>12164.5</v>
          </cell>
          <cell r="G23">
            <v>1750</v>
          </cell>
          <cell r="H23">
            <v>2500</v>
          </cell>
          <cell r="I23">
            <v>0</v>
          </cell>
          <cell r="J23">
            <v>0</v>
          </cell>
          <cell r="K23">
            <v>0</v>
          </cell>
          <cell r="L23">
            <v>0</v>
          </cell>
          <cell r="M23">
            <v>0</v>
          </cell>
          <cell r="N23">
            <v>0</v>
          </cell>
          <cell r="O23">
            <v>0</v>
          </cell>
          <cell r="P23">
            <v>0</v>
          </cell>
          <cell r="Q23">
            <v>0</v>
          </cell>
          <cell r="R23">
            <v>0</v>
          </cell>
          <cell r="S23">
            <v>0</v>
          </cell>
        </row>
        <row r="24">
          <cell r="B24" t="str">
            <v>25G SR, eSR</v>
          </cell>
          <cell r="C24" t="str">
            <v>100 - 300 m</v>
          </cell>
          <cell r="D24" t="str">
            <v>SFP28</v>
          </cell>
          <cell r="E24">
            <v>7146</v>
          </cell>
          <cell r="F24">
            <v>95865</v>
          </cell>
          <cell r="G24">
            <v>318978</v>
          </cell>
          <cell r="H24">
            <v>662127</v>
          </cell>
          <cell r="I24">
            <v>1545477</v>
          </cell>
          <cell r="J24">
            <v>1744500</v>
          </cell>
          <cell r="K24">
            <v>2300000</v>
          </cell>
          <cell r="L24">
            <v>2990000</v>
          </cell>
          <cell r="M24">
            <v>3588000</v>
          </cell>
          <cell r="N24">
            <v>4305599.9999999991</v>
          </cell>
          <cell r="O24">
            <v>5166719.9999999981</v>
          </cell>
          <cell r="P24">
            <v>6200063.9999999963</v>
          </cell>
          <cell r="Q24">
            <v>7440076.7999999942</v>
          </cell>
          <cell r="R24">
            <v>8928092.1599999908</v>
          </cell>
          <cell r="S24">
            <v>10713710.591999987</v>
          </cell>
        </row>
        <row r="25">
          <cell r="B25" t="str">
            <v>25G LR</v>
          </cell>
          <cell r="C25" t="str">
            <v>10 km</v>
          </cell>
          <cell r="D25" t="str">
            <v>SFP28</v>
          </cell>
          <cell r="E25">
            <v>3183.6</v>
          </cell>
          <cell r="F25">
            <v>12223.4</v>
          </cell>
          <cell r="G25">
            <v>39696.299999999996</v>
          </cell>
          <cell r="H25">
            <v>46239.899999999994</v>
          </cell>
          <cell r="I25">
            <v>72241.399999999994</v>
          </cell>
          <cell r="J25">
            <v>83020</v>
          </cell>
          <cell r="K25">
            <v>133000</v>
          </cell>
          <cell r="L25">
            <v>266000</v>
          </cell>
          <cell r="M25">
            <v>385700</v>
          </cell>
          <cell r="N25">
            <v>462839.99999999988</v>
          </cell>
          <cell r="O25">
            <v>555407.99999999977</v>
          </cell>
          <cell r="P25">
            <v>666489.59999999951</v>
          </cell>
          <cell r="Q25">
            <v>799787.51999999932</v>
          </cell>
          <cell r="R25">
            <v>959745.02399999904</v>
          </cell>
          <cell r="S25">
            <v>1151694.0287999986</v>
          </cell>
        </row>
        <row r="26">
          <cell r="B26" t="str">
            <v>25G ER</v>
          </cell>
          <cell r="C26" t="str">
            <v>40 km</v>
          </cell>
          <cell r="D26" t="str">
            <v>SFP28</v>
          </cell>
          <cell r="E26">
            <v>0</v>
          </cell>
          <cell r="F26">
            <v>0</v>
          </cell>
          <cell r="G26">
            <v>0</v>
          </cell>
          <cell r="H26">
            <v>0</v>
          </cell>
          <cell r="I26">
            <v>0</v>
          </cell>
          <cell r="J26">
            <v>0</v>
          </cell>
          <cell r="K26">
            <v>0</v>
          </cell>
          <cell r="L26">
            <v>3799.9999999999991</v>
          </cell>
          <cell r="M26">
            <v>7599.9999999999982</v>
          </cell>
          <cell r="N26">
            <v>11019.999999999998</v>
          </cell>
          <cell r="O26">
            <v>13223.999999999995</v>
          </cell>
          <cell r="P26">
            <v>19042.559999999983</v>
          </cell>
          <cell r="Q26">
            <v>22851.071999999982</v>
          </cell>
          <cell r="R26">
            <v>27421.286399999972</v>
          </cell>
          <cell r="S26">
            <v>32905.543679999952</v>
          </cell>
        </row>
        <row r="27">
          <cell r="B27" t="str">
            <v>40G SR4</v>
          </cell>
          <cell r="C27" t="str">
            <v>100 m</v>
          </cell>
          <cell r="D27" t="str">
            <v>QSFP+</v>
          </cell>
          <cell r="E27">
            <v>63993.500000000015</v>
          </cell>
          <cell r="F27">
            <v>79381.200000000012</v>
          </cell>
          <cell r="G27">
            <v>96063.950000000012</v>
          </cell>
          <cell r="H27">
            <v>65873.300000000017</v>
          </cell>
          <cell r="I27">
            <v>72056.200000000012</v>
          </cell>
          <cell r="J27">
            <v>110687.50000000001</v>
          </cell>
          <cell r="K27">
            <v>74000.000000000015</v>
          </cell>
          <cell r="L27">
            <v>37000.000000000007</v>
          </cell>
          <cell r="M27">
            <v>18500.000000000004</v>
          </cell>
          <cell r="N27">
            <v>9250.0000000000018</v>
          </cell>
          <cell r="O27">
            <v>4625.0000000000009</v>
          </cell>
          <cell r="P27">
            <v>2312.5000000000005</v>
          </cell>
          <cell r="Q27">
            <v>1156.2500000000002</v>
          </cell>
          <cell r="R27">
            <v>578.12500000000011</v>
          </cell>
          <cell r="S27">
            <v>289.06250000000006</v>
          </cell>
        </row>
        <row r="28">
          <cell r="B28" t="str">
            <v>40G MM duplex</v>
          </cell>
          <cell r="C28" t="str">
            <v>100 m</v>
          </cell>
          <cell r="D28" t="str">
            <v>QSFP+</v>
          </cell>
          <cell r="E28">
            <v>614294</v>
          </cell>
          <cell r="F28">
            <v>750519</v>
          </cell>
          <cell r="G28">
            <v>594327</v>
          </cell>
          <cell r="H28">
            <v>460602</v>
          </cell>
          <cell r="I28">
            <v>430000</v>
          </cell>
          <cell r="J28">
            <v>545803</v>
          </cell>
          <cell r="K28">
            <v>350000</v>
          </cell>
          <cell r="L28">
            <v>192499.99999999997</v>
          </cell>
          <cell r="M28">
            <v>96249.999999999971</v>
          </cell>
          <cell r="N28">
            <v>48124.999999999978</v>
          </cell>
          <cell r="O28">
            <v>24062.499999999985</v>
          </cell>
          <cell r="P28">
            <v>12031.249999999991</v>
          </cell>
          <cell r="Q28">
            <v>6015.6249999999945</v>
          </cell>
          <cell r="R28">
            <v>3007.8124999999968</v>
          </cell>
          <cell r="S28">
            <v>1503.9062499999982</v>
          </cell>
        </row>
        <row r="29">
          <cell r="B29" t="str">
            <v>40G eSR4</v>
          </cell>
          <cell r="C29" t="str">
            <v>300 m</v>
          </cell>
          <cell r="D29" t="str">
            <v>QSFP+</v>
          </cell>
          <cell r="E29">
            <v>27526.900000000005</v>
          </cell>
          <cell r="F29">
            <v>46653.500000000007</v>
          </cell>
          <cell r="G29">
            <v>49106.700000000012</v>
          </cell>
          <cell r="H29">
            <v>29361.400000000005</v>
          </cell>
          <cell r="I29">
            <v>17729.300000000003</v>
          </cell>
          <cell r="J29">
            <v>19005.900000000005</v>
          </cell>
          <cell r="K29">
            <v>16832.917704079944</v>
          </cell>
          <cell r="L29">
            <v>8416.458852039972</v>
          </cell>
          <cell r="M29">
            <v>3366.5835408159887</v>
          </cell>
          <cell r="N29">
            <v>1346.6334163263955</v>
          </cell>
          <cell r="O29">
            <v>538.65336653055829</v>
          </cell>
          <cell r="P29">
            <v>215.46134661222331</v>
          </cell>
          <cell r="Q29">
            <v>86.184538644889329</v>
          </cell>
          <cell r="R29">
            <v>34.47381545795573</v>
          </cell>
          <cell r="S29">
            <v>13.789526183182295</v>
          </cell>
        </row>
        <row r="30">
          <cell r="B30" t="str">
            <v>40 G PSM4</v>
          </cell>
          <cell r="C30" t="str">
            <v>500 m</v>
          </cell>
          <cell r="D30" t="str">
            <v>QSFP+</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row>
        <row r="31">
          <cell r="B31" t="str">
            <v>40G (FR)</v>
          </cell>
          <cell r="C31" t="str">
            <v>2 km</v>
          </cell>
          <cell r="D31" t="str">
            <v>CFP</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row>
        <row r="32">
          <cell r="B32" t="str">
            <v>40G (LR4 subspec)</v>
          </cell>
          <cell r="C32" t="str">
            <v>2 km</v>
          </cell>
          <cell r="D32" t="str">
            <v>QSFP+</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row>
        <row r="33">
          <cell r="B33" t="str">
            <v>40G</v>
          </cell>
          <cell r="C33" t="str">
            <v>10 km</v>
          </cell>
          <cell r="D33" t="str">
            <v>CFP</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row>
        <row r="34">
          <cell r="B34" t="str">
            <v>40G</v>
          </cell>
          <cell r="C34" t="str">
            <v>10 km</v>
          </cell>
          <cell r="D34" t="str">
            <v>QSFP+</v>
          </cell>
          <cell r="E34">
            <v>65446.199999999983</v>
          </cell>
          <cell r="F34">
            <v>84871.599999999977</v>
          </cell>
          <cell r="G34">
            <v>53867.399999999987</v>
          </cell>
          <cell r="H34">
            <v>69013.199999999983</v>
          </cell>
          <cell r="I34">
            <v>72928.799999999988</v>
          </cell>
          <cell r="J34">
            <v>122695.59999999998</v>
          </cell>
          <cell r="K34">
            <v>105999.99999999997</v>
          </cell>
          <cell r="L34">
            <v>63599.999999999985</v>
          </cell>
          <cell r="M34">
            <v>34979.999999999985</v>
          </cell>
          <cell r="N34">
            <v>13991.999999999995</v>
          </cell>
          <cell r="O34">
            <v>5596.7999999999975</v>
          </cell>
          <cell r="P34">
            <v>2238.7199999999989</v>
          </cell>
          <cell r="Q34">
            <v>895.48799999999949</v>
          </cell>
          <cell r="R34">
            <v>358.19519999999983</v>
          </cell>
          <cell r="S34">
            <v>143.2780799999999</v>
          </cell>
        </row>
        <row r="35">
          <cell r="B35" t="str">
            <v>40G</v>
          </cell>
          <cell r="C35" t="str">
            <v>40 km</v>
          </cell>
          <cell r="D35" t="str">
            <v>QSFP+</v>
          </cell>
          <cell r="E35">
            <v>2202.3000000000002</v>
          </cell>
          <cell r="F35">
            <v>2824.64</v>
          </cell>
          <cell r="G35">
            <v>4852.1600000000008</v>
          </cell>
          <cell r="H35">
            <v>2953.5</v>
          </cell>
          <cell r="I35">
            <v>1277.5</v>
          </cell>
          <cell r="J35">
            <v>292</v>
          </cell>
          <cell r="K35">
            <v>1000.5180167597763</v>
          </cell>
          <cell r="L35">
            <v>875.45326466480424</v>
          </cell>
          <cell r="M35">
            <v>744.13527496508357</v>
          </cell>
          <cell r="N35">
            <v>613.91160184619389</v>
          </cell>
          <cell r="O35">
            <v>491.12928147695504</v>
          </cell>
          <cell r="P35">
            <v>380.62519314464015</v>
          </cell>
          <cell r="Q35">
            <v>285.46889485848004</v>
          </cell>
          <cell r="R35">
            <v>206.964948772398</v>
          </cell>
          <cell r="S35">
            <v>144.87546414067859</v>
          </cell>
        </row>
        <row r="36">
          <cell r="B36" t="str">
            <v xml:space="preserve">50G </v>
          </cell>
          <cell r="C36" t="str">
            <v>100 m</v>
          </cell>
          <cell r="D36" t="str">
            <v>all</v>
          </cell>
          <cell r="E36">
            <v>0</v>
          </cell>
          <cell r="F36">
            <v>0</v>
          </cell>
          <cell r="G36">
            <v>0</v>
          </cell>
          <cell r="H36">
            <v>0</v>
          </cell>
          <cell r="I36">
            <v>4113.1499999999996</v>
          </cell>
          <cell r="J36">
            <v>4680</v>
          </cell>
          <cell r="K36">
            <v>25600</v>
          </cell>
          <cell r="L36">
            <v>102400</v>
          </cell>
          <cell r="M36">
            <v>204800</v>
          </cell>
          <cell r="N36">
            <v>307200</v>
          </cell>
          <cell r="O36">
            <v>405021.49613069644</v>
          </cell>
          <cell r="P36">
            <v>513741.15282350342</v>
          </cell>
          <cell r="Q36">
            <v>625957.29858641303</v>
          </cell>
          <cell r="R36">
            <v>731386.87912934949</v>
          </cell>
          <cell r="S36">
            <v>818004.55137246975</v>
          </cell>
        </row>
        <row r="37">
          <cell r="B37" t="str">
            <v xml:space="preserve">50G </v>
          </cell>
          <cell r="C37" t="str">
            <v>2 km</v>
          </cell>
          <cell r="D37" t="str">
            <v>all</v>
          </cell>
          <cell r="E37">
            <v>0</v>
          </cell>
          <cell r="F37">
            <v>0</v>
          </cell>
          <cell r="G37">
            <v>0</v>
          </cell>
          <cell r="H37">
            <v>0</v>
          </cell>
          <cell r="I37">
            <v>1350</v>
          </cell>
          <cell r="J37">
            <v>1170</v>
          </cell>
          <cell r="K37">
            <v>6400</v>
          </cell>
          <cell r="L37">
            <v>19200</v>
          </cell>
          <cell r="M37">
            <v>38400</v>
          </cell>
          <cell r="N37">
            <v>57600</v>
          </cell>
          <cell r="O37">
            <v>86400</v>
          </cell>
          <cell r="P37">
            <v>125280</v>
          </cell>
          <cell r="Q37">
            <v>175392</v>
          </cell>
          <cell r="R37">
            <v>236779.19999999998</v>
          </cell>
          <cell r="S37">
            <v>307812.95999999996</v>
          </cell>
        </row>
        <row r="38">
          <cell r="B38" t="str">
            <v xml:space="preserve">50G </v>
          </cell>
          <cell r="C38" t="str">
            <v>10 km</v>
          </cell>
          <cell r="D38" t="str">
            <v>all</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row>
        <row r="39">
          <cell r="B39" t="str">
            <v xml:space="preserve">50G </v>
          </cell>
          <cell r="C39" t="str">
            <v>40 km</v>
          </cell>
          <cell r="D39" t="str">
            <v>all</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row>
        <row r="40">
          <cell r="B40" t="str">
            <v xml:space="preserve">50G </v>
          </cell>
          <cell r="C40" t="str">
            <v>80 km</v>
          </cell>
          <cell r="D40" t="str">
            <v>all</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row>
        <row r="41">
          <cell r="B41" t="str">
            <v>100G SR4</v>
          </cell>
          <cell r="C41" t="str">
            <v>100 m</v>
          </cell>
          <cell r="D41" t="str">
            <v>CFP</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row>
        <row r="42">
          <cell r="B42" t="str">
            <v>100G SR4</v>
          </cell>
          <cell r="C42" t="str">
            <v>100 m</v>
          </cell>
          <cell r="D42" t="str">
            <v>CFP2/4</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row>
        <row r="43">
          <cell r="B43" t="str">
            <v>100G SR4</v>
          </cell>
          <cell r="C43" t="str">
            <v>100 m</v>
          </cell>
          <cell r="D43" t="str">
            <v>QSFP28</v>
          </cell>
          <cell r="E43">
            <v>0</v>
          </cell>
          <cell r="F43">
            <v>0</v>
          </cell>
          <cell r="G43">
            <v>153265.35999999996</v>
          </cell>
          <cell r="H43">
            <v>187961.77499999999</v>
          </cell>
          <cell r="I43">
            <v>491595.06000000006</v>
          </cell>
          <cell r="J43">
            <v>766167.50000000012</v>
          </cell>
          <cell r="K43">
            <v>794314.04163346661</v>
          </cell>
          <cell r="L43">
            <v>967361.02927504352</v>
          </cell>
          <cell r="M43">
            <v>1167074.2740286011</v>
          </cell>
          <cell r="N43">
            <v>1434814.842776339</v>
          </cell>
          <cell r="O43">
            <v>1535251.8817706828</v>
          </cell>
          <cell r="P43">
            <v>1612014.4758592169</v>
          </cell>
          <cell r="Q43">
            <v>1692615.1996521777</v>
          </cell>
          <cell r="R43">
            <v>1777245.9596347869</v>
          </cell>
          <cell r="S43">
            <v>1866108.2576165262</v>
          </cell>
        </row>
        <row r="44">
          <cell r="B44" t="str">
            <v>100G SR2</v>
          </cell>
          <cell r="C44" t="str">
            <v>100 m</v>
          </cell>
          <cell r="D44" t="str">
            <v>All</v>
          </cell>
          <cell r="E44">
            <v>0</v>
          </cell>
          <cell r="F44">
            <v>0</v>
          </cell>
          <cell r="G44">
            <v>0</v>
          </cell>
          <cell r="H44">
            <v>0</v>
          </cell>
          <cell r="I44">
            <v>0</v>
          </cell>
          <cell r="J44">
            <v>6499.9999999999982</v>
          </cell>
          <cell r="K44">
            <v>25200</v>
          </cell>
          <cell r="L44">
            <v>73500</v>
          </cell>
          <cell r="M44">
            <v>117600.00000000003</v>
          </cell>
          <cell r="N44">
            <v>171990.00000000006</v>
          </cell>
          <cell r="O44">
            <v>206388.00000000006</v>
          </cell>
          <cell r="P44">
            <v>227026.80000000008</v>
          </cell>
          <cell r="Q44">
            <v>249729.48000000007</v>
          </cell>
          <cell r="R44">
            <v>274702.42800000007</v>
          </cell>
          <cell r="S44">
            <v>302172.67080000014</v>
          </cell>
        </row>
        <row r="45">
          <cell r="B45" t="str">
            <v>100G MM Duplex</v>
          </cell>
          <cell r="C45" t="str">
            <v>100 - 300 m</v>
          </cell>
          <cell r="D45" t="str">
            <v>QSFP28</v>
          </cell>
          <cell r="E45">
            <v>0</v>
          </cell>
          <cell r="F45">
            <v>0</v>
          </cell>
          <cell r="G45">
            <v>150000</v>
          </cell>
          <cell r="H45">
            <v>200000</v>
          </cell>
          <cell r="I45">
            <v>440000</v>
          </cell>
          <cell r="J45">
            <v>859100</v>
          </cell>
          <cell r="K45">
            <v>896000</v>
          </cell>
          <cell r="L45">
            <v>940800</v>
          </cell>
          <cell r="M45">
            <v>987840</v>
          </cell>
          <cell r="N45">
            <v>987840</v>
          </cell>
          <cell r="O45">
            <v>938448</v>
          </cell>
          <cell r="P45">
            <v>891525.6</v>
          </cell>
          <cell r="Q45">
            <v>846949.32</v>
          </cell>
          <cell r="R45">
            <v>804601.85399999993</v>
          </cell>
          <cell r="S45">
            <v>764371.7612999999</v>
          </cell>
        </row>
        <row r="46">
          <cell r="B46" t="str">
            <v>100G eSR4</v>
          </cell>
          <cell r="C46" t="str">
            <v>300 m</v>
          </cell>
          <cell r="D46" t="str">
            <v>QSFP28</v>
          </cell>
          <cell r="E46">
            <v>0</v>
          </cell>
          <cell r="F46">
            <v>0</v>
          </cell>
          <cell r="G46">
            <v>999.99999999999977</v>
          </cell>
          <cell r="H46">
            <v>2300</v>
          </cell>
          <cell r="I46">
            <v>5200</v>
          </cell>
          <cell r="J46">
            <v>4350.0000000000009</v>
          </cell>
          <cell r="K46">
            <v>8640</v>
          </cell>
          <cell r="L46">
            <v>16064.999999999998</v>
          </cell>
          <cell r="M46">
            <v>27907.199999999993</v>
          </cell>
          <cell r="N46">
            <v>48176.639999999978</v>
          </cell>
          <cell r="O46">
            <v>77082.623999999938</v>
          </cell>
          <cell r="P46">
            <v>123332.19839999988</v>
          </cell>
          <cell r="Q46">
            <v>197331.51743999973</v>
          </cell>
          <cell r="R46">
            <v>315730.42790399952</v>
          </cell>
          <cell r="S46">
            <v>505168.68464639905</v>
          </cell>
        </row>
        <row r="47">
          <cell r="B47" t="str">
            <v>100G PSM4</v>
          </cell>
          <cell r="C47" t="str">
            <v>500 m</v>
          </cell>
          <cell r="D47" t="str">
            <v>QSFP28</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row>
        <row r="48">
          <cell r="B48" t="str">
            <v>100G DR</v>
          </cell>
          <cell r="C48" t="str">
            <v>500m</v>
          </cell>
          <cell r="D48" t="str">
            <v>QSFP28</v>
          </cell>
          <cell r="E48">
            <v>0</v>
          </cell>
          <cell r="F48">
            <v>0</v>
          </cell>
          <cell r="G48">
            <v>0</v>
          </cell>
          <cell r="H48">
            <v>0</v>
          </cell>
          <cell r="I48">
            <v>0</v>
          </cell>
          <cell r="J48">
            <v>239.99999999999989</v>
          </cell>
          <cell r="K48">
            <v>1499.9999999999998</v>
          </cell>
          <cell r="L48">
            <v>11250.000000000002</v>
          </cell>
          <cell r="M48">
            <v>29999.999999999993</v>
          </cell>
          <cell r="N48">
            <v>75000</v>
          </cell>
          <cell r="O48">
            <v>112500</v>
          </cell>
          <cell r="P48">
            <v>168750</v>
          </cell>
          <cell r="Q48">
            <v>253125</v>
          </cell>
          <cell r="R48">
            <v>379687.5</v>
          </cell>
          <cell r="S48">
            <v>569531.25</v>
          </cell>
        </row>
        <row r="49">
          <cell r="B49" t="str">
            <v>100G CWDM4-subspec</v>
          </cell>
          <cell r="C49" t="str">
            <v>500 m</v>
          </cell>
          <cell r="D49" t="str">
            <v>QSFP28</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row>
        <row r="50">
          <cell r="B50" t="str">
            <v>100G CWDM4</v>
          </cell>
          <cell r="C50" t="str">
            <v>2 km</v>
          </cell>
          <cell r="D50" t="str">
            <v>QSFP28</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row>
        <row r="51">
          <cell r="B51" t="str">
            <v>100G FR, DR+</v>
          </cell>
          <cell r="C51" t="str">
            <v>2 km</v>
          </cell>
          <cell r="D51" t="str">
            <v>QSFP28</v>
          </cell>
          <cell r="E51">
            <v>0</v>
          </cell>
          <cell r="F51">
            <v>0</v>
          </cell>
          <cell r="G51">
            <v>0</v>
          </cell>
          <cell r="H51">
            <v>1254.150000000001</v>
          </cell>
          <cell r="I51">
            <v>35566.260000000031</v>
          </cell>
          <cell r="J51">
            <v>112863.99999999994</v>
          </cell>
          <cell r="K51">
            <v>139999.99999999997</v>
          </cell>
          <cell r="L51">
            <v>357000.00000000006</v>
          </cell>
          <cell r="M51">
            <v>713999.99999999988</v>
          </cell>
          <cell r="N51">
            <v>1160250</v>
          </cell>
          <cell r="O51">
            <v>1392300</v>
          </cell>
          <cell r="P51">
            <v>1489761</v>
          </cell>
          <cell r="Q51">
            <v>1564249.05</v>
          </cell>
          <cell r="R51">
            <v>1642461.5025000002</v>
          </cell>
          <cell r="S51">
            <v>1724584.5776250002</v>
          </cell>
        </row>
        <row r="52">
          <cell r="B52" t="str">
            <v>100G LR4</v>
          </cell>
          <cell r="C52" t="str">
            <v>10 km</v>
          </cell>
          <cell r="D52" t="str">
            <v>CFP</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row>
        <row r="53">
          <cell r="B53" t="str">
            <v>100G LR4</v>
          </cell>
          <cell r="C53" t="str">
            <v>10 km</v>
          </cell>
          <cell r="D53" t="str">
            <v>CFP2/4</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row>
        <row r="54">
          <cell r="B54" t="str">
            <v>100G LR4 and LR1</v>
          </cell>
          <cell r="C54" t="str">
            <v>10 km</v>
          </cell>
          <cell r="D54" t="str">
            <v>QSFP28</v>
          </cell>
          <cell r="E54">
            <v>0</v>
          </cell>
          <cell r="F54">
            <v>0</v>
          </cell>
          <cell r="G54">
            <v>19894.555882352935</v>
          </cell>
          <cell r="H54">
            <v>27193.549999999996</v>
          </cell>
          <cell r="I54">
            <v>66379.5</v>
          </cell>
          <cell r="J54">
            <v>172298.5</v>
          </cell>
          <cell r="K54">
            <v>194999.99999999997</v>
          </cell>
          <cell r="L54">
            <v>321750.00000000006</v>
          </cell>
          <cell r="M54">
            <v>353925.00000000006</v>
          </cell>
          <cell r="N54">
            <v>371621.25000000006</v>
          </cell>
          <cell r="O54">
            <v>371621.25000000006</v>
          </cell>
          <cell r="P54">
            <v>371621.25000000006</v>
          </cell>
          <cell r="Q54">
            <v>371621.25000000006</v>
          </cell>
          <cell r="R54">
            <v>371621.25000000006</v>
          </cell>
          <cell r="S54">
            <v>371621.25000000006</v>
          </cell>
        </row>
        <row r="55">
          <cell r="B55" t="str">
            <v>100G 4WDM10</v>
          </cell>
          <cell r="C55" t="str">
            <v>10 km</v>
          </cell>
          <cell r="D55" t="str">
            <v>QSFP28</v>
          </cell>
          <cell r="E55">
            <v>0</v>
          </cell>
          <cell r="F55">
            <v>4499.9999999999991</v>
          </cell>
          <cell r="G55">
            <v>12000</v>
          </cell>
          <cell r="H55">
            <v>14022.12</v>
          </cell>
          <cell r="I55">
            <v>24576.000000000004</v>
          </cell>
          <cell r="J55">
            <v>2610.0000000000009</v>
          </cell>
          <cell r="K55">
            <v>11400.000000000004</v>
          </cell>
          <cell r="L55">
            <v>11286.000000000004</v>
          </cell>
          <cell r="M55">
            <v>11080.800000000005</v>
          </cell>
          <cell r="N55">
            <v>10803.780000000004</v>
          </cell>
          <cell r="O55">
            <v>9723.4020000000055</v>
          </cell>
          <cell r="P55">
            <v>8751.0618000000068</v>
          </cell>
          <cell r="Q55">
            <v>7875.9556200000052</v>
          </cell>
          <cell r="R55">
            <v>7088.3600580000048</v>
          </cell>
          <cell r="S55">
            <v>6379.524052200004</v>
          </cell>
        </row>
        <row r="56">
          <cell r="B56" t="str">
            <v>100G 4WDM20</v>
          </cell>
          <cell r="C56" t="str">
            <v>20 km</v>
          </cell>
          <cell r="D56" t="str">
            <v>QSFP28</v>
          </cell>
          <cell r="E56">
            <v>0</v>
          </cell>
          <cell r="F56">
            <v>0</v>
          </cell>
          <cell r="G56">
            <v>0</v>
          </cell>
          <cell r="H56">
            <v>1316.0000000000002</v>
          </cell>
          <cell r="I56">
            <v>676.8</v>
          </cell>
          <cell r="J56">
            <v>2256</v>
          </cell>
          <cell r="K56">
            <v>2030.4</v>
          </cell>
          <cell r="L56">
            <v>1827.3600000000001</v>
          </cell>
          <cell r="M56">
            <v>1713.15</v>
          </cell>
          <cell r="N56">
            <v>1541.835</v>
          </cell>
          <cell r="O56">
            <v>1387.6515000000002</v>
          </cell>
          <cell r="P56">
            <v>1248.8863500000002</v>
          </cell>
          <cell r="Q56">
            <v>1123.9977150000002</v>
          </cell>
          <cell r="R56">
            <v>1011.5979435000002</v>
          </cell>
          <cell r="S56">
            <v>910.43814915000019</v>
          </cell>
        </row>
        <row r="57">
          <cell r="B57" t="str">
            <v>100G ER4-Lite</v>
          </cell>
          <cell r="C57" t="str">
            <v>30 km</v>
          </cell>
          <cell r="D57" t="str">
            <v>QSFP28</v>
          </cell>
          <cell r="E57">
            <v>0</v>
          </cell>
          <cell r="F57">
            <v>399.99999999999989</v>
          </cell>
          <cell r="G57">
            <v>1209.9999999999998</v>
          </cell>
          <cell r="H57">
            <v>4276.7999999999993</v>
          </cell>
          <cell r="I57">
            <v>6414.7999999999984</v>
          </cell>
          <cell r="J57">
            <v>8539.9999999999982</v>
          </cell>
          <cell r="K57">
            <v>10999.999999999998</v>
          </cell>
          <cell r="L57">
            <v>13199.999999999996</v>
          </cell>
          <cell r="M57">
            <v>13859.999999999996</v>
          </cell>
          <cell r="N57">
            <v>14552.999999999996</v>
          </cell>
          <cell r="O57">
            <v>15280.649999999996</v>
          </cell>
          <cell r="P57">
            <v>16044.682499999997</v>
          </cell>
          <cell r="Q57">
            <v>16846.916624999998</v>
          </cell>
          <cell r="R57">
            <v>17689.262456249999</v>
          </cell>
          <cell r="S57">
            <v>18573.725579062499</v>
          </cell>
        </row>
        <row r="58">
          <cell r="B58" t="str">
            <v>100G ER4</v>
          </cell>
          <cell r="C58" t="str">
            <v>40 km</v>
          </cell>
          <cell r="D58" t="str">
            <v>QSFP28</v>
          </cell>
          <cell r="E58">
            <v>1491.1999999999996</v>
          </cell>
          <cell r="F58">
            <v>1654.3999999999996</v>
          </cell>
          <cell r="G58">
            <v>809.99999999999977</v>
          </cell>
          <cell r="H58">
            <v>1069.9999999999998</v>
          </cell>
          <cell r="I58">
            <v>1365.5999999999997</v>
          </cell>
          <cell r="J58">
            <v>1806.7999999999995</v>
          </cell>
          <cell r="K58">
            <v>1979.9418976198233</v>
          </cell>
          <cell r="L58">
            <v>2771.9186566677522</v>
          </cell>
          <cell r="M58">
            <v>3742.0901865014662</v>
          </cell>
          <cell r="N58">
            <v>4864.7172424519058</v>
          </cell>
          <cell r="O58">
            <v>6080.8965530648829</v>
          </cell>
          <cell r="P58">
            <v>6688.9862083713715</v>
          </cell>
          <cell r="Q58">
            <v>7023.43551878994</v>
          </cell>
          <cell r="R58">
            <v>7374.6072947294379</v>
          </cell>
          <cell r="S58">
            <v>7743.3376594659103</v>
          </cell>
        </row>
        <row r="59">
          <cell r="B59" t="str">
            <v>100G ZR4</v>
          </cell>
          <cell r="C59" t="str">
            <v>80 km</v>
          </cell>
          <cell r="D59" t="str">
            <v>QSFP28</v>
          </cell>
          <cell r="E59">
            <v>0</v>
          </cell>
          <cell r="F59">
            <v>0</v>
          </cell>
          <cell r="G59">
            <v>0</v>
          </cell>
          <cell r="H59">
            <v>0</v>
          </cell>
          <cell r="I59">
            <v>0</v>
          </cell>
          <cell r="J59">
            <v>399.99999999999989</v>
          </cell>
          <cell r="K59">
            <v>1199.9999999999998</v>
          </cell>
          <cell r="L59">
            <v>2999.9999999999995</v>
          </cell>
          <cell r="M59">
            <v>5999.9999999999991</v>
          </cell>
          <cell r="N59">
            <v>8999.9999999999982</v>
          </cell>
          <cell r="O59">
            <v>13049.999999999996</v>
          </cell>
          <cell r="P59">
            <v>18269.999999999996</v>
          </cell>
          <cell r="Q59">
            <v>24664.499999999993</v>
          </cell>
          <cell r="R59">
            <v>32063.849999999988</v>
          </cell>
          <cell r="S59">
            <v>40079.812499999978</v>
          </cell>
        </row>
        <row r="60">
          <cell r="B60" t="str">
            <v>200G SR4</v>
          </cell>
          <cell r="C60" t="str">
            <v>100 m</v>
          </cell>
          <cell r="D60" t="str">
            <v>QSFP56</v>
          </cell>
          <cell r="E60">
            <v>0</v>
          </cell>
          <cell r="F60">
            <v>0</v>
          </cell>
          <cell r="G60">
            <v>0</v>
          </cell>
          <cell r="H60">
            <v>0</v>
          </cell>
          <cell r="I60">
            <v>0</v>
          </cell>
          <cell r="J60">
            <v>0</v>
          </cell>
          <cell r="K60">
            <v>12000.000000000011</v>
          </cell>
          <cell r="L60">
            <v>43200.000000000036</v>
          </cell>
          <cell r="M60">
            <v>84000.000000000073</v>
          </cell>
          <cell r="N60">
            <v>117600.0000000001</v>
          </cell>
          <cell r="O60">
            <v>164640.00000000015</v>
          </cell>
          <cell r="P60">
            <v>230496.0000000002</v>
          </cell>
          <cell r="Q60">
            <v>276595.20000000024</v>
          </cell>
          <cell r="R60">
            <v>290424.96000000025</v>
          </cell>
          <cell r="S60">
            <v>261382.46400000024</v>
          </cell>
        </row>
        <row r="61">
          <cell r="B61" t="str">
            <v>200G DR</v>
          </cell>
          <cell r="C61" t="str">
            <v>500 m</v>
          </cell>
          <cell r="D61" t="str">
            <v>TBD</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row>
        <row r="62">
          <cell r="B62" t="str">
            <v>200G FR4</v>
          </cell>
          <cell r="C62" t="str">
            <v>3 km</v>
          </cell>
          <cell r="D62" t="str">
            <v>QSFP56</v>
          </cell>
          <cell r="E62">
            <v>0</v>
          </cell>
          <cell r="F62">
            <v>0</v>
          </cell>
          <cell r="G62">
            <v>0</v>
          </cell>
          <cell r="H62">
            <v>0</v>
          </cell>
          <cell r="I62">
            <v>0</v>
          </cell>
          <cell r="J62">
            <v>0</v>
          </cell>
          <cell r="K62">
            <v>135000.00000000012</v>
          </cell>
          <cell r="L62">
            <v>364500.00000000035</v>
          </cell>
          <cell r="M62">
            <v>364500.00000000035</v>
          </cell>
          <cell r="N62">
            <v>255150.00000000023</v>
          </cell>
          <cell r="O62">
            <v>178605.00000000015</v>
          </cell>
          <cell r="P62">
            <v>125023.50000000012</v>
          </cell>
          <cell r="Q62">
            <v>87516.450000000084</v>
          </cell>
          <cell r="R62">
            <v>61261.515000000043</v>
          </cell>
          <cell r="S62">
            <v>42883.060500000029</v>
          </cell>
        </row>
        <row r="63">
          <cell r="B63" t="str">
            <v>200G LR</v>
          </cell>
          <cell r="C63" t="str">
            <v>10 km</v>
          </cell>
          <cell r="D63" t="str">
            <v>TBD</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row>
        <row r="64">
          <cell r="B64" t="str">
            <v>200G ER4</v>
          </cell>
          <cell r="C64" t="str">
            <v>40 km</v>
          </cell>
          <cell r="D64" t="str">
            <v>TBD</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row>
        <row r="65">
          <cell r="B65" t="str">
            <v>2x200 (400G-SR8)</v>
          </cell>
          <cell r="C65" t="str">
            <v>100 m</v>
          </cell>
          <cell r="D65" t="str">
            <v>OSFP, QSFP-DD</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row>
        <row r="66">
          <cell r="B66" t="str">
            <v>400G SR4.2</v>
          </cell>
          <cell r="C66" t="str">
            <v>100 m</v>
          </cell>
          <cell r="D66" t="str">
            <v>OSFP, QSFP-DD</v>
          </cell>
          <cell r="E66">
            <v>0</v>
          </cell>
          <cell r="F66">
            <v>0</v>
          </cell>
          <cell r="G66">
            <v>0</v>
          </cell>
          <cell r="H66">
            <v>0</v>
          </cell>
          <cell r="I66">
            <v>3000</v>
          </cell>
          <cell r="J66">
            <v>9000</v>
          </cell>
          <cell r="K66">
            <v>63000</v>
          </cell>
          <cell r="L66">
            <v>189000</v>
          </cell>
          <cell r="M66">
            <v>396900</v>
          </cell>
          <cell r="N66">
            <v>595350</v>
          </cell>
          <cell r="O66">
            <v>773955</v>
          </cell>
          <cell r="P66">
            <v>928746</v>
          </cell>
          <cell r="Q66">
            <v>1021620.6000000001</v>
          </cell>
          <cell r="R66">
            <v>970539.57000000007</v>
          </cell>
          <cell r="S66">
            <v>873485.61300000013</v>
          </cell>
        </row>
        <row r="67">
          <cell r="B67" t="str">
            <v>400G DR4</v>
          </cell>
          <cell r="C67" t="str">
            <v>500 m</v>
          </cell>
          <cell r="D67" t="str">
            <v>OSFP, QSFP-DD, QSFP112</v>
          </cell>
          <cell r="E67">
            <v>0</v>
          </cell>
          <cell r="F67">
            <v>0</v>
          </cell>
          <cell r="G67">
            <v>0</v>
          </cell>
          <cell r="H67">
            <v>0</v>
          </cell>
          <cell r="I67">
            <v>0</v>
          </cell>
          <cell r="J67">
            <v>11809</v>
          </cell>
          <cell r="K67">
            <v>12000</v>
          </cell>
          <cell r="L67">
            <v>48000</v>
          </cell>
          <cell r="M67">
            <v>108000</v>
          </cell>
          <cell r="N67">
            <v>194400</v>
          </cell>
          <cell r="O67">
            <v>213840.00000000003</v>
          </cell>
          <cell r="P67">
            <v>192456.00000000003</v>
          </cell>
          <cell r="Q67">
            <v>173210.40000000002</v>
          </cell>
          <cell r="R67">
            <v>155889.36000000002</v>
          </cell>
          <cell r="S67">
            <v>140300.42400000003</v>
          </cell>
        </row>
        <row r="68">
          <cell r="B68" t="str">
            <v>2x(200G FR4)</v>
          </cell>
          <cell r="C68" t="str">
            <v>2 km</v>
          </cell>
          <cell r="D68" t="str">
            <v>OSFP</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B69" t="str">
            <v>400G FR4</v>
          </cell>
          <cell r="C69" t="str">
            <v>2 km</v>
          </cell>
          <cell r="D69" t="str">
            <v>OSFP, QSFP-DD, QSFP112</v>
          </cell>
          <cell r="E69">
            <v>0</v>
          </cell>
          <cell r="F69">
            <v>0</v>
          </cell>
          <cell r="G69">
            <v>0</v>
          </cell>
          <cell r="H69">
            <v>0</v>
          </cell>
          <cell r="I69">
            <v>0</v>
          </cell>
          <cell r="J69">
            <v>1437.8600000000001</v>
          </cell>
          <cell r="K69">
            <v>7000</v>
          </cell>
          <cell r="L69">
            <v>25200</v>
          </cell>
          <cell r="M69">
            <v>35280</v>
          </cell>
          <cell r="N69">
            <v>63504</v>
          </cell>
          <cell r="O69">
            <v>69854.399999999994</v>
          </cell>
          <cell r="P69">
            <v>66361.679999999993</v>
          </cell>
          <cell r="Q69">
            <v>63043.59599999999</v>
          </cell>
          <cell r="R69">
            <v>59891.416199999985</v>
          </cell>
          <cell r="S69">
            <v>56896.845389999988</v>
          </cell>
        </row>
        <row r="70">
          <cell r="B70" t="str">
            <v>400G LR8, LR4</v>
          </cell>
          <cell r="C70" t="str">
            <v>10 km</v>
          </cell>
          <cell r="D70" t="str">
            <v>OSFP, QSFP-DD, QSFP112</v>
          </cell>
          <cell r="E70">
            <v>0</v>
          </cell>
          <cell r="F70">
            <v>0</v>
          </cell>
          <cell r="G70">
            <v>0</v>
          </cell>
          <cell r="H70">
            <v>0</v>
          </cell>
          <cell r="I70">
            <v>0</v>
          </cell>
          <cell r="J70">
            <v>0</v>
          </cell>
          <cell r="K70">
            <v>600</v>
          </cell>
          <cell r="L70">
            <v>3000</v>
          </cell>
          <cell r="M70">
            <v>9000</v>
          </cell>
          <cell r="N70">
            <v>18000</v>
          </cell>
          <cell r="O70">
            <v>27000</v>
          </cell>
          <cell r="P70">
            <v>40500</v>
          </cell>
          <cell r="Q70">
            <v>60750</v>
          </cell>
          <cell r="R70">
            <v>85050</v>
          </cell>
          <cell r="S70">
            <v>110565</v>
          </cell>
        </row>
        <row r="71">
          <cell r="B71" t="str">
            <v>400G ER4</v>
          </cell>
          <cell r="C71" t="str">
            <v>40 km</v>
          </cell>
          <cell r="D71" t="str">
            <v>TBD</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B72" t="str">
            <v>800G SR8</v>
          </cell>
          <cell r="C72" t="str">
            <v>50 m</v>
          </cell>
          <cell r="D72" t="str">
            <v>OSFP, QSFP-DD800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73">
          <cell r="B73" t="str">
            <v>800G DR8, DR4</v>
          </cell>
          <cell r="C73" t="str">
            <v>500 m</v>
          </cell>
          <cell r="D73" t="str">
            <v>OSFP, QSFP-DD800</v>
          </cell>
          <cell r="E73">
            <v>0</v>
          </cell>
          <cell r="F73">
            <v>0</v>
          </cell>
          <cell r="G73">
            <v>0</v>
          </cell>
          <cell r="H73">
            <v>0</v>
          </cell>
          <cell r="I73">
            <v>0</v>
          </cell>
          <cell r="J73">
            <v>0</v>
          </cell>
          <cell r="K73">
            <v>0</v>
          </cell>
          <cell r="L73">
            <v>0</v>
          </cell>
          <cell r="M73">
            <v>6600.0000000000291</v>
          </cell>
          <cell r="N73">
            <v>26399.999999999949</v>
          </cell>
          <cell r="O73">
            <v>39599.999999999956</v>
          </cell>
          <cell r="P73">
            <v>55439.999999999935</v>
          </cell>
          <cell r="Q73">
            <v>72071.999999999913</v>
          </cell>
          <cell r="R73">
            <v>86486.399999999892</v>
          </cell>
          <cell r="S73">
            <v>95135.039999999892</v>
          </cell>
        </row>
        <row r="74">
          <cell r="B74" t="str">
            <v>2x(400G FR4), 800G FR4</v>
          </cell>
          <cell r="C74" t="str">
            <v>2 km</v>
          </cell>
          <cell r="D74" t="str">
            <v>OSFP, QSFP-DD800</v>
          </cell>
          <cell r="E74">
            <v>0</v>
          </cell>
          <cell r="F74">
            <v>0</v>
          </cell>
          <cell r="G74">
            <v>0</v>
          </cell>
          <cell r="H74">
            <v>0</v>
          </cell>
          <cell r="I74">
            <v>0</v>
          </cell>
          <cell r="J74">
            <v>0</v>
          </cell>
          <cell r="K74">
            <v>0</v>
          </cell>
          <cell r="L74">
            <v>4000.0000000000091</v>
          </cell>
          <cell r="M74">
            <v>23999.999999999967</v>
          </cell>
          <cell r="N74">
            <v>95999.999999999956</v>
          </cell>
          <cell r="O74">
            <v>216000.00000000006</v>
          </cell>
          <cell r="P74">
            <v>345600.00000000012</v>
          </cell>
          <cell r="Q74">
            <v>518400.00000000017</v>
          </cell>
          <cell r="R74">
            <v>725760.00000000023</v>
          </cell>
          <cell r="S74">
            <v>943488.00000000035</v>
          </cell>
        </row>
        <row r="75">
          <cell r="B75" t="str">
            <v>800G LR8, LR4</v>
          </cell>
          <cell r="C75" t="str">
            <v>6, 10 km</v>
          </cell>
          <cell r="D75" t="str">
            <v>TBD</v>
          </cell>
          <cell r="E75">
            <v>0</v>
          </cell>
          <cell r="F75">
            <v>0</v>
          </cell>
          <cell r="G75">
            <v>0</v>
          </cell>
          <cell r="H75">
            <v>0</v>
          </cell>
          <cell r="I75">
            <v>0</v>
          </cell>
          <cell r="J75">
            <v>0</v>
          </cell>
          <cell r="K75">
            <v>0</v>
          </cell>
          <cell r="L75">
            <v>200.00000000000045</v>
          </cell>
          <cell r="M75">
            <v>1199.9999999999982</v>
          </cell>
          <cell r="N75">
            <v>4799.9999999999973</v>
          </cell>
          <cell r="O75">
            <v>12000.000000000004</v>
          </cell>
          <cell r="P75">
            <v>24000.000000000007</v>
          </cell>
          <cell r="Q75">
            <v>38400.000000000015</v>
          </cell>
          <cell r="R75">
            <v>57600.000000000022</v>
          </cell>
          <cell r="S75">
            <v>80640.000000000029</v>
          </cell>
        </row>
        <row r="76">
          <cell r="B76" t="str">
            <v>800G ZRlite</v>
          </cell>
          <cell r="C76" t="str">
            <v>10 km, 20 km</v>
          </cell>
          <cell r="D76" t="str">
            <v>TBD</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row>
        <row r="77">
          <cell r="B77" t="str">
            <v>800G ER4</v>
          </cell>
          <cell r="C77" t="str">
            <v>40 km</v>
          </cell>
          <cell r="D77" t="str">
            <v>TBD</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row>
        <row r="78">
          <cell r="B78" t="str">
            <v>1.6T SR16</v>
          </cell>
          <cell r="C78" t="str">
            <v>100 m</v>
          </cell>
          <cell r="D78" t="str">
            <v>OSFP-XD and TBD</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row>
        <row r="79">
          <cell r="B79" t="str">
            <v>1.6T DR8</v>
          </cell>
          <cell r="C79" t="str">
            <v>500 m</v>
          </cell>
          <cell r="D79" t="str">
            <v>OSFP-XD and TBD</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row>
        <row r="80">
          <cell r="B80" t="str">
            <v>1.6T FR8</v>
          </cell>
          <cell r="C80" t="str">
            <v>2 km</v>
          </cell>
          <cell r="D80" t="str">
            <v>OSFP-XD and TBD</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row>
        <row r="81">
          <cell r="B81" t="str">
            <v>1.6T LR8</v>
          </cell>
          <cell r="C81" t="str">
            <v>10 km</v>
          </cell>
          <cell r="D81" t="str">
            <v>OSFP-XD and TBD</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row>
        <row r="82">
          <cell r="B82" t="str">
            <v>1.6T ER8</v>
          </cell>
          <cell r="C82" t="str">
            <v>&gt;10 km</v>
          </cell>
          <cell r="D82" t="str">
            <v>OSFP-XD and TBD</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row>
        <row r="83">
          <cell r="B83" t="str">
            <v>3.2T SR</v>
          </cell>
          <cell r="C83" t="str">
            <v>100 m</v>
          </cell>
          <cell r="D83" t="str">
            <v>OSFP-XD and TBD</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row>
        <row r="84">
          <cell r="B84" t="str">
            <v>3.2T DR</v>
          </cell>
          <cell r="C84" t="str">
            <v>500 m</v>
          </cell>
          <cell r="D84" t="str">
            <v>OSFP-XD and TBD</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row>
        <row r="85">
          <cell r="B85" t="str">
            <v>3.2T FR</v>
          </cell>
          <cell r="C85" t="str">
            <v>2 km</v>
          </cell>
          <cell r="D85" t="str">
            <v>OSFP-XD and TBD</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row>
        <row r="86">
          <cell r="B86" t="str">
            <v>3.2T LR</v>
          </cell>
          <cell r="C86" t="str">
            <v>10 km</v>
          </cell>
          <cell r="D86" t="str">
            <v>OSFP-XD and TBD</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row>
        <row r="87">
          <cell r="B87" t="str">
            <v>3.2T ER</v>
          </cell>
          <cell r="C87" t="str">
            <v>&gt;10 km</v>
          </cell>
          <cell r="D87" t="str">
            <v>OSFP-XD and TBD</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row>
        <row r="88">
          <cell r="B88">
            <v>0</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row>
        <row r="89">
          <cell r="B89" t="str">
            <v xml:space="preserve">Total Devices </v>
          </cell>
          <cell r="C89">
            <v>0</v>
          </cell>
          <cell r="D89">
            <v>0</v>
          </cell>
          <cell r="E89">
            <v>21287441.14376694</v>
          </cell>
          <cell r="F89">
            <v>20863877.916871279</v>
          </cell>
          <cell r="G89">
            <v>24290440.800063994</v>
          </cell>
          <cell r="H89">
            <v>21489286.265234593</v>
          </cell>
          <cell r="I89">
            <v>27301027.263881374</v>
          </cell>
          <cell r="J89">
            <v>26296467.809517201</v>
          </cell>
          <cell r="K89">
            <v>28482301.669757284</v>
          </cell>
          <cell r="L89">
            <v>28028245.160100773</v>
          </cell>
          <cell r="M89">
            <v>27584708.419260886</v>
          </cell>
          <cell r="N89">
            <v>27510528.434628714</v>
          </cell>
          <cell r="O89">
            <v>27402917.983866766</v>
          </cell>
          <cell r="P89">
            <v>27602207.666156765</v>
          </cell>
          <cell r="Q89">
            <v>28274028.180482112</v>
          </cell>
          <cell r="R89">
            <v>29375352.464903638</v>
          </cell>
          <cell r="S89">
            <v>31025626.048872124</v>
          </cell>
        </row>
        <row r="179">
          <cell r="B179" t="str">
            <v>1G</v>
          </cell>
          <cell r="C179" t="str">
            <v>500 m</v>
          </cell>
          <cell r="D179" t="str">
            <v>SFP</v>
          </cell>
          <cell r="E179">
            <v>45.763121065</v>
          </cell>
          <cell r="F179">
            <v>38.398107000000003</v>
          </cell>
          <cell r="G179">
            <v>40.672937040000001</v>
          </cell>
          <cell r="H179">
            <v>23.478750999999999</v>
          </cell>
          <cell r="I179">
            <v>30.29336</v>
          </cell>
          <cell r="J179">
            <v>34.810200000000002</v>
          </cell>
          <cell r="K179">
            <v>22.947448713574644</v>
          </cell>
          <cell r="L179">
            <v>19.620068650106322</v>
          </cell>
          <cell r="M179">
            <v>16.775158695840904</v>
          </cell>
          <cell r="N179">
            <v>14.342760684943972</v>
          </cell>
          <cell r="O179">
            <v>12.263060385627094</v>
          </cell>
          <cell r="P179">
            <v>10.484916629711167</v>
          </cell>
          <cell r="Q179">
            <v>8.9646037184030458</v>
          </cell>
          <cell r="R179">
            <v>7.6647361792346036</v>
          </cell>
          <cell r="S179">
            <v>6.5533494332455859</v>
          </cell>
        </row>
        <row r="180">
          <cell r="B180" t="str">
            <v>1G</v>
          </cell>
          <cell r="C180" t="str">
            <v>10 km</v>
          </cell>
          <cell r="D180" t="str">
            <v>SFP</v>
          </cell>
          <cell r="E180">
            <v>68.368952488320005</v>
          </cell>
          <cell r="F180">
            <v>44.911555344168413</v>
          </cell>
          <cell r="G180">
            <v>45.182543097599996</v>
          </cell>
          <cell r="H180">
            <v>42.638646140340114</v>
          </cell>
          <cell r="I180">
            <v>39.098357699863953</v>
          </cell>
          <cell r="J180">
            <v>39.43481426610888</v>
          </cell>
          <cell r="K180">
            <v>30.653633393984986</v>
          </cell>
          <cell r="L180">
            <v>26.208856551857156</v>
          </cell>
          <cell r="M180">
            <v>22.408572351837869</v>
          </cell>
          <cell r="N180">
            <v>19.159329360821381</v>
          </cell>
          <cell r="O180">
            <v>16.381226603502281</v>
          </cell>
          <cell r="P180">
            <v>14.00594874599445</v>
          </cell>
          <cell r="Q180">
            <v>11.975086177825258</v>
          </cell>
          <cell r="R180">
            <v>10.238698682040594</v>
          </cell>
          <cell r="S180">
            <v>8.7540873731447082</v>
          </cell>
        </row>
        <row r="181">
          <cell r="B181" t="str">
            <v>1G</v>
          </cell>
          <cell r="C181" t="str">
            <v>40 km</v>
          </cell>
          <cell r="D181" t="str">
            <v>SFP</v>
          </cell>
          <cell r="E181">
            <v>4.0007415413598748</v>
          </cell>
          <cell r="F181">
            <v>2.6908476678133564</v>
          </cell>
          <cell r="G181">
            <v>5.7695740000000004</v>
          </cell>
          <cell r="H181">
            <v>2.8713426698802147</v>
          </cell>
          <cell r="I181">
            <v>3.2035876091986335</v>
          </cell>
          <cell r="J181">
            <v>4.2499404130441016</v>
          </cell>
          <cell r="K181">
            <v>1.8397498530057352</v>
          </cell>
          <cell r="L181">
            <v>1.3326382465654047</v>
          </cell>
          <cell r="M181">
            <v>0.95838815160675417</v>
          </cell>
          <cell r="N181">
            <v>0.68924019816140802</v>
          </cell>
          <cell r="O181">
            <v>0.49567813413087808</v>
          </cell>
          <cell r="P181">
            <v>0.35647487379708931</v>
          </cell>
          <cell r="Q181">
            <v>0.25636461828493379</v>
          </cell>
          <cell r="R181">
            <v>0.18436872368679258</v>
          </cell>
          <cell r="S181">
            <v>0.13259172229498922</v>
          </cell>
        </row>
        <row r="182">
          <cell r="B182" t="str">
            <v>1G</v>
          </cell>
          <cell r="C182" t="str">
            <v>80 km</v>
          </cell>
          <cell r="D182" t="str">
            <v>SFP</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row>
        <row r="183">
          <cell r="B183" t="str">
            <v>1G &amp; Fast Ethernet</v>
          </cell>
          <cell r="C183" t="str">
            <v>Various</v>
          </cell>
          <cell r="D183" t="str">
            <v>Legacy/discontinued</v>
          </cell>
          <cell r="E183">
            <v>1.8</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row>
        <row r="184">
          <cell r="B184" t="str">
            <v>10G</v>
          </cell>
          <cell r="C184" t="str">
            <v>300 m</v>
          </cell>
          <cell r="D184" t="str">
            <v>XFP</v>
          </cell>
          <cell r="E184">
            <v>7.6676450000000003</v>
          </cell>
          <cell r="F184">
            <v>4.9103659999999998</v>
          </cell>
          <cell r="G184">
            <v>3.0100636000000005</v>
          </cell>
          <cell r="H184">
            <v>1.3140539999999998</v>
          </cell>
          <cell r="I184">
            <v>1.45</v>
          </cell>
          <cell r="J184">
            <v>1.34</v>
          </cell>
          <cell r="K184">
            <v>0</v>
          </cell>
          <cell r="L184">
            <v>0</v>
          </cell>
          <cell r="M184">
            <v>0</v>
          </cell>
          <cell r="N184">
            <v>0</v>
          </cell>
          <cell r="O184">
            <v>0</v>
          </cell>
          <cell r="P184">
            <v>0</v>
          </cell>
          <cell r="Q184">
            <v>0</v>
          </cell>
          <cell r="R184">
            <v>0</v>
          </cell>
          <cell r="S184">
            <v>0</v>
          </cell>
        </row>
        <row r="185">
          <cell r="B185" t="str">
            <v>10G</v>
          </cell>
          <cell r="C185" t="str">
            <v>300 m</v>
          </cell>
          <cell r="D185" t="str">
            <v>SFP+</v>
          </cell>
          <cell r="E185">
            <v>105.0129979257368</v>
          </cell>
          <cell r="F185">
            <v>101.65250201262458</v>
          </cell>
          <cell r="G185">
            <v>92.430851407540558</v>
          </cell>
          <cell r="H185">
            <v>80.660144699965244</v>
          </cell>
          <cell r="I185">
            <v>74.872282301090067</v>
          </cell>
          <cell r="J185">
            <v>57.066934548136338</v>
          </cell>
          <cell r="K185">
            <v>56.820699103796123</v>
          </cell>
          <cell r="L185">
            <v>49.72389580720602</v>
          </cell>
          <cell r="M185">
            <v>42.114382582727124</v>
          </cell>
          <cell r="N185">
            <v>34.807537204623976</v>
          </cell>
          <cell r="O185">
            <v>28.76842949962171</v>
          </cell>
          <cell r="P185">
            <v>23.777106981437338</v>
          </cell>
          <cell r="Q185">
            <v>19.651778920157962</v>
          </cell>
          <cell r="R185">
            <v>16.242195277510554</v>
          </cell>
          <cell r="S185">
            <v>13.424174396862472</v>
          </cell>
        </row>
        <row r="186">
          <cell r="B186" t="str">
            <v>10G LRM</v>
          </cell>
          <cell r="C186" t="str">
            <v>220 m</v>
          </cell>
          <cell r="D186" t="str">
            <v>SFP+</v>
          </cell>
          <cell r="E186">
            <v>9.5352954367439988</v>
          </cell>
          <cell r="F186">
            <v>7.2161380000000008</v>
          </cell>
          <cell r="G186">
            <v>6.0782330000000009</v>
          </cell>
          <cell r="H186">
            <v>3.0412609999999995</v>
          </cell>
          <cell r="I186">
            <v>1.0799999999999998</v>
          </cell>
          <cell r="J186">
            <v>0.36</v>
          </cell>
          <cell r="K186">
            <v>0.20499999999999999</v>
          </cell>
          <cell r="L186">
            <v>0.14063000000000001</v>
          </cell>
          <cell r="M186">
            <v>9.6472179999999991E-2</v>
          </cell>
          <cell r="N186">
            <v>6.6179915479999976E-2</v>
          </cell>
          <cell r="O186">
            <v>4.5399422019279982E-2</v>
          </cell>
          <cell r="P186">
            <v>3.1144003505226066E-2</v>
          </cell>
          <cell r="Q186">
            <v>2.1364786404585081E-2</v>
          </cell>
          <cell r="R186">
            <v>1.4656243473545362E-2</v>
          </cell>
          <cell r="S186">
            <v>1.0054183022852117E-2</v>
          </cell>
        </row>
        <row r="187">
          <cell r="B187" t="str">
            <v>10G</v>
          </cell>
          <cell r="C187" t="str">
            <v>10 km</v>
          </cell>
          <cell r="D187" t="str">
            <v>XFP</v>
          </cell>
          <cell r="E187">
            <v>2.4788111911319652</v>
          </cell>
          <cell r="F187">
            <v>1.0137861666814094</v>
          </cell>
          <cell r="G187">
            <v>2.619709229472758</v>
          </cell>
          <cell r="H187">
            <v>2.3460405000000004</v>
          </cell>
          <cell r="I187">
            <v>2.6350520452993651</v>
          </cell>
          <cell r="J187">
            <v>1.7232000000000003</v>
          </cell>
          <cell r="K187">
            <v>1.4148000000000003</v>
          </cell>
          <cell r="L187">
            <v>0.79794719999999997</v>
          </cell>
          <cell r="M187">
            <v>0.45004222079999995</v>
          </cell>
          <cell r="N187">
            <v>0.25382381253119995</v>
          </cell>
          <cell r="O187">
            <v>0.14315663026759678</v>
          </cell>
          <cell r="P187">
            <v>8.0740339470924585E-2</v>
          </cell>
          <cell r="Q187">
            <v>4.5537551461601454E-2</v>
          </cell>
          <cell r="R187">
            <v>2.5683179024343215E-2</v>
          </cell>
          <cell r="S187">
            <v>1.4485312969729575E-2</v>
          </cell>
        </row>
        <row r="188">
          <cell r="B188" t="str">
            <v>10G</v>
          </cell>
          <cell r="C188" t="str">
            <v>10 km</v>
          </cell>
          <cell r="D188" t="str">
            <v>SFP+</v>
          </cell>
          <cell r="E188">
            <v>130.49040453370736</v>
          </cell>
          <cell r="F188">
            <v>110.71376568456579</v>
          </cell>
          <cell r="G188">
            <v>99.587776117535924</v>
          </cell>
          <cell r="H188">
            <v>68.424617237094537</v>
          </cell>
          <cell r="I188">
            <v>71.251819562388903</v>
          </cell>
          <cell r="J188">
            <v>75.988972263141136</v>
          </cell>
          <cell r="K188">
            <v>74.391200000000012</v>
          </cell>
          <cell r="L188">
            <v>61.59591360000001</v>
          </cell>
          <cell r="M188">
            <v>51.001416460800009</v>
          </cell>
          <cell r="N188">
            <v>42.229172829542414</v>
          </cell>
          <cell r="O188">
            <v>34.965755102861117</v>
          </cell>
          <cell r="P188">
            <v>28.951645225168999</v>
          </cell>
          <cell r="Q188">
            <v>23.971962246439936</v>
          </cell>
          <cell r="R188">
            <v>19.848784740052267</v>
          </cell>
          <cell r="S188">
            <v>16.434793764763278</v>
          </cell>
        </row>
        <row r="189">
          <cell r="B189" t="str">
            <v>10G</v>
          </cell>
          <cell r="C189" t="str">
            <v>40 km</v>
          </cell>
          <cell r="D189" t="str">
            <v>XFP</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row>
        <row r="190">
          <cell r="B190" t="str">
            <v>10G</v>
          </cell>
          <cell r="C190" t="str">
            <v>40 km</v>
          </cell>
          <cell r="D190" t="str">
            <v>SFP+</v>
          </cell>
          <cell r="E190">
            <v>9.8628511139439148</v>
          </cell>
          <cell r="F190">
            <v>10.060373953390915</v>
          </cell>
          <cell r="G190">
            <v>16.249649571775944</v>
          </cell>
          <cell r="H190">
            <v>6.4102575060790148</v>
          </cell>
          <cell r="I190">
            <v>15.98112238257707</v>
          </cell>
          <cell r="J190">
            <v>16.227683598829461</v>
          </cell>
          <cell r="K190">
            <v>14.734800000000002</v>
          </cell>
          <cell r="L190">
            <v>11.448939600000003</v>
          </cell>
          <cell r="M190">
            <v>8.8428747235500005</v>
          </cell>
          <cell r="N190">
            <v>6.7891170690055143</v>
          </cell>
          <cell r="O190">
            <v>5.2123446297289835</v>
          </cell>
          <cell r="P190">
            <v>4.0017775894744272</v>
          </cell>
          <cell r="Q190">
            <v>3.0723647443189908</v>
          </cell>
          <cell r="R190">
            <v>2.3588080324509058</v>
          </cell>
          <cell r="S190">
            <v>1.810974866914183</v>
          </cell>
        </row>
        <row r="191">
          <cell r="B191" t="str">
            <v>10G</v>
          </cell>
          <cell r="C191" t="str">
            <v>80 km</v>
          </cell>
          <cell r="D191" t="str">
            <v>XFP</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192">
          <cell r="B192" t="str">
            <v>10G</v>
          </cell>
          <cell r="C192" t="str">
            <v>80 km</v>
          </cell>
          <cell r="D192" t="str">
            <v>SFP+</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row>
        <row r="193">
          <cell r="B193" t="str">
            <v>10G</v>
          </cell>
          <cell r="C193" t="str">
            <v>Various</v>
          </cell>
          <cell r="D193" t="str">
            <v>Legacy/discontinued</v>
          </cell>
          <cell r="E193">
            <v>3.2231545150000001</v>
          </cell>
          <cell r="F193">
            <v>1.1468830000000003</v>
          </cell>
          <cell r="G193">
            <v>0.2</v>
          </cell>
          <cell r="H193">
            <v>0.3</v>
          </cell>
          <cell r="I193">
            <v>0</v>
          </cell>
          <cell r="J193">
            <v>0</v>
          </cell>
          <cell r="K193">
            <v>0</v>
          </cell>
          <cell r="L193">
            <v>0</v>
          </cell>
          <cell r="M193">
            <v>0</v>
          </cell>
          <cell r="N193">
            <v>0</v>
          </cell>
          <cell r="O193">
            <v>0</v>
          </cell>
          <cell r="P193">
            <v>0</v>
          </cell>
          <cell r="Q193">
            <v>0</v>
          </cell>
          <cell r="R193">
            <v>0</v>
          </cell>
          <cell r="S193">
            <v>0</v>
          </cell>
        </row>
        <row r="194">
          <cell r="B194" t="str">
            <v>25G SR, eSR</v>
          </cell>
          <cell r="C194" t="str">
            <v>100 - 300 m</v>
          </cell>
          <cell r="D194" t="str">
            <v>SFP28</v>
          </cell>
          <cell r="E194">
            <v>1.3373250000000001</v>
          </cell>
          <cell r="F194">
            <v>13.527578999999998</v>
          </cell>
          <cell r="G194">
            <v>27.845733580000022</v>
          </cell>
          <cell r="H194">
            <v>42.58184399999999</v>
          </cell>
          <cell r="I194">
            <v>82.727159076417266</v>
          </cell>
          <cell r="J194">
            <v>85.558621550099346</v>
          </cell>
          <cell r="K194">
            <v>83.799999999999983</v>
          </cell>
          <cell r="L194">
            <v>92.59899999999999</v>
          </cell>
          <cell r="M194">
            <v>94.450979999999987</v>
          </cell>
          <cell r="N194">
            <v>96.339999599999956</v>
          </cell>
          <cell r="O194">
            <v>98.266799591999927</v>
          </cell>
          <cell r="P194">
            <v>100.23213558383991</v>
          </cell>
          <cell r="Q194">
            <v>102.23677829551669</v>
          </cell>
          <cell r="R194">
            <v>104.281513861427</v>
          </cell>
          <cell r="S194">
            <v>106.3671441386555</v>
          </cell>
        </row>
        <row r="195">
          <cell r="B195" t="str">
            <v>25G LR</v>
          </cell>
          <cell r="C195" t="str">
            <v>10 km</v>
          </cell>
          <cell r="D195" t="str">
            <v>SFP28</v>
          </cell>
          <cell r="E195">
            <v>1.4524867000000001</v>
          </cell>
          <cell r="F195">
            <v>3.961647414839963</v>
          </cell>
          <cell r="G195">
            <v>7.7258835779999968</v>
          </cell>
          <cell r="H195">
            <v>5.4231268000000004</v>
          </cell>
          <cell r="I195">
            <v>7.6901312806660371</v>
          </cell>
          <cell r="J195">
            <v>6.9937699999999996</v>
          </cell>
          <cell r="K195">
            <v>9.4499999999999993</v>
          </cell>
          <cell r="L195">
            <v>16.065000000000001</v>
          </cell>
          <cell r="M195">
            <v>19.800112500000001</v>
          </cell>
          <cell r="N195">
            <v>20.196114749999996</v>
          </cell>
          <cell r="O195">
            <v>20.60003704499999</v>
          </cell>
          <cell r="P195">
            <v>21.012037785899981</v>
          </cell>
          <cell r="Q195">
            <v>21.432278541617983</v>
          </cell>
          <cell r="R195">
            <v>21.860924112450338</v>
          </cell>
          <cell r="S195">
            <v>22.298142594699343</v>
          </cell>
        </row>
        <row r="196">
          <cell r="B196" t="str">
            <v>25G ER</v>
          </cell>
          <cell r="C196" t="str">
            <v>40 km</v>
          </cell>
          <cell r="D196" t="str">
            <v>SFP28</v>
          </cell>
          <cell r="E196">
            <v>0</v>
          </cell>
          <cell r="F196">
            <v>0</v>
          </cell>
          <cell r="G196">
            <v>0</v>
          </cell>
          <cell r="H196">
            <v>0</v>
          </cell>
          <cell r="I196">
            <v>0</v>
          </cell>
          <cell r="J196">
            <v>0</v>
          </cell>
          <cell r="K196">
            <v>0</v>
          </cell>
          <cell r="L196">
            <v>0.28170144055944052</v>
          </cell>
          <cell r="M196">
            <v>0.4839228318181818</v>
          </cell>
          <cell r="N196">
            <v>0.62409759440013113</v>
          </cell>
          <cell r="O196">
            <v>0.66503839659277952</v>
          </cell>
          <cell r="P196">
            <v>0.84892151325068277</v>
          </cell>
          <cell r="Q196">
            <v>0.90133318928615958</v>
          </cell>
          <cell r="R196">
            <v>0.95500348373910804</v>
          </cell>
          <cell r="S196">
            <v>1.0095751113813425</v>
          </cell>
        </row>
        <row r="197">
          <cell r="B197" t="str">
            <v>40G SR4</v>
          </cell>
          <cell r="C197" t="str">
            <v>100 m</v>
          </cell>
          <cell r="D197" t="str">
            <v>QSFP+</v>
          </cell>
          <cell r="E197">
            <v>6.1814562208888901</v>
          </cell>
          <cell r="F197">
            <v>6.3806447873340728</v>
          </cell>
          <cell r="G197">
            <v>5.6351367198170896</v>
          </cell>
          <cell r="H197">
            <v>3.0382158214285719</v>
          </cell>
          <cell r="I197">
            <v>2.5560700134921523</v>
          </cell>
          <cell r="J197">
            <v>3.2966104830210972</v>
          </cell>
          <cell r="K197">
            <v>2.2600000000000007</v>
          </cell>
          <cell r="L197">
            <v>0.99440000000000028</v>
          </cell>
          <cell r="M197">
            <v>0.43753600000000004</v>
          </cell>
          <cell r="N197">
            <v>0.19251584000000002</v>
          </cell>
          <cell r="O197">
            <v>8.4706969600000015E-2</v>
          </cell>
          <cell r="P197">
            <v>3.7271066624000003E-2</v>
          </cell>
          <cell r="Q197">
            <v>1.6399269314560004E-2</v>
          </cell>
          <cell r="R197">
            <v>7.2156784984064026E-3</v>
          </cell>
          <cell r="S197">
            <v>3.1748985392988172E-3</v>
          </cell>
        </row>
        <row r="198">
          <cell r="B198" t="str">
            <v>40G MM duplex</v>
          </cell>
          <cell r="C198" t="str">
            <v>100 m</v>
          </cell>
          <cell r="D198" t="str">
            <v>QSFP+</v>
          </cell>
          <cell r="E198">
            <v>153.5735</v>
          </cell>
          <cell r="F198">
            <v>180.12456</v>
          </cell>
          <cell r="G198">
            <v>134.912229</v>
          </cell>
          <cell r="H198">
            <v>99.029430000000005</v>
          </cell>
          <cell r="I198">
            <v>82.760999999999996</v>
          </cell>
          <cell r="J198">
            <v>127.28963394000002</v>
          </cell>
          <cell r="K198">
            <v>53.3</v>
          </cell>
          <cell r="L198">
            <v>26.969799999999996</v>
          </cell>
          <cell r="M198">
            <v>12.406107999999996</v>
          </cell>
          <cell r="N198">
            <v>5.7068096799999974</v>
          </cell>
          <cell r="O198">
            <v>2.6251324527999982</v>
          </cell>
          <cell r="P198">
            <v>1.2075609282879991</v>
          </cell>
          <cell r="Q198">
            <v>0.5554780270124795</v>
          </cell>
          <cell r="R198">
            <v>0.25551989242574058</v>
          </cell>
          <cell r="S198">
            <v>0.11753915051584067</v>
          </cell>
        </row>
        <row r="199">
          <cell r="B199" t="str">
            <v>40G eSR4</v>
          </cell>
          <cell r="C199" t="str">
            <v>300 m</v>
          </cell>
          <cell r="D199" t="str">
            <v>QSFP+</v>
          </cell>
          <cell r="E199">
            <v>2.9361883310000008</v>
          </cell>
          <cell r="F199">
            <v>3.7789000000000006</v>
          </cell>
          <cell r="G199">
            <v>3.1355079991532855</v>
          </cell>
          <cell r="H199">
            <v>1.8217738999999999</v>
          </cell>
          <cell r="I199">
            <v>1.0912568857262905</v>
          </cell>
          <cell r="J199">
            <v>0.94819871200000028</v>
          </cell>
          <cell r="K199">
            <v>0.61953438251409221</v>
          </cell>
          <cell r="L199">
            <v>0.27879047213134156</v>
          </cell>
          <cell r="M199">
            <v>0.10036456996728298</v>
          </cell>
          <cell r="N199">
            <v>3.6131245188221868E-2</v>
          </cell>
          <cell r="O199">
            <v>1.3007248267759876E-2</v>
          </cell>
          <cell r="P199">
            <v>4.6826093763935551E-3</v>
          </cell>
          <cell r="Q199">
            <v>1.6857393755016796E-3</v>
          </cell>
          <cell r="R199">
            <v>6.0686617518060468E-4</v>
          </cell>
          <cell r="S199">
            <v>2.1847182306501775E-4</v>
          </cell>
        </row>
        <row r="200">
          <cell r="B200" t="str">
            <v>40 G PSM4</v>
          </cell>
          <cell r="C200" t="str">
            <v>500 m</v>
          </cell>
          <cell r="D200" t="str">
            <v>QSFP+</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row>
        <row r="201">
          <cell r="B201" t="str">
            <v>40G (FR)</v>
          </cell>
          <cell r="C201" t="str">
            <v>2 km</v>
          </cell>
          <cell r="D201" t="str">
            <v>CFP</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row>
        <row r="202">
          <cell r="B202" t="str">
            <v>40G (LR4 subspec)</v>
          </cell>
          <cell r="C202" t="str">
            <v>2 km</v>
          </cell>
          <cell r="D202" t="str">
            <v>QSFP+</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row>
        <row r="203">
          <cell r="B203" t="str">
            <v>40G</v>
          </cell>
          <cell r="C203" t="str">
            <v>10 km</v>
          </cell>
          <cell r="D203" t="str">
            <v>CFP</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row>
        <row r="204">
          <cell r="B204" t="str">
            <v>40G</v>
          </cell>
          <cell r="C204" t="str">
            <v>10 km</v>
          </cell>
          <cell r="D204" t="str">
            <v>QSFP+</v>
          </cell>
          <cell r="E204">
            <v>27.993134856470409</v>
          </cell>
          <cell r="F204">
            <v>34.064636145078524</v>
          </cell>
          <cell r="G204">
            <v>19.487660895999987</v>
          </cell>
          <cell r="H204">
            <v>17.136421657060176</v>
          </cell>
          <cell r="I204">
            <v>17.84619859528884</v>
          </cell>
          <cell r="J204">
            <v>24.615638147999999</v>
          </cell>
          <cell r="K204">
            <v>24.979999999999993</v>
          </cell>
          <cell r="L204">
            <v>14.088719999999999</v>
          </cell>
          <cell r="M204">
            <v>7.2838682399999977</v>
          </cell>
          <cell r="N204">
            <v>2.7387344582399993</v>
          </cell>
          <cell r="O204">
            <v>1.0297641562982396</v>
          </cell>
          <cell r="P204">
            <v>0.387191322768138</v>
          </cell>
          <cell r="Q204">
            <v>0.14558393736081987</v>
          </cell>
          <cell r="R204">
            <v>5.473956044766827E-2</v>
          </cell>
          <cell r="S204">
            <v>2.0582074728323262E-2</v>
          </cell>
        </row>
        <row r="205">
          <cell r="B205" t="str">
            <v>40G</v>
          </cell>
          <cell r="C205" t="str">
            <v>40 km</v>
          </cell>
          <cell r="D205" t="str">
            <v>QSFP+</v>
          </cell>
          <cell r="E205">
            <v>3.6845739429673117</v>
          </cell>
          <cell r="F205">
            <v>4.1218079805743022</v>
          </cell>
          <cell r="G205">
            <v>6.0897074199999981</v>
          </cell>
          <cell r="H205">
            <v>2.6413021800000029</v>
          </cell>
          <cell r="I205">
            <v>0.57414500000000002</v>
          </cell>
          <cell r="J205">
            <v>0.1168</v>
          </cell>
          <cell r="K205">
            <v>0.38807167039106139</v>
          </cell>
          <cell r="L205">
            <v>0.30560644043296087</v>
          </cell>
          <cell r="M205">
            <v>0.23378892693121503</v>
          </cell>
          <cell r="N205">
            <v>0.17358827824642717</v>
          </cell>
          <cell r="O205">
            <v>0.12498356033742752</v>
          </cell>
          <cell r="P205">
            <v>8.7176033335355702E-2</v>
          </cell>
          <cell r="Q205">
            <v>5.8843822501365078E-2</v>
          </cell>
          <cell r="R205">
            <v>3.839559418214071E-2</v>
          </cell>
          <cell r="S205">
            <v>2.4189224334748648E-2</v>
          </cell>
        </row>
        <row r="206">
          <cell r="B206" t="str">
            <v xml:space="preserve">50G </v>
          </cell>
          <cell r="C206" t="str">
            <v>100 m</v>
          </cell>
          <cell r="D206" t="str">
            <v>all</v>
          </cell>
          <cell r="E206">
            <v>0</v>
          </cell>
          <cell r="F206">
            <v>0</v>
          </cell>
          <cell r="G206">
            <v>0</v>
          </cell>
          <cell r="H206">
            <v>0</v>
          </cell>
          <cell r="I206">
            <v>0.40308869999999997</v>
          </cell>
          <cell r="J206">
            <v>0.39040000000000002</v>
          </cell>
          <cell r="K206">
            <v>2.3071999999999999</v>
          </cell>
          <cell r="L206">
            <v>6.9327878876678879</v>
          </cell>
          <cell r="M206">
            <v>9.7227119999369567</v>
          </cell>
          <cell r="N206">
            <v>11.667254399924351</v>
          </cell>
          <cell r="O206">
            <v>12.305960502069821</v>
          </cell>
          <cell r="P206">
            <v>12.487393178546311</v>
          </cell>
          <cell r="Q206">
            <v>12.172005076828484</v>
          </cell>
          <cell r="R206">
            <v>11.377702378091794</v>
          </cell>
          <cell r="S206">
            <v>10.180125014569169</v>
          </cell>
        </row>
        <row r="207">
          <cell r="B207" t="str">
            <v xml:space="preserve">50G </v>
          </cell>
          <cell r="C207" t="str">
            <v>2 km</v>
          </cell>
          <cell r="D207" t="str">
            <v>all</v>
          </cell>
          <cell r="E207">
            <v>0</v>
          </cell>
          <cell r="F207">
            <v>0</v>
          </cell>
          <cell r="G207">
            <v>0</v>
          </cell>
          <cell r="H207">
            <v>0</v>
          </cell>
          <cell r="I207">
            <v>0.15525</v>
          </cell>
          <cell r="J207">
            <v>9.7600000000000006E-2</v>
          </cell>
          <cell r="K207">
            <v>0.57679999999999998</v>
          </cell>
          <cell r="L207">
            <v>1.4708399999999999</v>
          </cell>
          <cell r="M207">
            <v>2.5004279999999999</v>
          </cell>
          <cell r="N207">
            <v>3.1880457</v>
          </cell>
          <cell r="O207">
            <v>4.0647582675000002</v>
          </cell>
          <cell r="P207">
            <v>5.0098145646937491</v>
          </cell>
          <cell r="Q207">
            <v>5.9616793319855619</v>
          </cell>
          <cell r="R207">
            <v>6.8410270334534315</v>
          </cell>
          <cell r="S207">
            <v>7.5593348719660405</v>
          </cell>
        </row>
        <row r="208">
          <cell r="B208" t="str">
            <v xml:space="preserve">50G </v>
          </cell>
          <cell r="C208" t="str">
            <v>10 km</v>
          </cell>
          <cell r="D208" t="str">
            <v>all</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row>
        <row r="209">
          <cell r="B209" t="str">
            <v xml:space="preserve">50G </v>
          </cell>
          <cell r="C209" t="str">
            <v>40 km</v>
          </cell>
          <cell r="D209" t="str">
            <v>all</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row>
        <row r="210">
          <cell r="B210" t="str">
            <v xml:space="preserve">50G </v>
          </cell>
          <cell r="C210" t="str">
            <v>80 km</v>
          </cell>
          <cell r="D210" t="str">
            <v>all</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row>
        <row r="211">
          <cell r="B211" t="str">
            <v>100G SR4</v>
          </cell>
          <cell r="C211" t="str">
            <v>100 m</v>
          </cell>
          <cell r="D211" t="str">
            <v>CFP</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row>
        <row r="212">
          <cell r="B212" t="str">
            <v>100G SR4</v>
          </cell>
          <cell r="C212" t="str">
            <v>100 m</v>
          </cell>
          <cell r="D212" t="str">
            <v>CFP2/4</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row>
        <row r="213">
          <cell r="B213" t="str">
            <v>100G SR4</v>
          </cell>
          <cell r="C213" t="str">
            <v>100 m</v>
          </cell>
          <cell r="D213" t="str">
            <v>QSFP28</v>
          </cell>
          <cell r="E213">
            <v>0</v>
          </cell>
          <cell r="F213">
            <v>0</v>
          </cell>
          <cell r="G213">
            <v>17.402795749351512</v>
          </cell>
          <cell r="H213">
            <v>15.97498802168831</v>
          </cell>
          <cell r="I213">
            <v>32.445273960000002</v>
          </cell>
          <cell r="J213">
            <v>35.904477063604638</v>
          </cell>
          <cell r="K213">
            <v>31.330412779429814</v>
          </cell>
          <cell r="L213">
            <v>34.340370292882191</v>
          </cell>
          <cell r="M213">
            <v>37.286995614787571</v>
          </cell>
          <cell r="N213">
            <v>41.256963971420838</v>
          </cell>
          <cell r="O213">
            <v>39.730456304478267</v>
          </cell>
          <cell r="P213">
            <v>37.545281207731961</v>
          </cell>
          <cell r="Q213">
            <v>35.48029074130671</v>
          </cell>
          <cell r="R213">
            <v>33.528874750534847</v>
          </cell>
          <cell r="S213">
            <v>31.684786639255428</v>
          </cell>
        </row>
        <row r="214">
          <cell r="B214" t="str">
            <v>100G SR2</v>
          </cell>
          <cell r="C214" t="str">
            <v>100 m</v>
          </cell>
          <cell r="D214" t="str">
            <v>All</v>
          </cell>
          <cell r="E214">
            <v>0</v>
          </cell>
          <cell r="F214">
            <v>0</v>
          </cell>
          <cell r="G214">
            <v>0</v>
          </cell>
          <cell r="H214">
            <v>0</v>
          </cell>
          <cell r="I214">
            <v>0</v>
          </cell>
          <cell r="J214">
            <v>0.72999999999999976</v>
          </cell>
          <cell r="K214">
            <v>2.4294600000000002</v>
          </cell>
          <cell r="L214">
            <v>4.2515549999999998</v>
          </cell>
          <cell r="M214">
            <v>5.4419904000000017</v>
          </cell>
          <cell r="N214">
            <v>6.3671287680000024</v>
          </cell>
          <cell r="O214">
            <v>6.1124436172800021</v>
          </cell>
          <cell r="P214">
            <v>5.3789503832064032</v>
          </cell>
          <cell r="Q214">
            <v>4.7334763372216333</v>
          </cell>
          <cell r="R214">
            <v>4.1654591767550384</v>
          </cell>
          <cell r="S214">
            <v>3.6656040755444348</v>
          </cell>
        </row>
        <row r="215">
          <cell r="B215" t="str">
            <v>100G MM Duplex</v>
          </cell>
          <cell r="C215" t="str">
            <v>100 - 300 m</v>
          </cell>
          <cell r="D215" t="str">
            <v>QSFP28</v>
          </cell>
          <cell r="E215">
            <v>0</v>
          </cell>
          <cell r="F215">
            <v>0</v>
          </cell>
          <cell r="G215">
            <v>25.5</v>
          </cell>
          <cell r="H215">
            <v>45</v>
          </cell>
          <cell r="I215">
            <v>88</v>
          </cell>
          <cell r="J215">
            <v>223.49872500000001</v>
          </cell>
          <cell r="K215">
            <v>225.4375</v>
          </cell>
          <cell r="L215">
            <v>213.03843749999999</v>
          </cell>
          <cell r="M215">
            <v>201.32132343750001</v>
          </cell>
          <cell r="N215">
            <v>181.18919109375</v>
          </cell>
          <cell r="O215">
            <v>154.91675838515627</v>
          </cell>
          <cell r="P215">
            <v>132.45382841930859</v>
          </cell>
          <cell r="Q215">
            <v>113.24802329850887</v>
          </cell>
          <cell r="R215">
            <v>96.827059920225082</v>
          </cell>
          <cell r="S215">
            <v>82.787136231792445</v>
          </cell>
        </row>
        <row r="216">
          <cell r="B216" t="str">
            <v>100G eSR4</v>
          </cell>
          <cell r="C216" t="str">
            <v>300 m</v>
          </cell>
          <cell r="D216" t="str">
            <v>QSFP28</v>
          </cell>
          <cell r="E216">
            <v>0</v>
          </cell>
          <cell r="F216">
            <v>0</v>
          </cell>
          <cell r="G216">
            <v>0.16999999999999998</v>
          </cell>
          <cell r="H216">
            <v>0.28749999999999998</v>
          </cell>
          <cell r="I216">
            <v>0.45500000000000002</v>
          </cell>
          <cell r="J216">
            <v>0.33495000000000008</v>
          </cell>
          <cell r="K216">
            <v>0.56000000000000016</v>
          </cell>
          <cell r="L216">
            <v>0.98918749999999989</v>
          </cell>
          <cell r="M216">
            <v>1.6324419999999995</v>
          </cell>
          <cell r="N216">
            <v>2.6772048799999983</v>
          </cell>
          <cell r="O216">
            <v>4.0693514175999965</v>
          </cell>
          <cell r="P216">
            <v>6.1854141547519932</v>
          </cell>
          <cell r="Q216">
            <v>9.4018295152230245</v>
          </cell>
          <cell r="R216">
            <v>14.290780863138991</v>
          </cell>
          <cell r="S216">
            <v>21.721986911971261</v>
          </cell>
        </row>
        <row r="217">
          <cell r="B217" t="str">
            <v>100G PSM4</v>
          </cell>
          <cell r="C217" t="str">
            <v>500 m</v>
          </cell>
          <cell r="D217" t="str">
            <v>QSFP28</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row>
        <row r="218">
          <cell r="B218" t="str">
            <v>100G DR</v>
          </cell>
          <cell r="C218" t="str">
            <v>500m</v>
          </cell>
          <cell r="D218" t="str">
            <v>QSFP28</v>
          </cell>
          <cell r="E218">
            <v>0</v>
          </cell>
          <cell r="F218">
            <v>0</v>
          </cell>
          <cell r="G218">
            <v>0</v>
          </cell>
          <cell r="H218">
            <v>0</v>
          </cell>
          <cell r="I218">
            <v>0</v>
          </cell>
          <cell r="J218">
            <v>3.3599999999999984E-2</v>
          </cell>
          <cell r="K218">
            <v>0.17999999999999997</v>
          </cell>
          <cell r="L218">
            <v>1.2150000000000003</v>
          </cell>
          <cell r="M218">
            <v>2.9159999999999995</v>
          </cell>
          <cell r="N218">
            <v>6.5609999999999999</v>
          </cell>
          <cell r="O218">
            <v>8.8573500000000003</v>
          </cell>
          <cell r="P218">
            <v>11.9574225</v>
          </cell>
          <cell r="Q218">
            <v>16.142520375</v>
          </cell>
          <cell r="R218">
            <v>21.792402506250006</v>
          </cell>
          <cell r="S218">
            <v>29.419743383437503</v>
          </cell>
        </row>
        <row r="219">
          <cell r="B219" t="str">
            <v>100G CWDM4-subspec</v>
          </cell>
          <cell r="C219" t="str">
            <v>500 m</v>
          </cell>
          <cell r="D219" t="str">
            <v>QSFP28</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row>
        <row r="220">
          <cell r="B220" t="str">
            <v>100G CWDM4</v>
          </cell>
          <cell r="C220" t="str">
            <v>2 km</v>
          </cell>
          <cell r="D220" t="str">
            <v>QSFP28</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row>
        <row r="221">
          <cell r="B221" t="str">
            <v>100G FR, DR+</v>
          </cell>
          <cell r="C221" t="str">
            <v>2 km</v>
          </cell>
          <cell r="D221" t="str">
            <v>QSFP28</v>
          </cell>
          <cell r="E221">
            <v>0</v>
          </cell>
          <cell r="F221">
            <v>0</v>
          </cell>
          <cell r="G221">
            <v>0</v>
          </cell>
          <cell r="H221">
            <v>0.25835490000000022</v>
          </cell>
          <cell r="I221">
            <v>6.4019268000000054</v>
          </cell>
          <cell r="J221">
            <v>16.944329999999994</v>
          </cell>
          <cell r="K221">
            <v>18.199999999999996</v>
          </cell>
          <cell r="L221">
            <v>41.769000000000005</v>
          </cell>
          <cell r="M221">
            <v>71.007299999999987</v>
          </cell>
          <cell r="N221">
            <v>98.078833125000003</v>
          </cell>
          <cell r="O221">
            <v>100.04040978750001</v>
          </cell>
          <cell r="P221">
            <v>90.986752701731248</v>
          </cell>
          <cell r="Q221">
            <v>81.205676786295143</v>
          </cell>
          <cell r="R221">
            <v>72.476066531768424</v>
          </cell>
          <cell r="S221">
            <v>64.684889379603291</v>
          </cell>
        </row>
        <row r="222">
          <cell r="B222" t="str">
            <v>100G LR4</v>
          </cell>
          <cell r="C222" t="str">
            <v>10 km</v>
          </cell>
          <cell r="D222" t="str">
            <v>CFP</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row>
        <row r="223">
          <cell r="B223" t="str">
            <v>100G LR4</v>
          </cell>
          <cell r="C223" t="str">
            <v>10 km</v>
          </cell>
          <cell r="D223" t="str">
            <v>CFP2/4</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row>
        <row r="224">
          <cell r="B224" t="str">
            <v>100G LR4 and LR1</v>
          </cell>
          <cell r="C224" t="str">
            <v>10 km</v>
          </cell>
          <cell r="D224" t="str">
            <v>QSFP28</v>
          </cell>
          <cell r="E224">
            <v>0</v>
          </cell>
          <cell r="F224">
            <v>0</v>
          </cell>
          <cell r="G224">
            <v>16.588733492415091</v>
          </cell>
          <cell r="H224">
            <v>14.333371694942644</v>
          </cell>
          <cell r="I224">
            <v>25.548304617718777</v>
          </cell>
          <cell r="J224">
            <v>56.637810177252831</v>
          </cell>
          <cell r="K224">
            <v>56.999999999999993</v>
          </cell>
          <cell r="L224">
            <v>75.240000000000009</v>
          </cell>
          <cell r="M224">
            <v>70.349400000000017</v>
          </cell>
          <cell r="N224">
            <v>66.480183000000011</v>
          </cell>
          <cell r="O224">
            <v>59.832164700000007</v>
          </cell>
          <cell r="P224">
            <v>53.848948230000005</v>
          </cell>
          <cell r="Q224">
            <v>48.464053407000009</v>
          </cell>
          <cell r="R224">
            <v>43.617648066300013</v>
          </cell>
          <cell r="S224">
            <v>39.25588325967</v>
          </cell>
        </row>
        <row r="225">
          <cell r="B225" t="str">
            <v>100G 4WDM10</v>
          </cell>
          <cell r="C225" t="str">
            <v>10 km</v>
          </cell>
          <cell r="D225" t="str">
            <v>QSFP28</v>
          </cell>
          <cell r="E225">
            <v>0</v>
          </cell>
          <cell r="F225">
            <v>2.2499999999999996</v>
          </cell>
          <cell r="G225">
            <v>3.6</v>
          </cell>
          <cell r="H225">
            <v>2.8916211626679251</v>
          </cell>
          <cell r="I225">
            <v>4.8660480000000002</v>
          </cell>
          <cell r="J225">
            <v>0.35415000000000013</v>
          </cell>
          <cell r="K225">
            <v>1.4370000000000005</v>
          </cell>
          <cell r="L225">
            <v>1.2803670000000005</v>
          </cell>
          <cell r="M225">
            <v>1.1313788400000004</v>
          </cell>
          <cell r="N225">
            <v>0.99278493210000041</v>
          </cell>
          <cell r="O225">
            <v>0.80415579500100054</v>
          </cell>
          <cell r="P225">
            <v>0.65136619395081063</v>
          </cell>
          <cell r="Q225">
            <v>0.52760661710015666</v>
          </cell>
          <cell r="R225">
            <v>0.42736135985112683</v>
          </cell>
          <cell r="S225">
            <v>0.34616270147941275</v>
          </cell>
        </row>
        <row r="226">
          <cell r="B226" t="str">
            <v>100G 4WDM20</v>
          </cell>
          <cell r="C226" t="str">
            <v>20 km</v>
          </cell>
          <cell r="D226" t="str">
            <v>QSFP28</v>
          </cell>
          <cell r="E226">
            <v>0</v>
          </cell>
          <cell r="F226">
            <v>0</v>
          </cell>
          <cell r="G226">
            <v>0</v>
          </cell>
          <cell r="H226">
            <v>2.2472610114375398</v>
          </cell>
          <cell r="I226">
            <v>0.45480959999999998</v>
          </cell>
          <cell r="J226">
            <v>1.0159049255351589</v>
          </cell>
          <cell r="K226">
            <v>0.67518604281721339</v>
          </cell>
          <cell r="L226">
            <v>0.51278532923076936</v>
          </cell>
          <cell r="M226">
            <v>0.4086258092307693</v>
          </cell>
          <cell r="N226">
            <v>0.33098690547692311</v>
          </cell>
          <cell r="O226">
            <v>0.26809939343630773</v>
          </cell>
          <cell r="P226">
            <v>0.21716050868340925</v>
          </cell>
          <cell r="Q226">
            <v>0.17590001203356148</v>
          </cell>
          <cell r="R226">
            <v>0.1424790097471848</v>
          </cell>
          <cell r="S226">
            <v>0.11540799789521972</v>
          </cell>
        </row>
        <row r="227">
          <cell r="B227" t="str">
            <v>100G ER4-Lite</v>
          </cell>
          <cell r="C227" t="str">
            <v>30 km</v>
          </cell>
          <cell r="D227" t="str">
            <v>QSFP28</v>
          </cell>
          <cell r="E227">
            <v>0</v>
          </cell>
          <cell r="F227">
            <v>1.394896957801766</v>
          </cell>
          <cell r="G227">
            <v>3.7670732814814802</v>
          </cell>
          <cell r="H227">
            <v>9.7461000163505584</v>
          </cell>
          <cell r="I227">
            <v>10.744789999999998</v>
          </cell>
          <cell r="J227">
            <v>12.71599999999999</v>
          </cell>
          <cell r="K227">
            <v>17.069999999999997</v>
          </cell>
          <cell r="L227">
            <v>16.387199999999996</v>
          </cell>
          <cell r="M227">
            <v>14.625575999999997</v>
          </cell>
          <cell r="N227">
            <v>13.514032223999997</v>
          </cell>
          <cell r="O227">
            <v>12.486965774975998</v>
          </cell>
          <cell r="P227">
            <v>11.537956376077823</v>
          </cell>
          <cell r="Q227">
            <v>10.661071691495911</v>
          </cell>
          <cell r="R227">
            <v>9.8508302429422212</v>
          </cell>
          <cell r="S227">
            <v>9.1021671444786119</v>
          </cell>
        </row>
        <row r="228">
          <cell r="B228" t="str">
            <v>100G ER4</v>
          </cell>
          <cell r="C228" t="str">
            <v>40 km</v>
          </cell>
          <cell r="D228" t="str">
            <v>QSFP28</v>
          </cell>
          <cell r="E228">
            <v>13.409407906828156</v>
          </cell>
          <cell r="F228">
            <v>11.043923322922318</v>
          </cell>
          <cell r="G228">
            <v>4.0013423606592928</v>
          </cell>
          <cell r="H228">
            <v>4.1217007918710591</v>
          </cell>
          <cell r="I228">
            <v>3.3238703999999992</v>
          </cell>
          <cell r="J228">
            <v>2.8734348105175984</v>
          </cell>
          <cell r="K228">
            <v>3.2131227779589171</v>
          </cell>
          <cell r="L228">
            <v>3.5986975113139872</v>
          </cell>
          <cell r="M228">
            <v>3.8865933122191065</v>
          </cell>
          <cell r="N228">
            <v>4.4462627491786586</v>
          </cell>
          <cell r="O228">
            <v>4.8908890240965244</v>
          </cell>
          <cell r="P228">
            <v>4.734380575325436</v>
          </cell>
          <cell r="Q228">
            <v>4.374567651600703</v>
          </cell>
          <cell r="R228">
            <v>4.0421005100790497</v>
          </cell>
          <cell r="S228">
            <v>3.7349008713130418</v>
          </cell>
        </row>
        <row r="229">
          <cell r="B229" t="str">
            <v>100G ZR4</v>
          </cell>
          <cell r="C229" t="str">
            <v>80 km</v>
          </cell>
          <cell r="D229" t="str">
            <v>QSFP28</v>
          </cell>
          <cell r="E229">
            <v>0</v>
          </cell>
          <cell r="F229">
            <v>0</v>
          </cell>
          <cell r="G229">
            <v>0</v>
          </cell>
          <cell r="H229">
            <v>0</v>
          </cell>
          <cell r="I229">
            <v>0</v>
          </cell>
          <cell r="J229">
            <v>1.1999999999999997</v>
          </cell>
          <cell r="K229">
            <v>2.6999999999999997</v>
          </cell>
          <cell r="L229">
            <v>5.3999999999999995</v>
          </cell>
          <cell r="M229">
            <v>8.6399999999999988</v>
          </cell>
          <cell r="N229">
            <v>10.367999999999999</v>
          </cell>
          <cell r="O229">
            <v>12.026879999999997</v>
          </cell>
          <cell r="P229">
            <v>13.470105600000002</v>
          </cell>
          <cell r="Q229">
            <v>14.547714047999996</v>
          </cell>
          <cell r="R229">
            <v>15.129622609919997</v>
          </cell>
          <cell r="S229">
            <v>15.129622609919995</v>
          </cell>
        </row>
        <row r="230">
          <cell r="B230" t="str">
            <v>200G SR4</v>
          </cell>
          <cell r="C230" t="str">
            <v>100 m</v>
          </cell>
          <cell r="D230" t="str">
            <v>QSFP56</v>
          </cell>
          <cell r="E230">
            <v>0</v>
          </cell>
          <cell r="F230">
            <v>0</v>
          </cell>
          <cell r="G230">
            <v>0</v>
          </cell>
          <cell r="H230">
            <v>0</v>
          </cell>
          <cell r="I230">
            <v>0</v>
          </cell>
          <cell r="J230">
            <v>0</v>
          </cell>
          <cell r="K230">
            <v>1.5750000000000013</v>
          </cell>
          <cell r="L230">
            <v>5.1408000000000049</v>
          </cell>
          <cell r="M230">
            <v>8.4966000000000079</v>
          </cell>
          <cell r="N230">
            <v>10.70571600000001</v>
          </cell>
          <cell r="O230">
            <v>13.489202160000012</v>
          </cell>
          <cell r="P230">
            <v>16.996394721600016</v>
          </cell>
          <cell r="Q230">
            <v>18.356106299328015</v>
          </cell>
          <cell r="R230">
            <v>17.346520452864976</v>
          </cell>
          <cell r="S230">
            <v>14.05068156682063</v>
          </cell>
        </row>
        <row r="231">
          <cell r="B231" t="str">
            <v>200G DR</v>
          </cell>
          <cell r="C231" t="str">
            <v>500 m</v>
          </cell>
          <cell r="D231" t="str">
            <v>TBD</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row>
        <row r="232">
          <cell r="B232" t="str">
            <v>200G FR4</v>
          </cell>
          <cell r="C232" t="str">
            <v>3 km</v>
          </cell>
          <cell r="D232" t="str">
            <v>QSFP56</v>
          </cell>
          <cell r="E232">
            <v>0</v>
          </cell>
          <cell r="F232">
            <v>0</v>
          </cell>
          <cell r="G232">
            <v>0</v>
          </cell>
          <cell r="H232">
            <v>0</v>
          </cell>
          <cell r="I232">
            <v>0</v>
          </cell>
          <cell r="J232">
            <v>0</v>
          </cell>
          <cell r="K232">
            <v>27.000000000000021</v>
          </cell>
          <cell r="L232">
            <v>62.001450000000062</v>
          </cell>
          <cell r="M232">
            <v>55.801305000000049</v>
          </cell>
          <cell r="N232">
            <v>35.154822150000037</v>
          </cell>
          <cell r="O232">
            <v>22.14753795450002</v>
          </cell>
          <cell r="P232">
            <v>13.952948911335012</v>
          </cell>
          <cell r="Q232">
            <v>8.790357814141057</v>
          </cell>
          <cell r="R232">
            <v>5.5379254229088666</v>
          </cell>
          <cell r="S232">
            <v>3.4888930164325855</v>
          </cell>
        </row>
        <row r="233">
          <cell r="B233" t="str">
            <v>200G LR</v>
          </cell>
          <cell r="C233" t="str">
            <v>10 km</v>
          </cell>
          <cell r="D233" t="str">
            <v>TBD</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row>
        <row r="234">
          <cell r="B234" t="str">
            <v>200G ER4</v>
          </cell>
          <cell r="C234" t="str">
            <v>40 km</v>
          </cell>
          <cell r="D234" t="str">
            <v>TBD</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row>
        <row r="235">
          <cell r="B235" t="str">
            <v>2x200 (400G-SR8)</v>
          </cell>
          <cell r="C235" t="str">
            <v>100 m</v>
          </cell>
          <cell r="D235" t="str">
            <v>OSFP, QSFP-DD</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row>
        <row r="236">
          <cell r="B236" t="str">
            <v>400G SR4.2</v>
          </cell>
          <cell r="C236" t="str">
            <v>100 m</v>
          </cell>
          <cell r="D236" t="str">
            <v>OSFP, QSFP-DD</v>
          </cell>
          <cell r="E236">
            <v>0</v>
          </cell>
          <cell r="F236">
            <v>0</v>
          </cell>
          <cell r="G236">
            <v>0</v>
          </cell>
          <cell r="H236">
            <v>0</v>
          </cell>
          <cell r="I236">
            <v>0</v>
          </cell>
          <cell r="J236">
            <v>3.8458723404255317</v>
          </cell>
          <cell r="K236">
            <v>25.465483154369029</v>
          </cell>
          <cell r="L236">
            <v>51.729300000000002</v>
          </cell>
          <cell r="M236">
            <v>84.307513499999999</v>
          </cell>
          <cell r="N236">
            <v>108.3953745</v>
          </cell>
          <cell r="O236">
            <v>120.48145875675</v>
          </cell>
          <cell r="P236">
            <v>123.27155569637999</v>
          </cell>
          <cell r="Q236">
            <v>115.25890457611528</v>
          </cell>
          <cell r="R236">
            <v>92.749518505956289</v>
          </cell>
          <cell r="S236">
            <v>70.431665615460574</v>
          </cell>
        </row>
        <row r="237">
          <cell r="B237" t="str">
            <v>400G DR4</v>
          </cell>
          <cell r="C237" t="str">
            <v>500 m</v>
          </cell>
          <cell r="D237" t="str">
            <v>OSFP, QSFP-DD, QSFP112</v>
          </cell>
          <cell r="E237">
            <v>0</v>
          </cell>
          <cell r="F237">
            <v>0</v>
          </cell>
          <cell r="G237">
            <v>0</v>
          </cell>
          <cell r="H237">
            <v>0</v>
          </cell>
          <cell r="I237">
            <v>0</v>
          </cell>
          <cell r="J237">
            <v>5.3741690000000002</v>
          </cell>
          <cell r="K237">
            <v>4.68</v>
          </cell>
          <cell r="L237">
            <v>14.976000000000001</v>
          </cell>
          <cell r="M237">
            <v>28.6416</v>
          </cell>
          <cell r="N237">
            <v>43.821648000000003</v>
          </cell>
          <cell r="O237">
            <v>40.973240880000006</v>
          </cell>
          <cell r="P237">
            <v>31.344529273199996</v>
          </cell>
          <cell r="Q237">
            <v>23.978564893998001</v>
          </cell>
          <cell r="R237">
            <v>18.343602143908463</v>
          </cell>
          <cell r="S237">
            <v>14.032855640089977</v>
          </cell>
        </row>
        <row r="238">
          <cell r="B238" t="str">
            <v>2x(200G FR4)</v>
          </cell>
          <cell r="C238" t="str">
            <v>2 km</v>
          </cell>
          <cell r="D238" t="str">
            <v>OSFP</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row>
        <row r="239">
          <cell r="B239" t="str">
            <v>400G FR4</v>
          </cell>
          <cell r="C239" t="str">
            <v>2 km</v>
          </cell>
          <cell r="D239" t="str">
            <v>OSFP, QSFP-DD, QSFP112</v>
          </cell>
          <cell r="E239">
            <v>0</v>
          </cell>
          <cell r="F239">
            <v>0</v>
          </cell>
          <cell r="G239">
            <v>0</v>
          </cell>
          <cell r="H239">
            <v>0</v>
          </cell>
          <cell r="I239">
            <v>0</v>
          </cell>
          <cell r="J239">
            <v>0.79547119672177324</v>
          </cell>
          <cell r="K239">
            <v>3.15</v>
          </cell>
          <cell r="L239">
            <v>9.0719999999999992</v>
          </cell>
          <cell r="M239">
            <v>10.160640000000001</v>
          </cell>
          <cell r="N239">
            <v>14.6313216</v>
          </cell>
          <cell r="O239">
            <v>12.875563008000002</v>
          </cell>
          <cell r="P239">
            <v>9.7854278860800008</v>
          </cell>
          <cell r="Q239">
            <v>7.4369251934208007</v>
          </cell>
          <cell r="R239">
            <v>5.6520631469998079</v>
          </cell>
          <cell r="S239">
            <v>4.295567991719853</v>
          </cell>
        </row>
        <row r="240">
          <cell r="B240" t="str">
            <v>400G LR8, LR4</v>
          </cell>
          <cell r="C240" t="str">
            <v>10 km</v>
          </cell>
          <cell r="D240" t="str">
            <v>OSFP, QSFP-DD, QSFP112</v>
          </cell>
          <cell r="E240">
            <v>0</v>
          </cell>
          <cell r="F240">
            <v>0</v>
          </cell>
          <cell r="G240">
            <v>0</v>
          </cell>
          <cell r="H240">
            <v>0</v>
          </cell>
          <cell r="I240">
            <v>0</v>
          </cell>
          <cell r="J240">
            <v>0</v>
          </cell>
          <cell r="K240">
            <v>0.56999999999999995</v>
          </cell>
          <cell r="L240">
            <v>2.2799999999999998</v>
          </cell>
          <cell r="M240">
            <v>5.4720000000000004</v>
          </cell>
          <cell r="N240">
            <v>8.7552000000000021</v>
          </cell>
          <cell r="O240">
            <v>10.50624</v>
          </cell>
          <cell r="P240">
            <v>12.607488000000002</v>
          </cell>
          <cell r="Q240">
            <v>15.128985600000002</v>
          </cell>
          <cell r="R240">
            <v>16.944463872000004</v>
          </cell>
          <cell r="S240">
            <v>17.622242426880007</v>
          </cell>
        </row>
        <row r="241">
          <cell r="B241" t="str">
            <v>400G ER4</v>
          </cell>
          <cell r="C241" t="str">
            <v>40 km</v>
          </cell>
          <cell r="D241" t="str">
            <v>TBD</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row>
        <row r="242">
          <cell r="B242" t="str">
            <v>800G SR8</v>
          </cell>
          <cell r="C242" t="str">
            <v>50 m</v>
          </cell>
          <cell r="D242" t="str">
            <v>OSFP, QSFP-DD800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row>
        <row r="243">
          <cell r="B243" t="str">
            <v>800G DR8, DR4</v>
          </cell>
          <cell r="C243" t="str">
            <v>500 m</v>
          </cell>
          <cell r="D243" t="str">
            <v>OSFP, QSFP-DD800</v>
          </cell>
          <cell r="E243">
            <v>0</v>
          </cell>
          <cell r="F243">
            <v>0</v>
          </cell>
          <cell r="G243">
            <v>0</v>
          </cell>
          <cell r="H243">
            <v>0</v>
          </cell>
          <cell r="I243">
            <v>0</v>
          </cell>
          <cell r="J243">
            <v>0</v>
          </cell>
          <cell r="K243">
            <v>0</v>
          </cell>
          <cell r="L243">
            <v>0</v>
          </cell>
          <cell r="M243">
            <v>4.2007680000000178</v>
          </cell>
          <cell r="N243">
            <v>13.687502399999971</v>
          </cell>
          <cell r="O243">
            <v>16.69280183999998</v>
          </cell>
          <cell r="P243">
            <v>18.058576535999975</v>
          </cell>
          <cell r="Q243">
            <v>16.163328928546779</v>
          </cell>
          <cell r="R243">
            <v>14.654751561882412</v>
          </cell>
          <cell r="S243">
            <v>11.989418621565049</v>
          </cell>
        </row>
        <row r="244">
          <cell r="B244" t="str">
            <v>2x(400G FR4), 800G FR4</v>
          </cell>
          <cell r="C244" t="str">
            <v>2 km</v>
          </cell>
          <cell r="D244" t="str">
            <v>OSFP, QSFP-DD800</v>
          </cell>
          <cell r="E244">
            <v>0</v>
          </cell>
          <cell r="F244">
            <v>0</v>
          </cell>
          <cell r="G244">
            <v>0</v>
          </cell>
          <cell r="H244">
            <v>0</v>
          </cell>
          <cell r="I244">
            <v>0</v>
          </cell>
          <cell r="J244">
            <v>0</v>
          </cell>
          <cell r="K244">
            <v>0</v>
          </cell>
          <cell r="L244">
            <v>2.1168000000000045</v>
          </cell>
          <cell r="M244">
            <v>10.614239999999985</v>
          </cell>
          <cell r="N244">
            <v>35.271935999999982</v>
          </cell>
          <cell r="O244">
            <v>71.425670400000016</v>
          </cell>
          <cell r="P244">
            <v>102.85296537600006</v>
          </cell>
          <cell r="Q244">
            <v>138.85150325760006</v>
          </cell>
          <cell r="R244">
            <v>174.95289410457605</v>
          </cell>
          <cell r="S244">
            <v>204.69488610235402</v>
          </cell>
        </row>
        <row r="245">
          <cell r="B245" t="str">
            <v>800G LR8, LR4</v>
          </cell>
          <cell r="C245" t="str">
            <v>6, 10 km</v>
          </cell>
          <cell r="D245" t="str">
            <v>TBD</v>
          </cell>
          <cell r="E245">
            <v>0</v>
          </cell>
          <cell r="F245">
            <v>0</v>
          </cell>
          <cell r="G245">
            <v>0</v>
          </cell>
          <cell r="H245">
            <v>0</v>
          </cell>
          <cell r="I245">
            <v>0</v>
          </cell>
          <cell r="J245">
            <v>0</v>
          </cell>
          <cell r="K245">
            <v>0</v>
          </cell>
          <cell r="L245">
            <v>0.38000000000000089</v>
          </cell>
          <cell r="M245">
            <v>1.3862399999999979</v>
          </cell>
          <cell r="N245">
            <v>4.2024959999999982</v>
          </cell>
          <cell r="O245">
            <v>7.9380480000000038</v>
          </cell>
          <cell r="P245">
            <v>11.953766400000006</v>
          </cell>
          <cell r="Q245">
            <v>12.431917056000009</v>
          </cell>
          <cell r="R245">
            <v>12.62317731840001</v>
          </cell>
          <cell r="S245">
            <v>11.567420669952011</v>
          </cell>
        </row>
        <row r="246">
          <cell r="B246" t="str">
            <v>800G ZRlite</v>
          </cell>
          <cell r="C246" t="str">
            <v>10 km, 20 km</v>
          </cell>
          <cell r="D246" t="str">
            <v>TBD</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row>
        <row r="247">
          <cell r="B247" t="str">
            <v>800G ER4</v>
          </cell>
          <cell r="C247" t="str">
            <v>40 km</v>
          </cell>
          <cell r="D247" t="str">
            <v>TBD</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row>
        <row r="248">
          <cell r="B248" t="str">
            <v>1.6T SR16</v>
          </cell>
          <cell r="C248" t="str">
            <v>100 m</v>
          </cell>
          <cell r="D248" t="str">
            <v>OSFP-XD and TBD</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row>
        <row r="249">
          <cell r="B249" t="str">
            <v>1.6T DR8</v>
          </cell>
          <cell r="C249" t="str">
            <v>500 m</v>
          </cell>
          <cell r="D249" t="str">
            <v>OSFP-XD and TBD</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row>
        <row r="250">
          <cell r="B250" t="str">
            <v>1.6T FR8</v>
          </cell>
          <cell r="C250" t="str">
            <v>2 km</v>
          </cell>
          <cell r="D250" t="str">
            <v>OSFP-XD and TBD</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row>
        <row r="251">
          <cell r="B251" t="str">
            <v>1.6T LR8</v>
          </cell>
          <cell r="C251" t="str">
            <v>10 km</v>
          </cell>
          <cell r="D251" t="str">
            <v>OSFP-XD and TBD</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row>
        <row r="252">
          <cell r="B252" t="str">
            <v>1.6T ER8</v>
          </cell>
          <cell r="C252" t="str">
            <v>&gt;10 km</v>
          </cell>
          <cell r="D252" t="str">
            <v>OSFP-XD and TBD</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row>
        <row r="253">
          <cell r="B253" t="str">
            <v>3.2T SR</v>
          </cell>
          <cell r="C253" t="str">
            <v>100 m</v>
          </cell>
          <cell r="D253" t="str">
            <v>OSFP-XD and TBD</v>
          </cell>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row>
        <row r="254">
          <cell r="B254" t="str">
            <v>3.2T DR</v>
          </cell>
          <cell r="C254" t="str">
            <v>500 m</v>
          </cell>
          <cell r="D254" t="str">
            <v>OSFP-XD and TBD</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row>
        <row r="255">
          <cell r="B255" t="str">
            <v>3.2T FR</v>
          </cell>
          <cell r="C255" t="str">
            <v>2 km</v>
          </cell>
          <cell r="D255" t="str">
            <v>OSFP-XD and TBD</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row>
        <row r="256">
          <cell r="B256" t="str">
            <v>3.2T LR</v>
          </cell>
          <cell r="C256" t="str">
            <v>10 km</v>
          </cell>
          <cell r="D256" t="str">
            <v>OSFP-XD and TBD</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row>
        <row r="257">
          <cell r="B257" t="str">
            <v>3.2T ER</v>
          </cell>
          <cell r="C257" t="str">
            <v>&gt;10 km</v>
          </cell>
          <cell r="D257" t="str">
            <v>OSFP-XD and TBD</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row>
        <row r="258">
          <cell r="B258">
            <v>0</v>
          </cell>
          <cell r="C258">
            <v>0</v>
          </cell>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row>
        <row r="259">
          <cell r="B259" t="str">
            <v xml:space="preserve">Total Devices </v>
          </cell>
          <cell r="C259">
            <v>0</v>
          </cell>
          <cell r="D259">
            <v>0</v>
          </cell>
          <cell r="E259">
            <v>598.77204776909878</v>
          </cell>
          <cell r="F259">
            <v>583.36292043779542</v>
          </cell>
          <cell r="G259">
            <v>587.66314114080285</v>
          </cell>
          <cell r="H259">
            <v>498.01812671080592</v>
          </cell>
          <cell r="I259">
            <v>607.90990452972756</v>
          </cell>
          <cell r="J259">
            <v>842.76791243643822</v>
          </cell>
          <cell r="K259">
            <v>803.36210187184179</v>
          </cell>
          <cell r="L259">
            <v>876.57448602995339</v>
          </cell>
          <cell r="M259">
            <v>917.79566034955428</v>
          </cell>
          <cell r="N259">
            <v>966.08904092003547</v>
          </cell>
          <cell r="O259">
            <v>958.62092579699924</v>
          </cell>
          <cell r="P259">
            <v>932.79515862654489</v>
          </cell>
          <cell r="Q259">
            <v>906.80045209403147</v>
          </cell>
          <cell r="R259">
            <v>877.34618159537342</v>
          </cell>
          <cell r="S259">
            <v>848.53645946206564</v>
          </cell>
        </row>
      </sheetData>
      <sheetData sheetId="26"/>
      <sheetData sheetId="27"/>
      <sheetData sheetId="28"/>
      <sheetData sheetId="29"/>
      <sheetData sheetId="30"/>
      <sheetData sheetId="31"/>
      <sheetData sheetId="32"/>
      <sheetData sheetId="33"/>
      <sheetData sheetId="34">
        <row r="5">
          <cell r="B5" t="str">
            <v>1G_500 m_SFP</v>
          </cell>
          <cell r="C5">
            <v>1910486.2853970006</v>
          </cell>
          <cell r="D5">
            <v>2591493.1267696107</v>
          </cell>
          <cell r="E5">
            <v>681006.84137261007</v>
          </cell>
          <cell r="F5">
            <v>681006.84137261007</v>
          </cell>
          <cell r="G5">
            <v>0.35645733056445161</v>
          </cell>
          <cell r="H5">
            <v>15</v>
          </cell>
          <cell r="J5" t="str">
            <v>1G_500 m_SFP</v>
          </cell>
          <cell r="K5">
            <v>9.1721611907798035</v>
          </cell>
          <cell r="L5">
            <v>14.342760684943972</v>
          </cell>
          <cell r="M5">
            <v>5.1705994941641684</v>
          </cell>
          <cell r="N5">
            <v>5.1705994941641684</v>
          </cell>
          <cell r="O5">
            <v>0</v>
          </cell>
          <cell r="P5" t="e">
            <v>#VALUE!</v>
          </cell>
          <cell r="R5" t="str">
            <v>1G_500 m_SFP</v>
          </cell>
          <cell r="S5">
            <v>4.8009563119547964</v>
          </cell>
          <cell r="T5">
            <v>5.5345547849562458</v>
          </cell>
          <cell r="U5">
            <v>0.73359847300144931</v>
          </cell>
          <cell r="V5">
            <v>0.15280257209896408</v>
          </cell>
          <cell r="W5">
            <v>0.15280257209896408</v>
          </cell>
        </row>
        <row r="6">
          <cell r="B6" t="str">
            <v>1G_10 km_SFP</v>
          </cell>
          <cell r="C6">
            <v>4521460.697761924</v>
          </cell>
          <cell r="D6">
            <v>5316244.0610517748</v>
          </cell>
          <cell r="E6">
            <v>794783.36328985076</v>
          </cell>
          <cell r="F6">
            <v>794783.36328985076</v>
          </cell>
          <cell r="G6">
            <v>0.17578022157380691</v>
          </cell>
          <cell r="H6">
            <v>14</v>
          </cell>
          <cell r="J6" t="str">
            <v>1G_10 km_SFP</v>
          </cell>
          <cell r="K6">
            <v>25.682676571375595</v>
          </cell>
          <cell r="L6">
            <v>26.245656658659424</v>
          </cell>
          <cell r="M6">
            <v>0.56298008728382953</v>
          </cell>
          <cell r="N6">
            <v>0.56298008728382953</v>
          </cell>
          <cell r="O6">
            <v>2.1920615856343195E-2</v>
          </cell>
          <cell r="P6" t="e">
            <v>#VALUE!</v>
          </cell>
          <cell r="R6" t="str">
            <v>1G_10 km_SFP</v>
          </cell>
          <cell r="S6">
            <v>5.6801724681778722</v>
          </cell>
          <cell r="T6">
            <v>4.9368795633259435</v>
          </cell>
          <cell r="U6">
            <v>-0.74329290485192878</v>
          </cell>
          <cell r="V6">
            <v>-0.13085745353967526</v>
          </cell>
          <cell r="W6">
            <v>0.13085745353967526</v>
          </cell>
        </row>
        <row r="7">
          <cell r="B7" t="str">
            <v>1G_40 km_SFP</v>
          </cell>
          <cell r="C7">
            <v>176765.27770142315</v>
          </cell>
          <cell r="D7">
            <v>202193.56365419755</v>
          </cell>
          <cell r="E7">
            <v>25428.2859527744</v>
          </cell>
          <cell r="F7">
            <v>25428.2859527744</v>
          </cell>
          <cell r="G7">
            <v>0.14385339860538493</v>
          </cell>
          <cell r="H7">
            <v>36</v>
          </cell>
          <cell r="J7" t="str">
            <v>1G_40 km_SFP</v>
          </cell>
          <cell r="K7">
            <v>0.87556858189979547</v>
          </cell>
          <cell r="L7">
            <v>1.378480396322816</v>
          </cell>
          <cell r="M7">
            <v>0.50291181442302058</v>
          </cell>
          <cell r="N7">
            <v>0.50291181442302058</v>
          </cell>
          <cell r="O7">
            <v>0.57438312065950359</v>
          </cell>
          <cell r="P7" t="e">
            <v>#VALUE!</v>
          </cell>
          <cell r="R7" t="str">
            <v>1G_40 km_SFP</v>
          </cell>
          <cell r="S7">
            <v>4.9532837743096314</v>
          </cell>
          <cell r="T7">
            <v>6.8176274823483913</v>
          </cell>
          <cell r="U7">
            <v>1.8643437080387599</v>
          </cell>
          <cell r="V7">
            <v>0.37638540269149123</v>
          </cell>
          <cell r="W7">
            <v>0.37638540269149123</v>
          </cell>
        </row>
        <row r="8">
          <cell r="B8" t="str">
            <v>1G_80 km_SFP</v>
          </cell>
          <cell r="C8">
            <v>68206.574381847866</v>
          </cell>
          <cell r="D8">
            <v>71783.576768797968</v>
          </cell>
          <cell r="E8">
            <v>3577.0023869501019</v>
          </cell>
          <cell r="F8">
            <v>3577.0023869501019</v>
          </cell>
          <cell r="G8">
            <v>5.2443659857840164E-2</v>
          </cell>
          <cell r="H8">
            <v>43</v>
          </cell>
          <cell r="J8" t="str">
            <v>1G_80 km_SFP</v>
          </cell>
          <cell r="K8">
            <v>1.26275906541584</v>
          </cell>
          <cell r="L8">
            <v>3.0417418240687923</v>
          </cell>
          <cell r="M8">
            <v>1.7789827586529523</v>
          </cell>
          <cell r="N8">
            <v>1.7789827586529523</v>
          </cell>
          <cell r="O8">
            <v>1.4088061668891005</v>
          </cell>
          <cell r="P8" t="e">
            <v>#VALUE!</v>
          </cell>
          <cell r="R8" t="str">
            <v>1G_80 km_SFP</v>
          </cell>
          <cell r="S8">
            <v>18.513744120125523</v>
          </cell>
          <cell r="T8">
            <v>42.37378465920829</v>
          </cell>
          <cell r="U8">
            <v>23.860040539082767</v>
          </cell>
          <cell r="V8">
            <v>1.2887744577362668</v>
          </cell>
          <cell r="W8">
            <v>1.2887744577362668</v>
          </cell>
        </row>
        <row r="9">
          <cell r="B9" t="str">
            <v>G Legacy</v>
          </cell>
          <cell r="C9">
            <v>0</v>
          </cell>
          <cell r="D9">
            <v>0</v>
          </cell>
          <cell r="E9">
            <v>0</v>
          </cell>
          <cell r="F9">
            <v>0</v>
          </cell>
          <cell r="G9" t="str">
            <v/>
          </cell>
          <cell r="H9">
            <v>49</v>
          </cell>
          <cell r="J9" t="str">
            <v>G Legacy</v>
          </cell>
          <cell r="K9">
            <v>0</v>
          </cell>
          <cell r="L9" t="str">
            <v/>
          </cell>
          <cell r="M9" t="e">
            <v>#VALUE!</v>
          </cell>
          <cell r="N9" t="e">
            <v>#VALUE!</v>
          </cell>
          <cell r="O9" t="e">
            <v>#VALUE!</v>
          </cell>
          <cell r="P9" t="e">
            <v>#VALUE!</v>
          </cell>
          <cell r="R9" t="str">
            <v>G Legacy</v>
          </cell>
          <cell r="S9">
            <v>0</v>
          </cell>
          <cell r="T9">
            <v>0</v>
          </cell>
          <cell r="U9">
            <v>0</v>
          </cell>
          <cell r="V9">
            <v>0</v>
          </cell>
          <cell r="W9">
            <v>0</v>
          </cell>
        </row>
        <row r="10">
          <cell r="B10" t="str">
            <v>10G_300 m_XFP</v>
          </cell>
          <cell r="C10">
            <v>0</v>
          </cell>
          <cell r="D10">
            <v>0</v>
          </cell>
          <cell r="E10">
            <v>0</v>
          </cell>
          <cell r="F10">
            <v>0</v>
          </cell>
          <cell r="G10" t="str">
            <v/>
          </cell>
          <cell r="H10">
            <v>49</v>
          </cell>
          <cell r="J10" t="str">
            <v>10G_300 m_XFP</v>
          </cell>
          <cell r="K10">
            <v>0</v>
          </cell>
          <cell r="L10" t="str">
            <v/>
          </cell>
          <cell r="M10">
            <v>0</v>
          </cell>
          <cell r="N10">
            <v>0</v>
          </cell>
          <cell r="O10">
            <v>0</v>
          </cell>
          <cell r="P10" t="e">
            <v>#VALUE!</v>
          </cell>
          <cell r="R10" t="str">
            <v>10G_300 m_XFP</v>
          </cell>
          <cell r="S10">
            <v>0</v>
          </cell>
          <cell r="T10">
            <v>0</v>
          </cell>
          <cell r="U10">
            <v>0</v>
          </cell>
          <cell r="V10">
            <v>0</v>
          </cell>
          <cell r="W10">
            <v>0</v>
          </cell>
        </row>
        <row r="11">
          <cell r="B11" t="str">
            <v>10G_300 m_SFP+</v>
          </cell>
          <cell r="C11">
            <v>6797026.1077804137</v>
          </cell>
          <cell r="D11">
            <v>8674065.2439863961</v>
          </cell>
          <cell r="E11">
            <v>1877039.1362059824</v>
          </cell>
          <cell r="F11">
            <v>1877039.1362059824</v>
          </cell>
          <cell r="G11">
            <v>0.27615594032475088</v>
          </cell>
          <cell r="H11">
            <v>6</v>
          </cell>
          <cell r="J11" t="str">
            <v>10G_300 m_SFP+</v>
          </cell>
          <cell r="K11">
            <v>59.467159996324213</v>
          </cell>
          <cell r="L11">
            <v>52.058486819939851</v>
          </cell>
          <cell r="M11">
            <v>-7.4086731763843616</v>
          </cell>
          <cell r="N11">
            <v>7.4086731763843616</v>
          </cell>
          <cell r="O11">
            <v>-0.12458427772307112</v>
          </cell>
          <cell r="P11" t="e">
            <v>#VALUE!</v>
          </cell>
          <cell r="R11" t="str">
            <v>10G_300 m_SFP+</v>
          </cell>
          <cell r="S11">
            <v>8.7489968485266516</v>
          </cell>
          <cell r="T11">
            <v>6.0016249999999998</v>
          </cell>
          <cell r="U11">
            <v>-2.7473718485266518</v>
          </cell>
          <cell r="V11">
            <v>-0.31402135537279507</v>
          </cell>
          <cell r="W11">
            <v>0.31402135537279507</v>
          </cell>
        </row>
        <row r="12">
          <cell r="B12" t="str">
            <v>10G LRM_220 m_SFP+</v>
          </cell>
          <cell r="C12">
            <v>8924.578739999999</v>
          </cell>
          <cell r="D12">
            <v>1371.9999999999998</v>
          </cell>
          <cell r="E12">
            <v>-7552.578739999999</v>
          </cell>
          <cell r="F12">
            <v>7552.578739999999</v>
          </cell>
          <cell r="G12">
            <v>-0.84626725361829236</v>
          </cell>
          <cell r="H12">
            <v>41</v>
          </cell>
          <cell r="J12" t="str">
            <v>10G LRM_220 m_SFP+</v>
          </cell>
          <cell r="K12">
            <v>0.47127504443509011</v>
          </cell>
          <cell r="L12">
            <v>6.6179915479999976E-2</v>
          </cell>
          <cell r="M12">
            <v>0</v>
          </cell>
          <cell r="N12">
            <v>0</v>
          </cell>
          <cell r="O12">
            <v>0</v>
          </cell>
          <cell r="P12" t="e">
            <v>#VALUE!</v>
          </cell>
          <cell r="R12" t="str">
            <v>10G LRM_220 m_SFP+</v>
          </cell>
          <cell r="S12">
            <v>52.806419010326323</v>
          </cell>
          <cell r="T12">
            <v>0</v>
          </cell>
          <cell r="U12">
            <v>-52.806419010326323</v>
          </cell>
          <cell r="V12" t="str">
            <v/>
          </cell>
          <cell r="W12">
            <v>0</v>
          </cell>
        </row>
        <row r="13">
          <cell r="B13" t="str">
            <v>10G_10 km_XFP</v>
          </cell>
          <cell r="C13">
            <v>8898.9321599999985</v>
          </cell>
          <cell r="D13">
            <v>30240</v>
          </cell>
          <cell r="E13">
            <v>21341.067840000003</v>
          </cell>
          <cell r="F13">
            <v>21341.067840000003</v>
          </cell>
          <cell r="G13">
            <v>2.3981605271614979</v>
          </cell>
          <cell r="H13">
            <v>38</v>
          </cell>
          <cell r="J13" t="str">
            <v>10G_10 km_XFP</v>
          </cell>
          <cell r="K13">
            <v>0.25170327961490713</v>
          </cell>
          <cell r="L13">
            <v>0.84607937510399978</v>
          </cell>
          <cell r="M13">
            <v>0.59437609548909265</v>
          </cell>
          <cell r="N13">
            <v>0</v>
          </cell>
          <cell r="O13">
            <v>0</v>
          </cell>
          <cell r="P13" t="e">
            <v>#VALUE!</v>
          </cell>
          <cell r="R13" t="str">
            <v>10G_10 km_XFP</v>
          </cell>
          <cell r="S13">
            <v>28.284661023295989</v>
          </cell>
          <cell r="T13">
            <v>27.978815314285704</v>
          </cell>
          <cell r="U13">
            <v>-0.30584570901028485</v>
          </cell>
          <cell r="V13">
            <v>-1.0813129729869586E-2</v>
          </cell>
          <cell r="W13">
            <v>1.0813129729869586E-2</v>
          </cell>
        </row>
        <row r="14">
          <cell r="B14" t="str">
            <v>10G_10 km_SFP+</v>
          </cell>
          <cell r="C14">
            <v>3844372.8600093988</v>
          </cell>
          <cell r="D14">
            <v>6852600</v>
          </cell>
          <cell r="E14">
            <v>3008227.1399906012</v>
          </cell>
          <cell r="F14">
            <v>3008227.1399906012</v>
          </cell>
          <cell r="G14">
            <v>0.78250139867631008</v>
          </cell>
          <cell r="H14">
            <v>4</v>
          </cell>
          <cell r="J14" t="str">
            <v>10G_10 km_SFP+</v>
          </cell>
          <cell r="K14">
            <v>50.414193212471936</v>
          </cell>
          <cell r="L14">
            <v>70.617345868800001</v>
          </cell>
          <cell r="M14">
            <v>20.203152656328065</v>
          </cell>
          <cell r="N14">
            <v>20.203152656328065</v>
          </cell>
          <cell r="O14">
            <v>0.40074334961944835</v>
          </cell>
          <cell r="P14" t="e">
            <v>#VALUE!</v>
          </cell>
          <cell r="R14" t="str">
            <v>10G_10 km_SFP+</v>
          </cell>
          <cell r="S14">
            <v>13.113762646932402</v>
          </cell>
          <cell r="T14">
            <v>10.305190127659575</v>
          </cell>
          <cell r="U14">
            <v>-2.8085725192728273</v>
          </cell>
          <cell r="V14">
            <v>-0.21416984544323858</v>
          </cell>
          <cell r="W14">
            <v>0.21416984544323858</v>
          </cell>
        </row>
        <row r="15">
          <cell r="B15" t="str">
            <v>10G_40 km_XFP</v>
          </cell>
          <cell r="C15">
            <v>19414.673824218746</v>
          </cell>
          <cell r="D15">
            <v>24192</v>
          </cell>
          <cell r="E15">
            <v>4777.3261757812543</v>
          </cell>
          <cell r="F15">
            <v>4777.3261757812543</v>
          </cell>
          <cell r="G15">
            <v>0.24606780515785953</v>
          </cell>
          <cell r="H15">
            <v>42</v>
          </cell>
          <cell r="J15" t="str">
            <v>10G_40 km_XFP</v>
          </cell>
          <cell r="K15">
            <v>1.8160504209336057</v>
          </cell>
          <cell r="L15">
            <v>1.2437831024639994</v>
          </cell>
          <cell r="M15">
            <v>-0.57226731846960632</v>
          </cell>
          <cell r="N15">
            <v>0.57226731846960632</v>
          </cell>
          <cell r="O15">
            <v>-0.31511642621431835</v>
          </cell>
          <cell r="P15" t="e">
            <v>#VALUE!</v>
          </cell>
          <cell r="R15" t="str">
            <v>10G_40 km_XFP</v>
          </cell>
          <cell r="S15">
            <v>93.540094331545347</v>
          </cell>
          <cell r="T15">
            <v>51.412991999999974</v>
          </cell>
          <cell r="U15">
            <v>-42.127102331545373</v>
          </cell>
          <cell r="V15">
            <v>-0.45036412067566711</v>
          </cell>
          <cell r="W15">
            <v>0.45036412067566711</v>
          </cell>
        </row>
        <row r="16">
          <cell r="B16" t="str">
            <v>10G_40 km_SFP+</v>
          </cell>
          <cell r="C16">
            <v>407950.25862037158</v>
          </cell>
          <cell r="D16">
            <v>499494.99599999993</v>
          </cell>
          <cell r="E16">
            <v>91544.73737962835</v>
          </cell>
          <cell r="F16">
            <v>91544.73737962835</v>
          </cell>
          <cell r="G16">
            <v>0.224401714290412</v>
          </cell>
          <cell r="H16">
            <v>28</v>
          </cell>
          <cell r="J16" t="str">
            <v>10G_40 km_SFP+</v>
          </cell>
          <cell r="K16">
            <v>16.869882827751258</v>
          </cell>
          <cell r="L16">
            <v>22.630390230018378</v>
          </cell>
          <cell r="M16">
            <v>5.7605074022671197</v>
          </cell>
          <cell r="N16">
            <v>5.7605074022671197</v>
          </cell>
          <cell r="O16">
            <v>0.34146694799746813</v>
          </cell>
          <cell r="P16" t="e">
            <v>#VALUE!</v>
          </cell>
          <cell r="R16" t="str">
            <v>10G_40 km_SFP+</v>
          </cell>
          <cell r="S16">
            <v>41.35279356067268</v>
          </cell>
          <cell r="T16">
            <v>45.306540428321689</v>
          </cell>
          <cell r="U16">
            <v>3.9537468676490093</v>
          </cell>
          <cell r="V16">
            <v>9.5610151750644912E-2</v>
          </cell>
          <cell r="W16">
            <v>9.5610151750644912E-2</v>
          </cell>
        </row>
        <row r="17">
          <cell r="B17" t="str">
            <v>10G_80 km_XFP</v>
          </cell>
          <cell r="C17">
            <v>0</v>
          </cell>
          <cell r="D17">
            <v>0</v>
          </cell>
          <cell r="E17">
            <v>0</v>
          </cell>
          <cell r="F17">
            <v>0</v>
          </cell>
          <cell r="G17" t="str">
            <v/>
          </cell>
          <cell r="H17">
            <v>49</v>
          </cell>
          <cell r="J17" t="str">
            <v>10G_80 km_XFP</v>
          </cell>
          <cell r="K17">
            <v>0</v>
          </cell>
          <cell r="L17" t="str">
            <v/>
          </cell>
          <cell r="M17">
            <v>0</v>
          </cell>
          <cell r="N17">
            <v>0</v>
          </cell>
          <cell r="O17">
            <v>0</v>
          </cell>
          <cell r="P17" t="e">
            <v>#VALUE!</v>
          </cell>
          <cell r="R17" t="str">
            <v>10G_80 km_XFP</v>
          </cell>
          <cell r="S17">
            <v>0</v>
          </cell>
          <cell r="T17">
            <v>0</v>
          </cell>
          <cell r="U17">
            <v>0</v>
          </cell>
          <cell r="V17">
            <v>0</v>
          </cell>
          <cell r="W17">
            <v>0</v>
          </cell>
        </row>
        <row r="18">
          <cell r="B18" t="str">
            <v>10G_80 km_SFP+</v>
          </cell>
          <cell r="C18">
            <v>86629.09667009626</v>
          </cell>
          <cell r="D18">
            <v>316540</v>
          </cell>
          <cell r="E18">
            <v>229910.90332990373</v>
          </cell>
          <cell r="F18">
            <v>229910.90332990373</v>
          </cell>
          <cell r="G18">
            <v>2.6539686106327292</v>
          </cell>
          <cell r="H18">
            <v>23</v>
          </cell>
          <cell r="J18" t="str">
            <v>10G_80 km_SFP+</v>
          </cell>
          <cell r="K18">
            <v>9.6676895468809683</v>
          </cell>
          <cell r="L18">
            <v>30.268914932812493</v>
          </cell>
          <cell r="M18">
            <v>20.601225385931524</v>
          </cell>
          <cell r="N18">
            <v>20.601225385931524</v>
          </cell>
          <cell r="O18">
            <v>2.1309357614382622</v>
          </cell>
          <cell r="P18" t="e">
            <v>#VALUE!</v>
          </cell>
          <cell r="R18" t="str">
            <v>10G_80 km_SFP+</v>
          </cell>
          <cell r="S18">
            <v>111.59864200936757</v>
          </cell>
          <cell r="T18">
            <v>95.624296874999985</v>
          </cell>
          <cell r="U18">
            <v>-15.974345134367582</v>
          </cell>
          <cell r="V18">
            <v>-0.14314103511247656</v>
          </cell>
          <cell r="W18">
            <v>0.14314103511247656</v>
          </cell>
        </row>
        <row r="19">
          <cell r="B19" t="str">
            <v>10G Legacy</v>
          </cell>
          <cell r="C19">
            <v>0</v>
          </cell>
          <cell r="D19">
            <v>0</v>
          </cell>
          <cell r="E19">
            <v>0</v>
          </cell>
          <cell r="F19">
            <v>0</v>
          </cell>
          <cell r="G19" t="str">
            <v/>
          </cell>
          <cell r="H19">
            <v>49</v>
          </cell>
          <cell r="J19" t="str">
            <v>10G Legacy</v>
          </cell>
          <cell r="K19">
            <v>0</v>
          </cell>
          <cell r="L19">
            <v>0</v>
          </cell>
          <cell r="M19">
            <v>0</v>
          </cell>
          <cell r="N19">
            <v>0</v>
          </cell>
          <cell r="O19" t="str">
            <v/>
          </cell>
          <cell r="P19" t="e">
            <v>#VALUE!</v>
          </cell>
          <cell r="R19" t="str">
            <v>10G Legacy</v>
          </cell>
          <cell r="S19">
            <v>0</v>
          </cell>
          <cell r="T19">
            <v>0</v>
          </cell>
          <cell r="U19">
            <v>0</v>
          </cell>
          <cell r="V19">
            <v>0</v>
          </cell>
          <cell r="W19">
            <v>0</v>
          </cell>
        </row>
        <row r="20">
          <cell r="B20" t="str">
            <v>25G SR, eSR_100 - 300 m_SFP28</v>
          </cell>
          <cell r="C20">
            <v>3904430.4935999978</v>
          </cell>
          <cell r="D20">
            <v>4305599.9999999991</v>
          </cell>
          <cell r="E20">
            <v>401169.50640000124</v>
          </cell>
          <cell r="F20">
            <v>401169.50640000124</v>
          </cell>
          <cell r="G20">
            <v>0.10274725265505014</v>
          </cell>
          <cell r="H20">
            <v>18</v>
          </cell>
          <cell r="J20" t="str">
            <v>25G SR, eSR_100 - 300 m_SFP28</v>
          </cell>
          <cell r="K20">
            <v>94.700967740328977</v>
          </cell>
          <cell r="L20">
            <v>96.339999599999956</v>
          </cell>
          <cell r="M20">
            <v>1.639031859670979</v>
          </cell>
          <cell r="N20">
            <v>1.639031859670979</v>
          </cell>
          <cell r="O20">
            <v>1.73074457292266E-2</v>
          </cell>
          <cell r="P20" t="e">
            <v>#VALUE!</v>
          </cell>
          <cell r="R20" t="str">
            <v>25G SR, eSR_100 - 300 m_SFP28</v>
          </cell>
          <cell r="S20">
            <v>24.254745447654763</v>
          </cell>
          <cell r="T20">
            <v>22.375510869565211</v>
          </cell>
          <cell r="U20">
            <v>-1.8792345780895516</v>
          </cell>
          <cell r="V20">
            <v>-7.7479047642252552E-2</v>
          </cell>
          <cell r="W20">
            <v>7.7479047642252552E-2</v>
          </cell>
        </row>
        <row r="21">
          <cell r="B21" t="str">
            <v>25G LR_10 km_SFP28</v>
          </cell>
          <cell r="C21">
            <v>733771.72511999996</v>
          </cell>
          <cell r="D21">
            <v>661199.99999999988</v>
          </cell>
          <cell r="E21">
            <v>-72571.725120000076</v>
          </cell>
          <cell r="F21">
            <v>72571.725120000076</v>
          </cell>
          <cell r="G21">
            <v>-9.890231884872891E-2</v>
          </cell>
          <cell r="H21">
            <v>31</v>
          </cell>
          <cell r="J21" t="str">
            <v>25G LR_10 km_SFP28</v>
          </cell>
          <cell r="K21">
            <v>32.456927083159265</v>
          </cell>
          <cell r="L21">
            <v>28.851592499999995</v>
          </cell>
          <cell r="M21">
            <v>-3.6053345831592694</v>
          </cell>
          <cell r="N21">
            <v>3.6053345831592694</v>
          </cell>
          <cell r="O21">
            <v>-0.11108058917351882</v>
          </cell>
          <cell r="P21" t="e">
            <v>#VALUE!</v>
          </cell>
          <cell r="R21" t="str">
            <v>25G LR_10 km_SFP28</v>
          </cell>
          <cell r="S21">
            <v>44.233003224335611</v>
          </cell>
          <cell r="T21">
            <v>43.635197368421053</v>
          </cell>
          <cell r="U21">
            <v>-0.59780585591455804</v>
          </cell>
          <cell r="V21">
            <v>-1.3514928047789976E-2</v>
          </cell>
          <cell r="W21">
            <v>1.3514928047789976E-2</v>
          </cell>
        </row>
        <row r="22">
          <cell r="B22" t="str">
            <v>25G ER_40 km_SFP28</v>
          </cell>
          <cell r="C22">
            <v>73377.172512000005</v>
          </cell>
          <cell r="D22">
            <v>55100</v>
          </cell>
          <cell r="E22">
            <v>-18277.172512000005</v>
          </cell>
          <cell r="F22">
            <v>18277.172512000005</v>
          </cell>
          <cell r="G22">
            <v>-0.24908526570727407</v>
          </cell>
          <cell r="H22">
            <v>39</v>
          </cell>
          <cell r="J22" t="str">
            <v>25G ER_40 km_SFP28</v>
          </cell>
          <cell r="K22">
            <v>5.4618319205182848</v>
          </cell>
          <cell r="L22">
            <v>3.1204879720006562</v>
          </cell>
          <cell r="M22">
            <v>-2.3413439485176286</v>
          </cell>
          <cell r="N22">
            <v>2.3413439485176286</v>
          </cell>
          <cell r="O22">
            <v>-0.4286737458401052</v>
          </cell>
          <cell r="P22" t="e">
            <v>#VALUE!</v>
          </cell>
          <cell r="R22" t="str">
            <v>25G ER_40 km_SFP28</v>
          </cell>
          <cell r="S22">
            <v>74.43502840921083</v>
          </cell>
          <cell r="T22">
            <v>56.63317553540211</v>
          </cell>
          <cell r="U22">
            <v>-17.80185287380872</v>
          </cell>
          <cell r="V22">
            <v>-0.23915961683983</v>
          </cell>
          <cell r="W22">
            <v>0.23915961683983</v>
          </cell>
        </row>
        <row r="23">
          <cell r="B23" t="str">
            <v>40G SR4_100 m_QSFP+</v>
          </cell>
          <cell r="C23">
            <v>14821.492500000002</v>
          </cell>
          <cell r="D23">
            <v>92500</v>
          </cell>
          <cell r="E23">
            <v>77678.507499999992</v>
          </cell>
          <cell r="F23">
            <v>77678.507499999992</v>
          </cell>
          <cell r="G23">
            <v>5.2409369366816456</v>
          </cell>
          <cell r="H23">
            <v>29</v>
          </cell>
          <cell r="J23" t="str">
            <v>40G SR4_100 m_QSFP+</v>
          </cell>
          <cell r="K23">
            <v>0.31746596490072815</v>
          </cell>
          <cell r="L23">
            <v>1.9251583999999999</v>
          </cell>
          <cell r="M23">
            <v>1.6076924350992718</v>
          </cell>
          <cell r="N23">
            <v>1.6076924350992718</v>
          </cell>
          <cell r="O23">
            <v>5.0641410823424753</v>
          </cell>
          <cell r="P23" t="e">
            <v>#VALUE!</v>
          </cell>
          <cell r="R23" t="str">
            <v>40G SR4_100 m_QSFP+</v>
          </cell>
          <cell r="S23">
            <v>21.419298016089005</v>
          </cell>
          <cell r="T23">
            <v>20.812523243243241</v>
          </cell>
          <cell r="U23">
            <v>-0.60677477284576398</v>
          </cell>
          <cell r="V23">
            <v>-2.8328415449936251E-2</v>
          </cell>
          <cell r="W23">
            <v>2.8328415449936251E-2</v>
          </cell>
        </row>
        <row r="24">
          <cell r="B24" t="str">
            <v>40G MM duplex_100 m_QSFP+</v>
          </cell>
          <cell r="C24">
            <v>19949.824124999988</v>
          </cell>
          <cell r="D24">
            <v>48124.999999999978</v>
          </cell>
          <cell r="E24">
            <v>28175.17587499999</v>
          </cell>
          <cell r="F24">
            <v>28175.17587499999</v>
          </cell>
          <cell r="G24">
            <v>1.4123019681006839</v>
          </cell>
          <cell r="H24">
            <v>35</v>
          </cell>
          <cell r="J24" t="str">
            <v>40G MM duplex_100 m_QSFP+</v>
          </cell>
          <cell r="K24">
            <v>1.2163791407434026</v>
          </cell>
          <cell r="L24">
            <v>5.7068096799999974</v>
          </cell>
          <cell r="M24">
            <v>4.4904305392565949</v>
          </cell>
          <cell r="N24">
            <v>4.4904305392565949</v>
          </cell>
          <cell r="O24">
            <v>3.6916372443810754</v>
          </cell>
          <cell r="P24" t="e">
            <v>#VALUE!</v>
          </cell>
          <cell r="R24" t="str">
            <v>40G MM duplex_100 m_QSFP+</v>
          </cell>
          <cell r="S24">
            <v>60.971923016559586</v>
          </cell>
          <cell r="T24">
            <v>0</v>
          </cell>
          <cell r="U24">
            <v>-60.971923016559586</v>
          </cell>
          <cell r="V24" t="str">
            <v/>
          </cell>
          <cell r="W24">
            <v>0</v>
          </cell>
        </row>
        <row r="25">
          <cell r="B25" t="str">
            <v>40G eSR4_300 m_QSFP+</v>
          </cell>
          <cell r="C25">
            <v>12684.124800000003</v>
          </cell>
          <cell r="D25">
            <v>13466.334163263953</v>
          </cell>
          <cell r="E25">
            <v>782.20936326394985</v>
          </cell>
          <cell r="F25">
            <v>782.20936326394985</v>
          </cell>
          <cell r="G25">
            <v>6.1668374885742949E-2</v>
          </cell>
          <cell r="H25">
            <v>46</v>
          </cell>
          <cell r="J25" t="str">
            <v>40G eSR4_300 m_QSFP+</v>
          </cell>
          <cell r="K25">
            <v>0.41824742825803696</v>
          </cell>
          <cell r="L25">
            <v>0.36131245188221867</v>
          </cell>
          <cell r="M25">
            <v>-5.6934976375818291E-2</v>
          </cell>
          <cell r="N25">
            <v>5.6934976375818291E-2</v>
          </cell>
          <cell r="O25">
            <v>-0.13612749900925236</v>
          </cell>
          <cell r="P25" t="e">
            <v>#VALUE!</v>
          </cell>
          <cell r="R25" t="str">
            <v>40G eSR4_300 m_QSFP+</v>
          </cell>
          <cell r="S25">
            <v>32.974086494169221</v>
          </cell>
          <cell r="T25">
            <v>26.83079504055944</v>
          </cell>
          <cell r="U25">
            <v>-6.1432914536097805</v>
          </cell>
          <cell r="V25">
            <v>-0.18630664581704459</v>
          </cell>
          <cell r="W25">
            <v>0.18630664581704459</v>
          </cell>
        </row>
        <row r="26">
          <cell r="B26" t="str">
            <v>40G PSM4 _500 m_QSFP+</v>
          </cell>
          <cell r="C26">
            <v>595.80000000000007</v>
          </cell>
          <cell r="D26">
            <v>2182.6604350453176</v>
          </cell>
          <cell r="E26">
            <v>1586.8604350453174</v>
          </cell>
          <cell r="F26">
            <v>1586.8604350453174</v>
          </cell>
          <cell r="G26">
            <v>2.6634112706366522</v>
          </cell>
          <cell r="H26">
            <v>44</v>
          </cell>
          <cell r="J26" t="str">
            <v>40G PSM4 _500 m_QSFP+</v>
          </cell>
          <cell r="K26">
            <v>4.6262934407812491E-2</v>
          </cell>
          <cell r="L26">
            <v>0.17040479489824628</v>
          </cell>
          <cell r="M26">
            <v>0.1241418604904338</v>
          </cell>
          <cell r="N26">
            <v>0.1241418604904338</v>
          </cell>
          <cell r="O26">
            <v>2.68339788816919</v>
          </cell>
          <cell r="P26" t="e">
            <v>#VALUE!</v>
          </cell>
          <cell r="R26" t="str">
            <v>40G PSM4 _500 m_QSFP+</v>
          </cell>
          <cell r="S26">
            <v>77.648429687499984</v>
          </cell>
          <cell r="T26">
            <v>78.072059291581112</v>
          </cell>
          <cell r="U26">
            <v>0.42362960408112826</v>
          </cell>
          <cell r="V26">
            <v>5.4557394886933785E-3</v>
          </cell>
          <cell r="W26">
            <v>5.4557394886933785E-3</v>
          </cell>
        </row>
        <row r="27">
          <cell r="B27" t="str">
            <v>40G (FR)_2 km_CFP</v>
          </cell>
          <cell r="C27">
            <v>0</v>
          </cell>
          <cell r="D27">
            <v>0</v>
          </cell>
          <cell r="E27">
            <v>0</v>
          </cell>
          <cell r="F27">
            <v>0</v>
          </cell>
          <cell r="G27" t="str">
            <v/>
          </cell>
          <cell r="H27">
            <v>49</v>
          </cell>
          <cell r="J27" t="str">
            <v>40G (FR)_2 km_CFP</v>
          </cell>
          <cell r="K27">
            <v>0</v>
          </cell>
          <cell r="L27">
            <v>0</v>
          </cell>
          <cell r="M27">
            <v>0</v>
          </cell>
          <cell r="N27">
            <v>0</v>
          </cell>
          <cell r="O27">
            <v>0</v>
          </cell>
          <cell r="P27" t="e">
            <v>#VALUE!</v>
          </cell>
          <cell r="R27" t="str">
            <v>40G (FR)_2 km_CFP</v>
          </cell>
          <cell r="S27">
            <v>0</v>
          </cell>
          <cell r="T27">
            <v>0</v>
          </cell>
          <cell r="U27">
            <v>0</v>
          </cell>
          <cell r="V27">
            <v>0</v>
          </cell>
          <cell r="W27">
            <v>0</v>
          </cell>
        </row>
        <row r="28">
          <cell r="B28" t="str">
            <v>40G (LR4 subspec)_2 km_QSFP+</v>
          </cell>
          <cell r="C28">
            <v>9355.9510687499951</v>
          </cell>
          <cell r="D28">
            <v>22781.249999999993</v>
          </cell>
          <cell r="E28">
            <v>13425.298931249998</v>
          </cell>
          <cell r="F28">
            <v>13425.298931249998</v>
          </cell>
          <cell r="G28">
            <v>1.4349475358087447</v>
          </cell>
          <cell r="H28">
            <v>40</v>
          </cell>
          <cell r="J28" t="str">
            <v>40G (LR4 subspec)_2 km_QSFP+</v>
          </cell>
          <cell r="K28">
            <v>1.6357450611603439</v>
          </cell>
          <cell r="L28">
            <v>3.350409739199999</v>
          </cell>
          <cell r="M28">
            <v>1.7146646780396551</v>
          </cell>
          <cell r="N28">
            <v>1.7146646780396551</v>
          </cell>
          <cell r="O28">
            <v>1.0482468929622373</v>
          </cell>
          <cell r="P28" t="e">
            <v>#VALUE!</v>
          </cell>
          <cell r="R28" t="str">
            <v>40G (LR4 subspec)_2 km_QSFP+</v>
          </cell>
          <cell r="S28">
            <v>174.83471740504604</v>
          </cell>
          <cell r="T28">
            <v>147.06874026666665</v>
          </cell>
          <cell r="U28">
            <v>-27.765977138379384</v>
          </cell>
          <cell r="V28">
            <v>-0.15881272066836083</v>
          </cell>
          <cell r="W28">
            <v>0.15881272066836083</v>
          </cell>
        </row>
        <row r="29">
          <cell r="B29" t="str">
            <v>40G_10 km_CFP</v>
          </cell>
          <cell r="C29">
            <v>0</v>
          </cell>
          <cell r="D29">
            <v>0</v>
          </cell>
          <cell r="E29">
            <v>0</v>
          </cell>
          <cell r="F29">
            <v>0</v>
          </cell>
          <cell r="G29" t="str">
            <v/>
          </cell>
          <cell r="H29">
            <v>49</v>
          </cell>
          <cell r="J29" t="str">
            <v>40G_10 km_CFP</v>
          </cell>
          <cell r="K29">
            <v>0</v>
          </cell>
          <cell r="L29">
            <v>0</v>
          </cell>
          <cell r="M29">
            <v>0</v>
          </cell>
          <cell r="N29">
            <v>0</v>
          </cell>
          <cell r="O29">
            <v>0</v>
          </cell>
          <cell r="P29" t="e">
            <v>#VALUE!</v>
          </cell>
          <cell r="R29" t="str">
            <v>40G_10 km_CFP</v>
          </cell>
          <cell r="S29">
            <v>0</v>
          </cell>
          <cell r="T29">
            <v>0</v>
          </cell>
          <cell r="U29">
            <v>0</v>
          </cell>
          <cell r="V29">
            <v>0</v>
          </cell>
          <cell r="W29">
            <v>0</v>
          </cell>
        </row>
        <row r="30">
          <cell r="B30" t="str">
            <v>40G_10 km_QSFP+</v>
          </cell>
          <cell r="C30">
            <v>32029.02611999997</v>
          </cell>
          <cell r="D30">
            <v>69959.999999999985</v>
          </cell>
          <cell r="E30">
            <v>37930.97388000002</v>
          </cell>
          <cell r="F30">
            <v>37930.97388000002</v>
          </cell>
          <cell r="G30">
            <v>1.1842687235599296</v>
          </cell>
          <cell r="H30">
            <v>34</v>
          </cell>
          <cell r="J30" t="str">
            <v>40G_10 km_QSFP+</v>
          </cell>
          <cell r="K30">
            <v>5.4865435378263419</v>
          </cell>
          <cell r="L30">
            <v>13.693672291199997</v>
          </cell>
          <cell r="M30">
            <v>8.2071287533736559</v>
          </cell>
          <cell r="N30">
            <v>8.2071287533736559</v>
          </cell>
          <cell r="O30">
            <v>1.49586505543801</v>
          </cell>
          <cell r="P30" t="e">
            <v>#VALUE!</v>
          </cell>
          <cell r="R30" t="str">
            <v>40G_10 km_QSFP+</v>
          </cell>
          <cell r="S30">
            <v>171.29910591943863</v>
          </cell>
          <cell r="T30">
            <v>195.73573886792454</v>
          </cell>
          <cell r="U30">
            <v>24.436632948485908</v>
          </cell>
          <cell r="V30">
            <v>0.14265476061491156</v>
          </cell>
          <cell r="W30">
            <v>0.14265476061491156</v>
          </cell>
        </row>
        <row r="31">
          <cell r="B31" t="str">
            <v>40G_40 km_QSFP+</v>
          </cell>
          <cell r="C31">
            <v>439.8029999999996</v>
          </cell>
          <cell r="D31">
            <v>840.97479704958073</v>
          </cell>
          <cell r="E31">
            <v>401.17179704958113</v>
          </cell>
          <cell r="F31">
            <v>401.17179704958113</v>
          </cell>
          <cell r="G31">
            <v>0.91216248422494051</v>
          </cell>
          <cell r="H31">
            <v>48</v>
          </cell>
          <cell r="J31" t="str">
            <v>40G_40 km_QSFP+</v>
          </cell>
          <cell r="K31">
            <v>0.2090231357523801</v>
          </cell>
          <cell r="L31">
            <v>0.23779216198140707</v>
          </cell>
          <cell r="M31">
            <v>2.8769026229026967E-2</v>
          </cell>
          <cell r="N31">
            <v>2.8769026229026967E-2</v>
          </cell>
          <cell r="O31">
            <v>0.13763560729998936</v>
          </cell>
          <cell r="P31" t="e">
            <v>#VALUE!</v>
          </cell>
          <cell r="R31" t="str">
            <v>40G_40 km_QSFP+</v>
          </cell>
          <cell r="S31">
            <v>475.265370523576</v>
          </cell>
          <cell r="T31">
            <v>282.75777444896215</v>
          </cell>
          <cell r="U31">
            <v>-192.50759607461384</v>
          </cell>
          <cell r="V31">
            <v>-0.40505285681247483</v>
          </cell>
          <cell r="W31">
            <v>0.40505285681247483</v>
          </cell>
        </row>
        <row r="32">
          <cell r="B32" t="str">
            <v>50G _100 m_all</v>
          </cell>
          <cell r="C32">
            <v>0</v>
          </cell>
          <cell r="D32">
            <v>614400</v>
          </cell>
          <cell r="E32">
            <v>614400</v>
          </cell>
          <cell r="F32">
            <v>614400</v>
          </cell>
          <cell r="G32" t="e">
            <v>#VALUE!</v>
          </cell>
          <cell r="H32">
            <v>17</v>
          </cell>
          <cell r="J32" t="str">
            <v>50G _100 m_all</v>
          </cell>
          <cell r="K32">
            <v>0</v>
          </cell>
          <cell r="L32">
            <v>23.334508799848702</v>
          </cell>
          <cell r="M32">
            <v>23.334508799848702</v>
          </cell>
          <cell r="N32">
            <v>23.334508799848702</v>
          </cell>
          <cell r="O32" t="e">
            <v>#VALUE!</v>
          </cell>
          <cell r="P32" t="e">
            <v>#VALUE!</v>
          </cell>
          <cell r="R32" t="str">
            <v>50G _100 m_all</v>
          </cell>
          <cell r="S32" t="e">
            <v>#DIV/0!</v>
          </cell>
          <cell r="T32">
            <v>37.979343749753745</v>
          </cell>
          <cell r="U32" t="e">
            <v>#DIV/0!</v>
          </cell>
          <cell r="V32" t="e">
            <v>#DIV/0!</v>
          </cell>
          <cell r="W32" t="e">
            <v>#DIV/0!</v>
          </cell>
        </row>
        <row r="33">
          <cell r="B33" t="str">
            <v>50G _2 km_all</v>
          </cell>
          <cell r="C33">
            <v>0</v>
          </cell>
          <cell r="D33">
            <v>115200</v>
          </cell>
          <cell r="E33">
            <v>115200</v>
          </cell>
          <cell r="F33">
            <v>115200</v>
          </cell>
          <cell r="G33" t="e">
            <v>#VALUE!</v>
          </cell>
          <cell r="H33">
            <v>27</v>
          </cell>
          <cell r="J33" t="str">
            <v>50G _2 km_all</v>
          </cell>
          <cell r="K33">
            <v>0</v>
          </cell>
          <cell r="L33">
            <v>6.3760914</v>
          </cell>
          <cell r="M33">
            <v>6.3760914</v>
          </cell>
          <cell r="N33">
            <v>6.3760914</v>
          </cell>
          <cell r="O33" t="e">
            <v>#VALUE!</v>
          </cell>
          <cell r="P33" t="e">
            <v>#VALUE!</v>
          </cell>
          <cell r="R33" t="str">
            <v>50G _2 km_all</v>
          </cell>
          <cell r="S33" t="e">
            <v>#DIV/0!</v>
          </cell>
          <cell r="T33">
            <v>55.348015625000002</v>
          </cell>
          <cell r="U33" t="e">
            <v>#DIV/0!</v>
          </cell>
          <cell r="V33" t="e">
            <v>#DIV/0!</v>
          </cell>
          <cell r="W33" t="e">
            <v>#DIV/0!</v>
          </cell>
        </row>
        <row r="34">
          <cell r="B34" t="str">
            <v>50G _10 km_all</v>
          </cell>
          <cell r="C34">
            <v>0</v>
          </cell>
          <cell r="D34">
            <v>0</v>
          </cell>
          <cell r="E34">
            <v>0</v>
          </cell>
          <cell r="F34">
            <v>0</v>
          </cell>
          <cell r="G34" t="str">
            <v/>
          </cell>
          <cell r="H34">
            <v>49</v>
          </cell>
          <cell r="J34" t="str">
            <v>50G _10 km_all</v>
          </cell>
          <cell r="K34">
            <v>0</v>
          </cell>
          <cell r="L34" t="str">
            <v/>
          </cell>
          <cell r="M34" t="e">
            <v>#VALUE!</v>
          </cell>
          <cell r="N34" t="e">
            <v>#VALUE!</v>
          </cell>
          <cell r="O34" t="e">
            <v>#VALUE!</v>
          </cell>
          <cell r="P34" t="e">
            <v>#VALUE!</v>
          </cell>
          <cell r="R34" t="str">
            <v>50G _10 km_all</v>
          </cell>
          <cell r="S34" t="e">
            <v>#DIV/0!</v>
          </cell>
          <cell r="T34" t="e">
            <v>#VALUE!</v>
          </cell>
          <cell r="U34" t="e">
            <v>#VALUE!</v>
          </cell>
          <cell r="V34" t="e">
            <v>#VALUE!</v>
          </cell>
          <cell r="W34" t="e">
            <v>#VALUE!</v>
          </cell>
        </row>
        <row r="35">
          <cell r="B35" t="str">
            <v>50G_40 km_all</v>
          </cell>
          <cell r="C35">
            <v>0</v>
          </cell>
          <cell r="D35">
            <v>0</v>
          </cell>
          <cell r="E35">
            <v>0</v>
          </cell>
          <cell r="F35">
            <v>0</v>
          </cell>
          <cell r="G35" t="str">
            <v/>
          </cell>
          <cell r="H35">
            <v>49</v>
          </cell>
          <cell r="J35" t="str">
            <v>50G_40 km_all</v>
          </cell>
          <cell r="K35">
            <v>0</v>
          </cell>
          <cell r="L35" t="str">
            <v/>
          </cell>
          <cell r="M35" t="e">
            <v>#VALUE!</v>
          </cell>
          <cell r="N35" t="e">
            <v>#VALUE!</v>
          </cell>
          <cell r="O35" t="e">
            <v>#VALUE!</v>
          </cell>
          <cell r="P35" t="e">
            <v>#VALUE!</v>
          </cell>
          <cell r="R35" t="str">
            <v>50G_40 km_all</v>
          </cell>
          <cell r="S35" t="e">
            <v>#DIV/0!</v>
          </cell>
          <cell r="T35" t="e">
            <v>#VALUE!</v>
          </cell>
          <cell r="U35" t="e">
            <v>#VALUE!</v>
          </cell>
          <cell r="V35" t="e">
            <v>#VALUE!</v>
          </cell>
          <cell r="W35" t="e">
            <v>#VALUE!</v>
          </cell>
        </row>
        <row r="36">
          <cell r="B36" t="str">
            <v>50G_80 km _all</v>
          </cell>
          <cell r="C36">
            <v>0</v>
          </cell>
          <cell r="D36">
            <v>0</v>
          </cell>
          <cell r="E36">
            <v>0</v>
          </cell>
          <cell r="F36">
            <v>0</v>
          </cell>
          <cell r="G36" t="str">
            <v/>
          </cell>
          <cell r="H36">
            <v>49</v>
          </cell>
          <cell r="J36" t="str">
            <v>50G_80 km _all</v>
          </cell>
          <cell r="K36">
            <v>0</v>
          </cell>
          <cell r="L36" t="str">
            <v/>
          </cell>
          <cell r="M36" t="e">
            <v>#VALUE!</v>
          </cell>
          <cell r="N36" t="e">
            <v>#VALUE!</v>
          </cell>
          <cell r="O36" t="e">
            <v>#VALUE!</v>
          </cell>
          <cell r="P36" t="e">
            <v>#VALUE!</v>
          </cell>
          <cell r="R36" t="str">
            <v>50G_80 km _all</v>
          </cell>
          <cell r="S36" t="e">
            <v>#DIV/0!</v>
          </cell>
          <cell r="T36" t="e">
            <v>#VALUE!</v>
          </cell>
          <cell r="U36" t="e">
            <v>#VALUE!</v>
          </cell>
          <cell r="V36" t="e">
            <v>#VALUE!</v>
          </cell>
          <cell r="W36" t="e">
            <v>#VALUE!</v>
          </cell>
        </row>
        <row r="37">
          <cell r="B37" t="str">
            <v>100G SR4_100 m_CFP</v>
          </cell>
          <cell r="C37">
            <v>0</v>
          </cell>
          <cell r="D37">
            <v>0</v>
          </cell>
          <cell r="E37">
            <v>0</v>
          </cell>
          <cell r="F37">
            <v>0</v>
          </cell>
          <cell r="G37" t="str">
            <v/>
          </cell>
          <cell r="H37">
            <v>49</v>
          </cell>
          <cell r="J37" t="str">
            <v>100G SR4_100 m_CFP</v>
          </cell>
          <cell r="K37">
            <v>0</v>
          </cell>
          <cell r="L37" t="str">
            <v/>
          </cell>
          <cell r="M37" t="e">
            <v>#VALUE!</v>
          </cell>
          <cell r="N37" t="e">
            <v>#VALUE!</v>
          </cell>
          <cell r="O37" t="e">
            <v>#VALUE!</v>
          </cell>
          <cell r="P37" t="e">
            <v>#VALUE!</v>
          </cell>
          <cell r="R37" t="str">
            <v>100G SR4_100 m_CFP</v>
          </cell>
          <cell r="S37" t="e">
            <v>#DIV/0!</v>
          </cell>
          <cell r="T37" t="e">
            <v>#VALUE!</v>
          </cell>
          <cell r="U37" t="e">
            <v>#VALUE!</v>
          </cell>
          <cell r="V37" t="e">
            <v>#VALUE!</v>
          </cell>
          <cell r="W37" t="e">
            <v>#VALUE!</v>
          </cell>
        </row>
        <row r="38">
          <cell r="B38" t="str">
            <v>100G SR4_100 m_CFP2/4</v>
          </cell>
          <cell r="C38">
            <v>0</v>
          </cell>
          <cell r="D38">
            <v>0</v>
          </cell>
          <cell r="E38">
            <v>0</v>
          </cell>
          <cell r="F38">
            <v>0</v>
          </cell>
          <cell r="G38" t="str">
            <v/>
          </cell>
          <cell r="H38">
            <v>49</v>
          </cell>
          <cell r="J38" t="str">
            <v>100G SR4_100 m_CFP2/4</v>
          </cell>
          <cell r="K38">
            <v>0</v>
          </cell>
          <cell r="L38" t="str">
            <v/>
          </cell>
          <cell r="M38" t="e">
            <v>#VALUE!</v>
          </cell>
          <cell r="N38" t="e">
            <v>#VALUE!</v>
          </cell>
          <cell r="O38" t="e">
            <v>#VALUE!</v>
          </cell>
          <cell r="P38" t="e">
            <v>#VALUE!</v>
          </cell>
          <cell r="R38" t="str">
            <v>100G SR4_100 m_CFP2/4</v>
          </cell>
          <cell r="S38" t="e">
            <v>#DIV/0!</v>
          </cell>
          <cell r="T38" t="e">
            <v>#VALUE!</v>
          </cell>
          <cell r="U38" t="e">
            <v>#VALUE!</v>
          </cell>
          <cell r="V38" t="e">
            <v>#VALUE!</v>
          </cell>
          <cell r="W38" t="e">
            <v>#VALUE!</v>
          </cell>
        </row>
        <row r="39">
          <cell r="B39" t="str">
            <v>100G SR4_100 m_QSFP28</v>
          </cell>
          <cell r="C39">
            <v>8187614.9190000007</v>
          </cell>
          <cell r="D39">
            <v>7551657.0672438852</v>
          </cell>
          <cell r="E39">
            <v>-635957.85175611544</v>
          </cell>
          <cell r="F39">
            <v>635957.85175611544</v>
          </cell>
          <cell r="G39">
            <v>-7.7673151222625969E-2</v>
          </cell>
          <cell r="H39">
            <v>16</v>
          </cell>
          <cell r="J39" t="str">
            <v>100G SR4_100 m_QSFP28</v>
          </cell>
          <cell r="K39">
            <v>369.81410281823565</v>
          </cell>
          <cell r="L39">
            <v>217.14191563905692</v>
          </cell>
          <cell r="M39">
            <v>-152.67218717917874</v>
          </cell>
          <cell r="N39">
            <v>152.67218717917874</v>
          </cell>
          <cell r="O39">
            <v>-0.41283495144104176</v>
          </cell>
          <cell r="P39" t="e">
            <v>#VALUE!</v>
          </cell>
          <cell r="R39" t="str">
            <v>100G SR4_100 m_QSFP28</v>
          </cell>
          <cell r="S39">
            <v>45.167500728454279</v>
          </cell>
          <cell r="T39">
            <v>28.75420767991876</v>
          </cell>
          <cell r="U39">
            <v>-16.413293048535518</v>
          </cell>
          <cell r="V39">
            <v>-0.36338723161176811</v>
          </cell>
          <cell r="W39">
            <v>0.36338723161176811</v>
          </cell>
        </row>
        <row r="40">
          <cell r="B40" t="str">
            <v>100G SR2_100 m_All</v>
          </cell>
          <cell r="C40">
            <v>2730000</v>
          </cell>
          <cell r="D40">
            <v>955500</v>
          </cell>
          <cell r="E40">
            <v>-1774500</v>
          </cell>
          <cell r="F40">
            <v>1774500</v>
          </cell>
          <cell r="G40">
            <v>-0.65</v>
          </cell>
          <cell r="H40">
            <v>7</v>
          </cell>
          <cell r="J40" t="str">
            <v>100G SR2_100 m_All</v>
          </cell>
          <cell r="K40">
            <v>93.232339199999984</v>
          </cell>
          <cell r="L40">
            <v>35.3729376</v>
          </cell>
          <cell r="M40">
            <v>-57.859401599999984</v>
          </cell>
          <cell r="N40">
            <v>57.859401599999984</v>
          </cell>
          <cell r="O40">
            <v>-0.62059369202226344</v>
          </cell>
          <cell r="P40" t="e">
            <v>#VALUE!</v>
          </cell>
          <cell r="R40" t="str">
            <v>100G SR2_100 m_All</v>
          </cell>
          <cell r="S40">
            <v>0</v>
          </cell>
          <cell r="T40">
            <v>37.020342857142857</v>
          </cell>
          <cell r="U40">
            <v>37.020342857142857</v>
          </cell>
          <cell r="V40">
            <v>0</v>
          </cell>
          <cell r="W40">
            <v>0</v>
          </cell>
        </row>
        <row r="41">
          <cell r="B41" t="str">
            <v>100G MM Duplex_100 - 300 m_QSFP28</v>
          </cell>
          <cell r="C41">
            <v>825239.99999999988</v>
          </cell>
          <cell r="D41">
            <v>987840</v>
          </cell>
          <cell r="E41">
            <v>162600.00000000012</v>
          </cell>
          <cell r="F41">
            <v>162600.00000000012</v>
          </cell>
          <cell r="G41">
            <v>0.19703359022829736</v>
          </cell>
          <cell r="H41">
            <v>26</v>
          </cell>
          <cell r="J41" t="str">
            <v>100G MM Duplex_100 - 300 m_QSFP28</v>
          </cell>
          <cell r="K41">
            <v>117.11770512155998</v>
          </cell>
          <cell r="L41">
            <v>181.18919109375</v>
          </cell>
          <cell r="M41">
            <v>64.071485972190018</v>
          </cell>
          <cell r="N41">
            <v>64.071485972190018</v>
          </cell>
          <cell r="O41">
            <v>0.54706917204096772</v>
          </cell>
          <cell r="P41" t="e">
            <v>#VALUE!</v>
          </cell>
          <cell r="R41" t="str">
            <v>100G MM Duplex_100 - 300 m_QSFP28</v>
          </cell>
          <cell r="S41">
            <v>141.919569</v>
          </cell>
          <cell r="T41">
            <v>183.41957310267858</v>
          </cell>
          <cell r="U41">
            <v>41.500004102678588</v>
          </cell>
          <cell r="V41">
            <v>0.29241918077329121</v>
          </cell>
          <cell r="W41">
            <v>0.29241918077329121</v>
          </cell>
        </row>
        <row r="42">
          <cell r="B42" t="str">
            <v>100G eSR4_300 m_QSFP28</v>
          </cell>
          <cell r="C42">
            <v>595353.59999999963</v>
          </cell>
          <cell r="D42">
            <v>235007.9999999998</v>
          </cell>
          <cell r="E42">
            <v>-360345.59999999986</v>
          </cell>
          <cell r="F42">
            <v>360345.59999999986</v>
          </cell>
          <cell r="G42">
            <v>-0.60526315789473695</v>
          </cell>
          <cell r="H42">
            <v>19</v>
          </cell>
          <cell r="J42" t="str">
            <v>100G eSR4_300 m_QSFP28</v>
          </cell>
          <cell r="K42">
            <v>56.17800896295072</v>
          </cell>
          <cell r="L42">
            <v>13.059535999999987</v>
          </cell>
          <cell r="M42">
            <v>-43.118472962950733</v>
          </cell>
          <cell r="N42">
            <v>43.118472962950733</v>
          </cell>
          <cell r="O42">
            <v>-0.76753295032914526</v>
          </cell>
          <cell r="P42" t="e">
            <v>#VALUE!</v>
          </cell>
          <cell r="R42" t="str">
            <v>100G eSR4_300 m_QSFP28</v>
          </cell>
          <cell r="S42">
            <v>94.360744543999999</v>
          </cell>
          <cell r="T42">
            <v>55.570601851851848</v>
          </cell>
          <cell r="U42">
            <v>-38.790142692148152</v>
          </cell>
          <cell r="V42">
            <v>-0.41108347416716784</v>
          </cell>
          <cell r="W42">
            <v>0.41108347416716784</v>
          </cell>
        </row>
        <row r="43">
          <cell r="B43" t="str">
            <v>100G PSM4_500 m_QSFP28</v>
          </cell>
          <cell r="C43">
            <v>351719.39880000008</v>
          </cell>
          <cell r="D43">
            <v>581400</v>
          </cell>
          <cell r="E43">
            <v>229680.60119999992</v>
          </cell>
          <cell r="F43">
            <v>229680.60119999992</v>
          </cell>
          <cell r="G43">
            <v>0.65302227282210357</v>
          </cell>
          <cell r="H43">
            <v>24</v>
          </cell>
          <cell r="J43" t="str">
            <v>100G PSM4_500 m_QSFP28</v>
          </cell>
          <cell r="K43">
            <v>35.496896345711512</v>
          </cell>
          <cell r="L43">
            <v>51.493384805525544</v>
          </cell>
          <cell r="M43">
            <v>15.996488459814032</v>
          </cell>
          <cell r="N43">
            <v>15.996488459814032</v>
          </cell>
          <cell r="O43">
            <v>0.45064470718850935</v>
          </cell>
          <cell r="P43" t="e">
            <v>#VALUE!</v>
          </cell>
          <cell r="R43" t="str">
            <v>100G PSM4_500 m_QSFP28</v>
          </cell>
          <cell r="S43">
            <v>100.92390828262586</v>
          </cell>
          <cell r="T43">
            <v>88.567913322197356</v>
          </cell>
          <cell r="U43">
            <v>-12.355994960428504</v>
          </cell>
          <cell r="V43">
            <v>-0.12242881959968255</v>
          </cell>
          <cell r="W43">
            <v>0.12242881959968255</v>
          </cell>
        </row>
        <row r="44">
          <cell r="B44" t="str">
            <v>100G DR_500m_QSFP28</v>
          </cell>
          <cell r="C44">
            <v>3780000</v>
          </cell>
          <cell r="D44">
            <v>300000</v>
          </cell>
          <cell r="E44">
            <v>-3480000</v>
          </cell>
          <cell r="F44">
            <v>3480000</v>
          </cell>
          <cell r="G44">
            <v>-0.92063492063492069</v>
          </cell>
          <cell r="H44">
            <v>3</v>
          </cell>
          <cell r="J44" t="str">
            <v>100G DR_500m_QSFP28</v>
          </cell>
          <cell r="K44">
            <v>284.79538252149592</v>
          </cell>
          <cell r="L44">
            <v>26.244</v>
          </cell>
          <cell r="M44">
            <v>-258.55138252149595</v>
          </cell>
          <cell r="N44">
            <v>258.55138252149595</v>
          </cell>
          <cell r="O44">
            <v>-0.90784962955633897</v>
          </cell>
          <cell r="P44" t="e">
            <v>#VALUE!</v>
          </cell>
          <cell r="R44" t="str">
            <v>100G DR_500m_QSFP28</v>
          </cell>
          <cell r="S44">
            <v>75.34269378875554</v>
          </cell>
          <cell r="T44">
            <v>87.48</v>
          </cell>
          <cell r="U44">
            <v>12.137306211244464</v>
          </cell>
          <cell r="V44">
            <v>0.16109466759012925</v>
          </cell>
          <cell r="W44">
            <v>0.16109466759012925</v>
          </cell>
        </row>
        <row r="45">
          <cell r="B45" t="str">
            <v>100G CWDM4 Total_500m, 2km_QSFP28</v>
          </cell>
          <cell r="C45">
            <v>3829565.8627177491</v>
          </cell>
          <cell r="D45">
            <v>2436750</v>
          </cell>
          <cell r="E45">
            <v>-1392815.8627177491</v>
          </cell>
          <cell r="F45">
            <v>1392815.8627177491</v>
          </cell>
          <cell r="G45">
            <v>-0.3637007203028757</v>
          </cell>
          <cell r="H45">
            <v>9</v>
          </cell>
          <cell r="J45" t="str">
            <v>100G CWDM4 Total_500m, 2km_QSFP28</v>
          </cell>
          <cell r="K45">
            <v>366.33389609674509</v>
          </cell>
          <cell r="L45">
            <v>279.0001477080001</v>
          </cell>
          <cell r="M45">
            <v>-87.333748388744993</v>
          </cell>
          <cell r="N45">
            <v>87.333748388744993</v>
          </cell>
          <cell r="O45">
            <v>0</v>
          </cell>
          <cell r="P45" t="e">
            <v>#VALUE!</v>
          </cell>
          <cell r="R45" t="str">
            <v>100G CWDM4 Total_500m, 2km_QSFP28</v>
          </cell>
          <cell r="S45">
            <v>95.659380000000027</v>
          </cell>
          <cell r="T45">
            <v>114.49682885318565</v>
          </cell>
          <cell r="U45">
            <v>18.83744885318562</v>
          </cell>
          <cell r="V45">
            <v>0.19692212988611901</v>
          </cell>
          <cell r="W45">
            <v>0.19692212988611901</v>
          </cell>
        </row>
        <row r="46">
          <cell r="B46" t="str">
            <v>100G FR, DR+_2 km_QSFP28</v>
          </cell>
          <cell r="C46">
            <v>4374000</v>
          </cell>
          <cell r="D46">
            <v>4641000</v>
          </cell>
          <cell r="E46">
            <v>267000</v>
          </cell>
          <cell r="F46">
            <v>267000</v>
          </cell>
          <cell r="G46">
            <v>6.1042524005487042E-2</v>
          </cell>
          <cell r="H46">
            <v>22</v>
          </cell>
          <cell r="J46" t="str">
            <v>100G FR, DR+_2 km_QSFP28</v>
          </cell>
          <cell r="K46">
            <v>483.69581567999995</v>
          </cell>
          <cell r="L46">
            <v>392.31533250000001</v>
          </cell>
          <cell r="M46">
            <v>-91.380483179999942</v>
          </cell>
          <cell r="N46">
            <v>91.380483179999942</v>
          </cell>
          <cell r="O46">
            <v>-0.18892138451008389</v>
          </cell>
          <cell r="P46" t="e">
            <v>#VALUE!</v>
          </cell>
          <cell r="R46" t="str">
            <v>100G FR, DR+_2 km_QSFP28</v>
          </cell>
          <cell r="S46">
            <v>110.58431999999999</v>
          </cell>
          <cell r="T46">
            <v>84.532499999999999</v>
          </cell>
          <cell r="U46">
            <v>-26.051819999999992</v>
          </cell>
          <cell r="V46">
            <v>-0.23558330873671773</v>
          </cell>
          <cell r="W46">
            <v>0.23558330873671773</v>
          </cell>
        </row>
        <row r="47">
          <cell r="B47" t="str">
            <v>100G LR4_10 km_CFP</v>
          </cell>
          <cell r="C47">
            <v>53.023348356490651</v>
          </cell>
          <cell r="D47">
            <v>1049.0951092292398</v>
          </cell>
          <cell r="E47">
            <v>996.07176087274922</v>
          </cell>
          <cell r="F47">
            <v>996.07176087274922</v>
          </cell>
          <cell r="G47">
            <v>18.78553112443754</v>
          </cell>
          <cell r="H47">
            <v>45</v>
          </cell>
          <cell r="J47" t="str">
            <v>100G LR4_10 km_CFP</v>
          </cell>
          <cell r="K47">
            <v>4.7356082172578279E-2</v>
          </cell>
          <cell r="L47">
            <v>1.1103406151671396</v>
          </cell>
          <cell r="M47">
            <v>1.0629845329945613</v>
          </cell>
          <cell r="N47">
            <v>1.0629845329945613</v>
          </cell>
          <cell r="O47">
            <v>22.446631651680143</v>
          </cell>
          <cell r="P47" t="e">
            <v>#VALUE!</v>
          </cell>
          <cell r="R47" t="str">
            <v>100G LR4_10 km_CFP</v>
          </cell>
          <cell r="S47">
            <v>1.082672203305402E-2</v>
          </cell>
          <cell r="T47">
            <v>1058.3793646535023</v>
          </cell>
          <cell r="U47">
            <v>1058.3685379314693</v>
          </cell>
          <cell r="V47">
            <v>97755.214800958813</v>
          </cell>
          <cell r="W47">
            <v>97755.214800958813</v>
          </cell>
        </row>
        <row r="48">
          <cell r="B48" t="str">
            <v>100G LR4_10 km_CFP2/4</v>
          </cell>
          <cell r="C48">
            <v>6645.679949999987</v>
          </cell>
          <cell r="D48">
            <v>5914.9999999999927</v>
          </cell>
          <cell r="E48">
            <v>-730.67994999999428</v>
          </cell>
          <cell r="F48">
            <v>730.67994999999428</v>
          </cell>
          <cell r="G48">
            <v>-0.10994810997481086</v>
          </cell>
          <cell r="H48">
            <v>47</v>
          </cell>
          <cell r="J48" t="str">
            <v>100G LR4_10 km_CFP2/4</v>
          </cell>
          <cell r="K48">
            <v>3.0800330656103796</v>
          </cell>
          <cell r="L48">
            <v>3.0412789318911964</v>
          </cell>
          <cell r="M48">
            <v>-3.8754133719183237E-2</v>
          </cell>
          <cell r="N48">
            <v>3.8754133719183237E-2</v>
          </cell>
          <cell r="O48">
            <v>-1.2582375868586126E-2</v>
          </cell>
          <cell r="P48" t="e">
            <v>#VALUE!</v>
          </cell>
          <cell r="R48" t="str">
            <v>100G LR4_10 km_CFP2/4</v>
          </cell>
          <cell r="S48">
            <v>463.46394782529143</v>
          </cell>
          <cell r="T48">
            <v>514.16380928000001</v>
          </cell>
          <cell r="U48">
            <v>50.699861454708582</v>
          </cell>
          <cell r="V48">
            <v>0.10939332324036677</v>
          </cell>
          <cell r="W48">
            <v>0.10939332324036677</v>
          </cell>
        </row>
        <row r="49">
          <cell r="B49" t="str">
            <v>100G LR4 and LR1_10 km_QSFP28</v>
          </cell>
          <cell r="C49">
            <v>1242199.1885160003</v>
          </cell>
          <cell r="D49">
            <v>2477475</v>
          </cell>
          <cell r="E49">
            <v>1235275.8114839997</v>
          </cell>
          <cell r="F49">
            <v>1235275.8114839997</v>
          </cell>
          <cell r="G49">
            <v>0.99442651621736156</v>
          </cell>
          <cell r="H49">
            <v>11</v>
          </cell>
          <cell r="J49" t="str">
            <v>100G LR4 and LR1_10 km_QSFP28</v>
          </cell>
          <cell r="K49">
            <v>310.3713226959195</v>
          </cell>
          <cell r="L49">
            <v>443.20121999999998</v>
          </cell>
          <cell r="M49">
            <v>132.82989730408048</v>
          </cell>
          <cell r="N49">
            <v>132.82989730408048</v>
          </cell>
          <cell r="O49">
            <v>0.42797090965204299</v>
          </cell>
          <cell r="P49" t="e">
            <v>#VALUE!</v>
          </cell>
          <cell r="R49" t="str">
            <v>100G LR4 and LR1_10 km_QSFP28</v>
          </cell>
          <cell r="S49">
            <v>249.85632382090526</v>
          </cell>
          <cell r="T49">
            <v>178.8923076923077</v>
          </cell>
          <cell r="U49">
            <v>-70.964016128597564</v>
          </cell>
          <cell r="V49">
            <v>-0.28401929174089635</v>
          </cell>
          <cell r="W49">
            <v>0.28401929174089635</v>
          </cell>
        </row>
        <row r="50">
          <cell r="B50" t="str">
            <v>100G 4WDM10_10 km_QSFP28</v>
          </cell>
          <cell r="C50">
            <v>318154.190634</v>
          </cell>
          <cell r="D50">
            <v>41553</v>
          </cell>
          <cell r="E50">
            <v>-276601.190634</v>
          </cell>
          <cell r="F50">
            <v>276601.190634</v>
          </cell>
          <cell r="G50">
            <v>-0.86939351665557041</v>
          </cell>
          <cell r="H50">
            <v>21</v>
          </cell>
          <cell r="J50" t="str">
            <v>100G 4WDM10_10 km_QSFP28</v>
          </cell>
          <cell r="K50">
            <v>34.867468700677129</v>
          </cell>
          <cell r="L50">
            <v>3.8184035850000004</v>
          </cell>
          <cell r="M50">
            <v>-31.049065115677131</v>
          </cell>
          <cell r="N50">
            <v>31.049065115677131</v>
          </cell>
          <cell r="O50">
            <v>-0.8904880759260323</v>
          </cell>
          <cell r="P50" t="e">
            <v>#VALUE!</v>
          </cell>
          <cell r="R50" t="str">
            <v>100G 4WDM10_10 km_QSFP28</v>
          </cell>
          <cell r="S50">
            <v>109.59298895669163</v>
          </cell>
          <cell r="T50">
            <v>91.892368421052637</v>
          </cell>
          <cell r="U50">
            <v>-17.70062053563899</v>
          </cell>
          <cell r="V50">
            <v>-0.16151234402990711</v>
          </cell>
          <cell r="W50">
            <v>0.16151234402990711</v>
          </cell>
        </row>
        <row r="51">
          <cell r="B51" t="str">
            <v>100G 4WDM20_20 km_QSFP28</v>
          </cell>
          <cell r="C51">
            <v>884070.00000000023</v>
          </cell>
          <cell r="D51">
            <v>6167.34</v>
          </cell>
          <cell r="E51">
            <v>-877902.66000000027</v>
          </cell>
          <cell r="F51">
            <v>877902.66000000027</v>
          </cell>
          <cell r="G51">
            <v>-0.99302392344497603</v>
          </cell>
          <cell r="H51">
            <v>12</v>
          </cell>
          <cell r="J51" t="str">
            <v>100G 4WDM20_20 km_QSFP28</v>
          </cell>
          <cell r="K51">
            <v>265.06857624041731</v>
          </cell>
          <cell r="L51">
            <v>1.3239476219076924</v>
          </cell>
          <cell r="M51">
            <v>-263.74462861850964</v>
          </cell>
          <cell r="N51">
            <v>263.74462861850964</v>
          </cell>
          <cell r="O51">
            <v>-0.99500526376726428</v>
          </cell>
          <cell r="P51" t="e">
            <v>#VALUE!</v>
          </cell>
          <cell r="R51" t="str">
            <v>100G 4WDM20_20 km_QSFP28</v>
          </cell>
          <cell r="S51">
            <v>299.82758858508629</v>
          </cell>
          <cell r="T51">
            <v>214.67076923076925</v>
          </cell>
          <cell r="U51">
            <v>-85.156819354317037</v>
          </cell>
          <cell r="V51">
            <v>-0.28401929174089624</v>
          </cell>
          <cell r="W51">
            <v>0.28401929174089624</v>
          </cell>
        </row>
        <row r="52">
          <cell r="B52" t="str">
            <v>100G ER4-Lite_30 km_QSFP28</v>
          </cell>
          <cell r="C52">
            <v>140125.22906760004</v>
          </cell>
          <cell r="D52">
            <v>72765</v>
          </cell>
          <cell r="E52">
            <v>-67360.229067600041</v>
          </cell>
          <cell r="F52">
            <v>67360.229067600041</v>
          </cell>
          <cell r="G52">
            <v>-0.48071449742361327</v>
          </cell>
          <cell r="H52">
            <v>32</v>
          </cell>
          <cell r="J52" t="str">
            <v>100G ER4-Lite_30 km_QSFP28</v>
          </cell>
          <cell r="K52">
            <v>143.30144540381676</v>
          </cell>
          <cell r="L52">
            <v>67.570161120000009</v>
          </cell>
          <cell r="M52">
            <v>-75.731284283816748</v>
          </cell>
          <cell r="N52">
            <v>75.731284283816748</v>
          </cell>
          <cell r="O52">
            <v>-0.52847536931961536</v>
          </cell>
          <cell r="P52" t="e">
            <v>#VALUE!</v>
          </cell>
          <cell r="R52" t="str">
            <v>100G ER4-Lite_30 km_QSFP28</v>
          </cell>
          <cell r="S52">
            <v>1022.6669840781094</v>
          </cell>
          <cell r="T52">
            <v>928.60800000000006</v>
          </cell>
          <cell r="U52">
            <v>-94.058984078109347</v>
          </cell>
          <cell r="V52">
            <v>-9.1974206210342802E-2</v>
          </cell>
          <cell r="W52">
            <v>9.1974206210342802E-2</v>
          </cell>
        </row>
        <row r="53">
          <cell r="B53" t="str">
            <v>100G ER4_40 km_QSFP28</v>
          </cell>
          <cell r="C53">
            <v>0</v>
          </cell>
          <cell r="D53">
            <v>24323.586212259535</v>
          </cell>
          <cell r="E53">
            <v>24323.586212259535</v>
          </cell>
          <cell r="F53">
            <v>24323.586212259535</v>
          </cell>
          <cell r="G53" t="e">
            <v>#VALUE!</v>
          </cell>
          <cell r="H53">
            <v>37</v>
          </cell>
          <cell r="J53" t="str">
            <v>100G ER4_40 km_QSFP28</v>
          </cell>
          <cell r="K53">
            <v>0</v>
          </cell>
          <cell r="L53">
            <v>22.231313745893296</v>
          </cell>
          <cell r="M53">
            <v>22.231313745893296</v>
          </cell>
          <cell r="N53">
            <v>22.231313745893296</v>
          </cell>
          <cell r="O53" t="e">
            <v>#VALUE!</v>
          </cell>
          <cell r="P53" t="e">
            <v>#VALUE!</v>
          </cell>
          <cell r="R53" t="str">
            <v>100G ER4_40 km_QSFP28</v>
          </cell>
          <cell r="S53" t="e">
            <v>#DIV/0!</v>
          </cell>
          <cell r="T53">
            <v>913.98174397031573</v>
          </cell>
          <cell r="U53" t="e">
            <v>#DIV/0!</v>
          </cell>
          <cell r="V53" t="e">
            <v>#DIV/0!</v>
          </cell>
          <cell r="W53" t="e">
            <v>#DIV/0!</v>
          </cell>
        </row>
        <row r="54">
          <cell r="B54" t="str">
            <v>100G ZR4_80 km_QSFP28</v>
          </cell>
          <cell r="C54">
            <v>0</v>
          </cell>
          <cell r="D54">
            <v>45000</v>
          </cell>
          <cell r="E54">
            <v>45000</v>
          </cell>
          <cell r="F54">
            <v>45000</v>
          </cell>
          <cell r="G54" t="e">
            <v>#VALUE!</v>
          </cell>
          <cell r="H54">
            <v>33</v>
          </cell>
          <cell r="J54" t="str">
            <v>100G ZR4_80 km_QSFP28</v>
          </cell>
          <cell r="K54">
            <v>0</v>
          </cell>
          <cell r="L54">
            <v>51.84</v>
          </cell>
          <cell r="M54">
            <v>51.84</v>
          </cell>
          <cell r="N54">
            <v>51.84</v>
          </cell>
          <cell r="O54" t="e">
            <v>#VALUE!</v>
          </cell>
          <cell r="P54" t="e">
            <v>#VALUE!</v>
          </cell>
          <cell r="R54" t="str">
            <v>100G ZR4_80 km_QSFP28</v>
          </cell>
          <cell r="S54" t="e">
            <v>#DIV/0!</v>
          </cell>
          <cell r="T54">
            <v>1152</v>
          </cell>
          <cell r="U54" t="e">
            <v>#DIV/0!</v>
          </cell>
          <cell r="V54" t="e">
            <v>#DIV/0!</v>
          </cell>
          <cell r="W54" t="e">
            <v>#DIV/0!</v>
          </cell>
        </row>
        <row r="55">
          <cell r="B55" t="str">
            <v>200G SR4_100 m_QSFP56</v>
          </cell>
          <cell r="C55">
            <v>1512000</v>
          </cell>
          <cell r="D55">
            <v>1176000</v>
          </cell>
          <cell r="E55">
            <v>-336000</v>
          </cell>
          <cell r="F55">
            <v>336000</v>
          </cell>
          <cell r="G55">
            <v>-0.22222222222222221</v>
          </cell>
          <cell r="H55">
            <v>20</v>
          </cell>
          <cell r="J55" t="str">
            <v>200G SR4_100 m_QSFP56</v>
          </cell>
          <cell r="K55">
            <v>150.24517442313032</v>
          </cell>
          <cell r="L55">
            <v>107.05716</v>
          </cell>
          <cell r="M55">
            <v>-43.188014423130326</v>
          </cell>
          <cell r="N55">
            <v>43.188014423130326</v>
          </cell>
          <cell r="O55">
            <v>-0.28745025981001826</v>
          </cell>
          <cell r="P55" t="e">
            <v>#VALUE!</v>
          </cell>
          <cell r="R55" t="str">
            <v>200G SR4_100 m_QSFP56</v>
          </cell>
          <cell r="S55">
            <v>99.368501602599423</v>
          </cell>
          <cell r="T55">
            <v>91.034999999999997</v>
          </cell>
          <cell r="U55">
            <v>-8.3335016025994264</v>
          </cell>
          <cell r="V55">
            <v>-8.386461975573789E-2</v>
          </cell>
          <cell r="W55">
            <v>8.386461975573789E-2</v>
          </cell>
        </row>
        <row r="56">
          <cell r="B56" t="str">
            <v>2x200 (400G-SR8)_100 m_OSFP, QSFP-DD</v>
          </cell>
          <cell r="C56">
            <v>4617000</v>
          </cell>
          <cell r="D56">
            <v>1987199.9999999998</v>
          </cell>
          <cell r="E56">
            <v>-2629800</v>
          </cell>
          <cell r="F56">
            <v>2629800</v>
          </cell>
          <cell r="G56">
            <v>-0.56959064327485387</v>
          </cell>
          <cell r="H56">
            <v>5</v>
          </cell>
          <cell r="J56" t="str">
            <v>2x200 (400G-SR8)_100 m_OSFP, QSFP-DD</v>
          </cell>
          <cell r="K56">
            <v>852.8673072705302</v>
          </cell>
          <cell r="L56">
            <v>361.80950399999995</v>
          </cell>
          <cell r="M56">
            <v>-491.05780327053026</v>
          </cell>
          <cell r="N56">
            <v>491.05780327053026</v>
          </cell>
          <cell r="O56">
            <v>-0.57577280672427777</v>
          </cell>
          <cell r="P56" t="e">
            <v>#VALUE!</v>
          </cell>
          <cell r="R56" t="str">
            <v>2x200 (400G-SR8)_100 m_OSFP, QSFP-DD</v>
          </cell>
          <cell r="S56">
            <v>184.72326343307998</v>
          </cell>
          <cell r="T56">
            <v>182.07</v>
          </cell>
          <cell r="U56">
            <v>-2.6532634330799851</v>
          </cell>
          <cell r="V56">
            <v>-1.4363450405591061E-2</v>
          </cell>
          <cell r="W56">
            <v>1.4363450405591061E-2</v>
          </cell>
        </row>
        <row r="57">
          <cell r="B57" t="str">
            <v>200G FR4_3 km_QSFP56</v>
          </cell>
          <cell r="C57">
            <v>1219680</v>
          </cell>
          <cell r="D57">
            <v>2551500</v>
          </cell>
          <cell r="E57">
            <v>1331820</v>
          </cell>
          <cell r="F57">
            <v>1331820</v>
          </cell>
          <cell r="G57">
            <v>1.0919421487603307</v>
          </cell>
          <cell r="H57">
            <v>10</v>
          </cell>
          <cell r="J57" t="str">
            <v>200G FR4_3 km_QSFP56</v>
          </cell>
          <cell r="K57">
            <v>194.68459131358699</v>
          </cell>
          <cell r="L57">
            <v>351.54822150000001</v>
          </cell>
          <cell r="M57">
            <v>156.86363018641302</v>
          </cell>
          <cell r="N57">
            <v>156.86363018641302</v>
          </cell>
          <cell r="O57">
            <v>0.80573212871143918</v>
          </cell>
          <cell r="P57" t="e">
            <v>#VALUE!</v>
          </cell>
          <cell r="R57" t="str">
            <v>200G FR4_3 km_QSFP56</v>
          </cell>
          <cell r="S57">
            <v>159.61940124752965</v>
          </cell>
          <cell r="T57">
            <v>137.78100000000001</v>
          </cell>
          <cell r="U57">
            <v>-21.838401247529646</v>
          </cell>
          <cell r="V57">
            <v>-0.1368154564974452</v>
          </cell>
          <cell r="W57">
            <v>0.1368154564974452</v>
          </cell>
        </row>
        <row r="58">
          <cell r="B58" t="str">
            <v>2x(200G FR4)_2 km_OSFP</v>
          </cell>
          <cell r="C58">
            <v>600000</v>
          </cell>
          <cell r="D58">
            <v>400950</v>
          </cell>
          <cell r="E58">
            <v>-199050</v>
          </cell>
          <cell r="F58">
            <v>199050</v>
          </cell>
          <cell r="G58">
            <v>-0.33174999999999999</v>
          </cell>
          <cell r="H58">
            <v>25</v>
          </cell>
          <cell r="J58" t="str">
            <v>2x(200G FR4)_2 km_OSFP</v>
          </cell>
          <cell r="K58">
            <v>252.72000000000003</v>
          </cell>
          <cell r="L58">
            <v>122.762871</v>
          </cell>
          <cell r="M58">
            <v>-129.95712900000001</v>
          </cell>
          <cell r="N58">
            <v>129.95712900000001</v>
          </cell>
          <cell r="O58">
            <v>-0.51423365384615383</v>
          </cell>
          <cell r="P58" t="e">
            <v>#VALUE!</v>
          </cell>
          <cell r="R58" t="str">
            <v>2x(200G FR4)_2 km_OSFP</v>
          </cell>
          <cell r="S58">
            <v>421.20000000000005</v>
          </cell>
          <cell r="T58">
            <v>306.18</v>
          </cell>
          <cell r="U58">
            <v>-115.02000000000004</v>
          </cell>
          <cell r="V58">
            <v>-0.27307692307692311</v>
          </cell>
          <cell r="W58">
            <v>0.27307692307692311</v>
          </cell>
        </row>
        <row r="59">
          <cell r="B59" t="str">
            <v>400G SR4.2_100 m_OSFP, QSFP-DD</v>
          </cell>
          <cell r="C59">
            <v>1442812.5</v>
          </cell>
          <cell r="D59">
            <v>595350</v>
          </cell>
          <cell r="E59">
            <v>-847462.5</v>
          </cell>
          <cell r="F59">
            <v>847462.5</v>
          </cell>
          <cell r="G59">
            <v>-0.58736842105263154</v>
          </cell>
          <cell r="H59">
            <v>13</v>
          </cell>
          <cell r="J59" t="str">
            <v>400G SR4.2_100 m_OSFP, QSFP-DD</v>
          </cell>
          <cell r="K59">
            <v>639.28319624738958</v>
          </cell>
          <cell r="L59">
            <v>108.3953745</v>
          </cell>
          <cell r="M59">
            <v>-530.88782174738958</v>
          </cell>
          <cell r="N59">
            <v>530.88782174738958</v>
          </cell>
          <cell r="O59">
            <v>-0.83044232174991628</v>
          </cell>
          <cell r="P59" t="e">
            <v>#VALUE!</v>
          </cell>
          <cell r="R59" t="str">
            <v>400G SR4.2_100 m_OSFP, QSFP-DD</v>
          </cell>
          <cell r="S59">
            <v>443.08127095335641</v>
          </cell>
          <cell r="T59">
            <v>182.07</v>
          </cell>
          <cell r="U59">
            <v>-261.01127095335642</v>
          </cell>
          <cell r="V59">
            <v>-0.58908215730209301</v>
          </cell>
          <cell r="W59">
            <v>0.58908215730209301</v>
          </cell>
        </row>
        <row r="60">
          <cell r="B60" t="str">
            <v>400G DR4_500 m_OSFP, QSFP-DD, QSFP112</v>
          </cell>
          <cell r="C60">
            <v>480937.5</v>
          </cell>
          <cell r="D60">
            <v>6480000</v>
          </cell>
          <cell r="E60">
            <v>5999062.5</v>
          </cell>
          <cell r="F60">
            <v>5999062.5</v>
          </cell>
          <cell r="G60">
            <v>12.473684210526315</v>
          </cell>
          <cell r="H60">
            <v>2</v>
          </cell>
          <cell r="J60" t="str">
            <v>400G DR4_500 m_OSFP, QSFP-DD, QSFP112</v>
          </cell>
          <cell r="K60">
            <v>599.61583892829651</v>
          </cell>
          <cell r="L60">
            <v>1460.7216000000001</v>
          </cell>
          <cell r="M60">
            <v>861.10576107170357</v>
          </cell>
          <cell r="N60">
            <v>861.10576107170357</v>
          </cell>
          <cell r="O60">
            <v>1.4360957552601885</v>
          </cell>
          <cell r="P60" t="e">
            <v>#VALUE!</v>
          </cell>
          <cell r="R60" t="str">
            <v>400G DR4_500 m_OSFP, QSFP-DD, QSFP112</v>
          </cell>
          <cell r="S60">
            <v>1246.7645773687777</v>
          </cell>
          <cell r="T60">
            <v>225.42</v>
          </cell>
          <cell r="U60">
            <v>-1021.3445773687778</v>
          </cell>
          <cell r="V60">
            <v>-0.81919601816428289</v>
          </cell>
          <cell r="W60">
            <v>0.81919601816428289</v>
          </cell>
        </row>
        <row r="61">
          <cell r="B61" t="str">
            <v>400G FR4_2 km_OSFP, QSFP-DD, QSFP112</v>
          </cell>
          <cell r="C61">
            <v>600000</v>
          </cell>
          <cell r="D61">
            <v>2116800</v>
          </cell>
          <cell r="E61">
            <v>1516800</v>
          </cell>
          <cell r="F61">
            <v>1516800</v>
          </cell>
          <cell r="G61">
            <v>2.528</v>
          </cell>
          <cell r="H61">
            <v>8</v>
          </cell>
          <cell r="J61" t="str">
            <v>400G FR4_2 km_OSFP, QSFP-DD, QSFP112</v>
          </cell>
          <cell r="K61">
            <v>287.63137904804836</v>
          </cell>
          <cell r="L61">
            <v>487.71071999999998</v>
          </cell>
          <cell r="M61">
            <v>200.07934095195162</v>
          </cell>
          <cell r="N61">
            <v>200.07934095195162</v>
          </cell>
          <cell r="O61">
            <v>0.69561026899825373</v>
          </cell>
          <cell r="P61" t="e">
            <v>#VALUE!</v>
          </cell>
          <cell r="R61" t="str">
            <v>400G FR4_2 km_OSFP, QSFP-DD, QSFP112</v>
          </cell>
          <cell r="S61">
            <v>479.38563174674732</v>
          </cell>
          <cell r="T61">
            <v>230.4</v>
          </cell>
          <cell r="U61">
            <v>-248.98563174674732</v>
          </cell>
          <cell r="V61">
            <v>-0.51938484438825006</v>
          </cell>
          <cell r="W61">
            <v>0.51938484438825006</v>
          </cell>
        </row>
        <row r="62">
          <cell r="B62" t="str">
            <v>400G LR8, LR4_10 km_OSFP, QSFP-DD, QSFP112</v>
          </cell>
          <cell r="C62">
            <v>525000</v>
          </cell>
          <cell r="D62">
            <v>450000</v>
          </cell>
          <cell r="E62">
            <v>-75000</v>
          </cell>
          <cell r="F62">
            <v>75000</v>
          </cell>
          <cell r="G62">
            <v>-0.1428571428571429</v>
          </cell>
          <cell r="H62">
            <v>30</v>
          </cell>
          <cell r="J62" t="str">
            <v>400G LR8, LR4_10 km_OSFP, QSFP-DD, QSFP112</v>
          </cell>
          <cell r="K62">
            <v>568.16853389093149</v>
          </cell>
          <cell r="L62">
            <v>218.88000000000002</v>
          </cell>
          <cell r="M62">
            <v>-349.28853389093149</v>
          </cell>
          <cell r="N62">
            <v>349.28853389093149</v>
          </cell>
          <cell r="O62">
            <v>-0.61476219300448387</v>
          </cell>
          <cell r="P62" t="e">
            <v>#VALUE!</v>
          </cell>
          <cell r="R62" t="str">
            <v>400G LR8, LR4_10 km_OSFP, QSFP-DD, QSFP112</v>
          </cell>
          <cell r="S62">
            <v>1082.2257788398695</v>
          </cell>
          <cell r="T62">
            <v>486.40000000000009</v>
          </cell>
          <cell r="U62">
            <v>-595.82577883986937</v>
          </cell>
          <cell r="V62">
            <v>-0.55055589183856446</v>
          </cell>
          <cell r="W62">
            <v>0.55055589183856446</v>
          </cell>
        </row>
        <row r="63">
          <cell r="B63" t="str">
            <v>800G SR8_50 m_OSFP, QSFP-DD800</v>
          </cell>
          <cell r="C63">
            <v>65275949.34792614</v>
          </cell>
          <cell r="D63">
            <v>475200.00000000006</v>
          </cell>
          <cell r="E63">
            <v>-64800749.34792614</v>
          </cell>
          <cell r="F63">
            <v>64800749.34792614</v>
          </cell>
          <cell r="G63">
            <v>0</v>
          </cell>
          <cell r="H63">
            <v>1</v>
          </cell>
          <cell r="J63" t="str">
            <v>800G SR8_50 m_OSFP, QSFP-DD800</v>
          </cell>
          <cell r="K63">
            <v>7407.9326943415599</v>
          </cell>
          <cell r="L63">
            <v>138.43146240000004</v>
          </cell>
          <cell r="M63">
            <v>-7269.50123194156</v>
          </cell>
          <cell r="N63">
            <v>7269.50123194156</v>
          </cell>
          <cell r="O63">
            <v>0</v>
          </cell>
          <cell r="P63" t="e">
            <v>#VALUE!</v>
          </cell>
          <cell r="R63" t="str">
            <v>800G SR8_50 m_OSFP, QSFP-DD800</v>
          </cell>
          <cell r="S63">
            <v>113.4864030066675</v>
          </cell>
          <cell r="T63">
            <v>291.31200000000001</v>
          </cell>
          <cell r="U63">
            <v>177.82559699333251</v>
          </cell>
          <cell r="V63">
            <v>0</v>
          </cell>
          <cell r="W63">
            <v>0</v>
          </cell>
        </row>
        <row r="64">
          <cell r="B64" t="str">
            <v>Total</v>
          </cell>
          <cell r="C64">
            <v>126189711.19585228</v>
          </cell>
          <cell r="D64">
            <v>67177977.876191527</v>
          </cell>
          <cell r="E64">
            <v>-59011733.319660783</v>
          </cell>
          <cell r="F64">
            <v>96693621.477186427</v>
          </cell>
          <cell r="G64">
            <v>0</v>
          </cell>
          <cell r="H64">
            <v>0</v>
          </cell>
          <cell r="J64" t="str">
            <v>Total</v>
          </cell>
          <cell r="K64">
            <v>13834.449578083722</v>
          </cell>
          <cell r="L64">
            <v>5553.4780839658169</v>
          </cell>
          <cell r="M64" t="e">
            <v>#VALUE!</v>
          </cell>
          <cell r="N64" t="e">
            <v>#VALUE!</v>
          </cell>
          <cell r="O64">
            <v>0</v>
          </cell>
          <cell r="P64">
            <v>0</v>
          </cell>
        </row>
      </sheetData>
      <sheetData sheetId="35"/>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4.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1.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CC"/>
  </sheetPr>
  <dimension ref="A1:T46"/>
  <sheetViews>
    <sheetView showGridLines="0" tabSelected="1" zoomScale="80" zoomScaleNormal="80" zoomScalePageLayoutView="80" workbookViewId="0"/>
  </sheetViews>
  <sheetFormatPr defaultColWidth="9.19921875" defaultRowHeight="12.75"/>
  <cols>
    <col min="1" max="1" width="4.46484375" style="3" customWidth="1"/>
    <col min="2" max="2" width="36.19921875" style="3" customWidth="1"/>
    <col min="3" max="3" width="41.46484375" style="3" customWidth="1"/>
    <col min="4" max="16384" width="9.19921875" style="3"/>
  </cols>
  <sheetData>
    <row r="1" spans="1:20">
      <c r="A1" s="2"/>
      <c r="B1" s="2"/>
      <c r="C1" s="2"/>
      <c r="D1" s="2"/>
      <c r="E1" s="2"/>
      <c r="F1" s="2"/>
      <c r="G1" s="2"/>
      <c r="H1" s="2"/>
      <c r="I1" s="2"/>
      <c r="J1" s="2"/>
      <c r="K1" s="2"/>
      <c r="L1" s="2"/>
      <c r="M1" s="2"/>
      <c r="N1" s="2"/>
      <c r="O1" s="2"/>
      <c r="P1" s="2"/>
      <c r="Q1" s="2"/>
      <c r="R1" s="2"/>
      <c r="S1" s="2"/>
      <c r="T1" s="2"/>
    </row>
    <row r="2" spans="1:20" ht="17.649999999999999">
      <c r="A2" s="2"/>
      <c r="B2" s="5" t="s">
        <v>182</v>
      </c>
      <c r="C2" s="2"/>
      <c r="D2" s="11"/>
      <c r="E2" s="2"/>
      <c r="F2" s="2"/>
      <c r="G2" s="2"/>
      <c r="H2" s="2"/>
      <c r="I2" s="2"/>
      <c r="J2" s="2"/>
      <c r="K2" s="2"/>
      <c r="L2" s="2"/>
      <c r="M2" s="2"/>
      <c r="N2" s="2"/>
      <c r="O2" s="2"/>
      <c r="P2" s="2"/>
      <c r="Q2" s="2"/>
      <c r="R2" s="2"/>
      <c r="S2" s="2"/>
      <c r="T2" s="2"/>
    </row>
    <row r="3" spans="1:20" ht="15">
      <c r="A3" s="2"/>
      <c r="B3" s="432" t="s">
        <v>582</v>
      </c>
      <c r="C3" s="2"/>
      <c r="D3" s="2"/>
      <c r="E3" s="2"/>
      <c r="F3" s="2"/>
      <c r="G3" s="2"/>
      <c r="H3" s="2"/>
      <c r="I3" s="2"/>
      <c r="J3" s="2"/>
      <c r="K3" s="2"/>
      <c r="L3" s="2"/>
      <c r="M3" s="2"/>
      <c r="N3" s="2"/>
      <c r="O3" s="2"/>
      <c r="P3" s="2"/>
      <c r="Q3" s="2"/>
      <c r="R3" s="2"/>
      <c r="S3" s="2"/>
      <c r="T3" s="2"/>
    </row>
    <row r="4" spans="1:20" ht="17.649999999999999">
      <c r="A4" s="2"/>
      <c r="B4" s="5" t="s">
        <v>27</v>
      </c>
      <c r="C4" s="2"/>
      <c r="D4" s="2"/>
      <c r="E4" s="2"/>
      <c r="F4" s="2"/>
      <c r="G4" s="2"/>
      <c r="H4" s="2"/>
      <c r="I4" s="2"/>
      <c r="J4" s="2"/>
      <c r="K4" s="2"/>
      <c r="L4" s="2"/>
      <c r="M4" s="2"/>
      <c r="N4" s="2"/>
      <c r="O4" s="2"/>
      <c r="P4" s="2"/>
      <c r="Q4" s="2"/>
      <c r="R4" s="2"/>
      <c r="S4" s="2"/>
      <c r="T4" s="2"/>
    </row>
    <row r="5" spans="1:20">
      <c r="A5" s="2"/>
      <c r="C5" s="2"/>
      <c r="D5" s="2"/>
      <c r="E5" s="2"/>
      <c r="F5" s="2"/>
      <c r="G5" s="2"/>
      <c r="H5" s="2"/>
      <c r="I5" s="2"/>
      <c r="J5" s="2"/>
      <c r="K5" s="2"/>
      <c r="L5" s="2"/>
      <c r="M5" s="2"/>
      <c r="N5" s="2"/>
      <c r="O5" s="2"/>
      <c r="P5" s="2"/>
      <c r="Q5" s="2"/>
      <c r="R5" s="2"/>
      <c r="S5" s="2"/>
      <c r="T5" s="2"/>
    </row>
    <row r="6" spans="1:20" ht="12.75" customHeight="1">
      <c r="A6" s="2"/>
      <c r="B6" s="753" t="s">
        <v>464</v>
      </c>
      <c r="C6" s="753"/>
      <c r="D6" s="753"/>
      <c r="E6" s="753"/>
      <c r="F6" s="753"/>
      <c r="G6" s="753"/>
      <c r="H6" s="753"/>
      <c r="I6" s="753"/>
      <c r="J6" s="753"/>
      <c r="K6" s="753"/>
      <c r="L6" s="753"/>
      <c r="M6" s="753"/>
      <c r="N6" s="2"/>
      <c r="O6" s="2"/>
      <c r="P6" s="2"/>
      <c r="Q6" s="2"/>
      <c r="R6" s="2"/>
      <c r="S6" s="2"/>
      <c r="T6" s="2"/>
    </row>
    <row r="7" spans="1:20">
      <c r="A7" s="2"/>
      <c r="B7" s="753"/>
      <c r="C7" s="753"/>
      <c r="D7" s="753"/>
      <c r="E7" s="753"/>
      <c r="F7" s="753"/>
      <c r="G7" s="753"/>
      <c r="H7" s="753"/>
      <c r="I7" s="753"/>
      <c r="J7" s="753"/>
      <c r="K7" s="753"/>
      <c r="L7" s="753"/>
      <c r="M7" s="753"/>
      <c r="N7" s="2"/>
      <c r="O7" s="2"/>
      <c r="P7" s="2"/>
      <c r="Q7" s="2"/>
      <c r="R7" s="2"/>
      <c r="S7" s="2"/>
      <c r="T7" s="2"/>
    </row>
    <row r="8" spans="1:20">
      <c r="A8" s="2"/>
      <c r="B8" s="753"/>
      <c r="C8" s="753"/>
      <c r="D8" s="753"/>
      <c r="E8" s="753"/>
      <c r="F8" s="753"/>
      <c r="G8" s="753"/>
      <c r="H8" s="753"/>
      <c r="I8" s="753"/>
      <c r="J8" s="753"/>
      <c r="K8" s="753"/>
      <c r="L8" s="753"/>
      <c r="M8" s="753"/>
      <c r="N8" s="2"/>
      <c r="O8" s="2"/>
      <c r="P8" s="2"/>
      <c r="Q8" s="2"/>
      <c r="R8" s="2"/>
      <c r="S8" s="2"/>
      <c r="T8" s="2"/>
    </row>
    <row r="9" spans="1:20">
      <c r="A9" s="2"/>
      <c r="B9" s="753"/>
      <c r="C9" s="753"/>
      <c r="D9" s="753"/>
      <c r="E9" s="753"/>
      <c r="F9" s="753"/>
      <c r="G9" s="753"/>
      <c r="H9" s="753"/>
      <c r="I9" s="753"/>
      <c r="J9" s="753"/>
      <c r="K9" s="753"/>
      <c r="L9" s="753"/>
      <c r="M9" s="753"/>
      <c r="N9" s="2"/>
      <c r="O9" s="2"/>
      <c r="P9" s="2"/>
      <c r="Q9" s="2"/>
      <c r="R9" s="2"/>
      <c r="S9" s="2"/>
      <c r="T9" s="2"/>
    </row>
    <row r="10" spans="1:20">
      <c r="A10" s="2"/>
      <c r="B10" s="753"/>
      <c r="C10" s="753"/>
      <c r="D10" s="753"/>
      <c r="E10" s="753"/>
      <c r="F10" s="753"/>
      <c r="G10" s="753"/>
      <c r="H10" s="753"/>
      <c r="I10" s="753"/>
      <c r="J10" s="753"/>
      <c r="K10" s="753"/>
      <c r="L10" s="753"/>
      <c r="M10" s="753"/>
      <c r="N10" s="2"/>
      <c r="O10" s="2"/>
      <c r="P10" s="2"/>
      <c r="Q10" s="2"/>
      <c r="R10" s="2"/>
      <c r="S10" s="2"/>
      <c r="T10" s="2"/>
    </row>
    <row r="11" spans="1:20" ht="24" customHeight="1">
      <c r="A11" s="2"/>
      <c r="B11" s="30" t="s">
        <v>462</v>
      </c>
      <c r="C11" s="29"/>
      <c r="D11" s="2"/>
      <c r="E11" s="247"/>
      <c r="F11" s="7"/>
      <c r="G11" s="2"/>
      <c r="H11" s="2"/>
      <c r="I11" s="2"/>
      <c r="J11" s="2"/>
      <c r="K11" s="2"/>
      <c r="L11" s="2"/>
      <c r="M11" s="2"/>
      <c r="N11" s="2"/>
      <c r="O11" s="2"/>
      <c r="P11" s="2"/>
      <c r="Q11" s="2"/>
      <c r="R11" s="2"/>
      <c r="S11" s="2"/>
      <c r="T11" s="2"/>
    </row>
    <row r="12" spans="1:20" ht="24" customHeight="1">
      <c r="A12" s="2"/>
      <c r="B12" s="29" t="s">
        <v>24</v>
      </c>
      <c r="C12" s="29"/>
      <c r="D12" s="2"/>
      <c r="E12" s="7"/>
      <c r="F12" s="7"/>
      <c r="G12" s="2"/>
      <c r="H12" s="2"/>
      <c r="I12" s="2"/>
      <c r="J12" s="2"/>
      <c r="K12" s="2"/>
      <c r="L12" s="2"/>
      <c r="M12" s="2"/>
      <c r="N12" s="2"/>
      <c r="O12" s="2"/>
      <c r="P12" s="2"/>
      <c r="Q12" s="2"/>
      <c r="R12" s="2"/>
      <c r="S12" s="2"/>
      <c r="T12" s="2"/>
    </row>
    <row r="13" spans="1:20" ht="24" customHeight="1">
      <c r="A13" s="2"/>
      <c r="B13" s="272" t="s">
        <v>463</v>
      </c>
      <c r="C13" s="7"/>
      <c r="D13" s="2"/>
      <c r="E13" s="2"/>
      <c r="F13" s="2"/>
      <c r="G13" s="2"/>
      <c r="H13" s="2"/>
      <c r="I13" s="2"/>
      <c r="J13" s="2"/>
      <c r="K13" s="2"/>
      <c r="L13" s="2"/>
      <c r="M13" s="2"/>
      <c r="N13" s="2"/>
      <c r="O13" s="2"/>
      <c r="P13" s="2"/>
      <c r="Q13" s="2"/>
      <c r="R13" s="2"/>
      <c r="S13" s="2"/>
      <c r="T13" s="2"/>
    </row>
    <row r="14" spans="1:20" ht="15">
      <c r="A14" s="2"/>
      <c r="B14" s="248"/>
      <c r="C14" s="2"/>
      <c r="D14" s="2"/>
      <c r="E14" s="2"/>
      <c r="F14" s="2"/>
      <c r="G14" s="2"/>
      <c r="H14" s="2"/>
      <c r="I14" s="2"/>
      <c r="J14" s="2"/>
      <c r="K14" s="2"/>
      <c r="L14" s="2"/>
      <c r="M14" s="2"/>
      <c r="N14" s="2"/>
      <c r="O14" s="2"/>
      <c r="P14" s="2"/>
      <c r="Q14" s="2"/>
      <c r="R14" s="2"/>
      <c r="S14" s="2"/>
      <c r="T14" s="2"/>
    </row>
    <row r="15" spans="1:20">
      <c r="A15" s="2"/>
      <c r="B15" s="2"/>
      <c r="C15" s="2"/>
      <c r="D15" s="2"/>
      <c r="E15" s="2"/>
      <c r="F15" s="2"/>
      <c r="G15" s="2"/>
      <c r="H15" s="2"/>
      <c r="I15" s="2"/>
      <c r="J15" s="2"/>
      <c r="K15" s="2"/>
      <c r="L15" s="2"/>
      <c r="M15" s="2"/>
      <c r="N15" s="2"/>
      <c r="O15" s="2"/>
      <c r="P15" s="2"/>
      <c r="Q15" s="2"/>
      <c r="R15" s="2"/>
      <c r="S15" s="2"/>
      <c r="T15" s="2"/>
    </row>
    <row r="16" spans="1:20" ht="18.75" customHeight="1">
      <c r="A16" s="2"/>
      <c r="C16" s="2"/>
      <c r="D16" s="2"/>
      <c r="E16" s="2"/>
      <c r="F16" s="2"/>
      <c r="G16" s="2"/>
      <c r="H16" s="2"/>
      <c r="I16" s="2"/>
      <c r="J16" s="2"/>
      <c r="K16" s="2"/>
      <c r="L16" s="2"/>
      <c r="M16" s="2"/>
      <c r="N16" s="2"/>
      <c r="O16" s="2"/>
      <c r="P16" s="2"/>
      <c r="Q16" s="2"/>
      <c r="R16" s="2"/>
      <c r="S16" s="2"/>
      <c r="T16" s="2"/>
    </row>
    <row r="17" spans="1:20">
      <c r="A17" s="2"/>
      <c r="B17" s="246"/>
      <c r="C17" s="2"/>
      <c r="D17" s="2"/>
      <c r="E17" s="2"/>
      <c r="F17" s="2"/>
      <c r="G17" s="2"/>
      <c r="H17" s="2"/>
      <c r="I17" s="2"/>
      <c r="J17" s="2"/>
      <c r="K17" s="2"/>
      <c r="L17" s="2"/>
      <c r="M17" s="2"/>
      <c r="N17" s="2"/>
      <c r="O17" s="2"/>
      <c r="P17" s="2"/>
      <c r="Q17" s="2"/>
      <c r="R17" s="2"/>
      <c r="S17" s="2"/>
      <c r="T17" s="2"/>
    </row>
    <row r="18" spans="1:20">
      <c r="A18" s="2"/>
      <c r="D18" s="2"/>
      <c r="E18" s="2"/>
      <c r="F18" s="2"/>
      <c r="G18" s="2"/>
      <c r="H18" s="2"/>
      <c r="I18" s="2"/>
      <c r="J18" s="2"/>
      <c r="K18" s="2"/>
      <c r="L18" s="2"/>
      <c r="M18" s="2"/>
      <c r="N18" s="2"/>
      <c r="O18" s="2"/>
      <c r="P18" s="2"/>
      <c r="Q18" s="2"/>
      <c r="R18" s="2"/>
      <c r="S18" s="2"/>
      <c r="T18" s="2"/>
    </row>
    <row r="19" spans="1:20">
      <c r="A19" s="2"/>
      <c r="D19" s="2"/>
      <c r="E19" s="2"/>
      <c r="F19" s="2"/>
      <c r="G19" s="2"/>
      <c r="H19" s="2"/>
      <c r="I19" s="2"/>
      <c r="J19" s="2"/>
      <c r="K19" s="2"/>
      <c r="L19" s="2"/>
      <c r="M19" s="2"/>
      <c r="N19" s="2"/>
      <c r="O19" s="2"/>
      <c r="P19" s="2"/>
      <c r="Q19" s="2"/>
      <c r="R19" s="2"/>
      <c r="S19" s="2"/>
      <c r="T19" s="2"/>
    </row>
    <row r="20" spans="1:20">
      <c r="A20" s="2"/>
      <c r="B20" s="2"/>
      <c r="C20" s="2"/>
      <c r="D20" s="2"/>
      <c r="E20" s="2"/>
      <c r="F20" s="2"/>
      <c r="G20" s="2"/>
      <c r="H20" s="2"/>
      <c r="I20" s="2"/>
      <c r="J20" s="2"/>
      <c r="K20" s="2"/>
      <c r="L20" s="2"/>
      <c r="M20" s="2"/>
      <c r="N20" s="2"/>
      <c r="O20" s="2"/>
      <c r="P20" s="2"/>
      <c r="Q20" s="2"/>
      <c r="R20" s="2"/>
      <c r="S20" s="2"/>
      <c r="T20" s="2"/>
    </row>
    <row r="21" spans="1:20">
      <c r="A21" s="2"/>
      <c r="B21" s="2"/>
      <c r="C21" s="2"/>
      <c r="D21" s="2"/>
      <c r="E21" s="2"/>
      <c r="F21" s="2"/>
      <c r="G21" s="2"/>
      <c r="H21" s="2"/>
      <c r="I21" s="2"/>
      <c r="J21" s="2"/>
      <c r="K21" s="2"/>
      <c r="L21" s="2"/>
      <c r="M21" s="2"/>
      <c r="N21" s="2"/>
      <c r="O21" s="2"/>
      <c r="P21" s="2"/>
      <c r="Q21" s="2"/>
      <c r="R21" s="2"/>
      <c r="S21" s="2"/>
      <c r="T21" s="2"/>
    </row>
    <row r="22" spans="1:20">
      <c r="A22" s="2"/>
      <c r="B22" s="2"/>
      <c r="C22" s="2"/>
      <c r="D22" s="2"/>
      <c r="E22" s="2"/>
      <c r="F22" s="2"/>
      <c r="G22" s="2"/>
      <c r="H22" s="2"/>
      <c r="I22" s="2"/>
      <c r="J22" s="2"/>
      <c r="K22" s="2"/>
      <c r="L22" s="2"/>
      <c r="M22" s="2"/>
      <c r="N22" s="2"/>
      <c r="O22" s="2"/>
      <c r="P22" s="2"/>
      <c r="Q22" s="2"/>
      <c r="R22" s="2"/>
      <c r="S22" s="2"/>
      <c r="T22" s="2"/>
    </row>
    <row r="23" spans="1:20">
      <c r="A23" s="2"/>
      <c r="B23" s="2"/>
      <c r="C23" s="2"/>
      <c r="D23" s="2"/>
      <c r="E23" s="2"/>
      <c r="F23" s="2"/>
      <c r="G23" s="2"/>
      <c r="H23" s="2"/>
      <c r="I23" s="2"/>
      <c r="J23" s="2"/>
      <c r="K23" s="2"/>
      <c r="L23" s="2"/>
      <c r="M23" s="2"/>
      <c r="N23" s="2"/>
      <c r="O23" s="2"/>
      <c r="P23" s="2"/>
      <c r="Q23" s="2"/>
      <c r="R23" s="2"/>
      <c r="S23" s="2"/>
      <c r="T23" s="2"/>
    </row>
    <row r="24" spans="1:20">
      <c r="A24" s="2"/>
      <c r="B24" s="2"/>
      <c r="C24" s="2"/>
      <c r="D24" s="2"/>
      <c r="E24" s="2"/>
      <c r="F24" s="2"/>
      <c r="G24" s="2"/>
      <c r="H24" s="2"/>
      <c r="I24" s="2"/>
      <c r="J24" s="2"/>
      <c r="K24" s="2"/>
      <c r="L24" s="2"/>
      <c r="M24" s="2"/>
      <c r="N24" s="2"/>
      <c r="O24" s="2"/>
      <c r="P24" s="2"/>
      <c r="Q24" s="2"/>
      <c r="R24" s="2"/>
      <c r="S24" s="2"/>
      <c r="T24" s="2"/>
    </row>
    <row r="25" spans="1:20">
      <c r="A25" s="2"/>
      <c r="B25" s="2"/>
      <c r="C25" s="2"/>
      <c r="D25" s="2"/>
      <c r="E25" s="2"/>
      <c r="F25" s="2"/>
      <c r="G25" s="2"/>
      <c r="H25" s="2"/>
      <c r="I25" s="2"/>
      <c r="J25" s="2"/>
      <c r="K25" s="2"/>
      <c r="L25" s="2"/>
      <c r="M25" s="2"/>
      <c r="N25" s="2"/>
      <c r="O25" s="2"/>
      <c r="P25" s="2"/>
      <c r="Q25" s="2"/>
      <c r="R25" s="2"/>
      <c r="S25" s="2"/>
      <c r="T25" s="2"/>
    </row>
    <row r="26" spans="1:20">
      <c r="A26" s="2"/>
      <c r="B26" s="2"/>
      <c r="C26" s="2"/>
      <c r="D26" s="2"/>
      <c r="E26" s="2"/>
      <c r="F26" s="2"/>
      <c r="G26" s="2"/>
      <c r="H26" s="2"/>
      <c r="I26" s="2"/>
      <c r="J26" s="2"/>
      <c r="K26" s="2"/>
      <c r="L26" s="2"/>
      <c r="M26" s="2"/>
      <c r="N26" s="2"/>
      <c r="O26" s="2"/>
      <c r="P26" s="2"/>
      <c r="Q26" s="2"/>
      <c r="R26" s="2"/>
      <c r="S26" s="2"/>
      <c r="T26" s="2"/>
    </row>
    <row r="27" spans="1:20">
      <c r="A27" s="2"/>
      <c r="B27" s="2"/>
      <c r="C27" s="2"/>
      <c r="D27" s="2"/>
      <c r="E27" s="2"/>
      <c r="F27" s="2"/>
      <c r="G27" s="2"/>
      <c r="H27" s="2"/>
      <c r="I27" s="2"/>
      <c r="J27" s="2"/>
      <c r="K27" s="2"/>
      <c r="L27" s="2"/>
      <c r="M27" s="2"/>
      <c r="N27" s="2"/>
      <c r="O27" s="2"/>
      <c r="P27" s="2"/>
      <c r="Q27" s="2"/>
      <c r="R27" s="2"/>
      <c r="S27" s="2"/>
      <c r="T27" s="2"/>
    </row>
    <row r="28" spans="1:20">
      <c r="A28" s="2"/>
      <c r="B28" s="2"/>
      <c r="C28" s="2"/>
      <c r="D28" s="2"/>
      <c r="E28" s="2"/>
      <c r="F28" s="2"/>
      <c r="G28" s="2"/>
      <c r="H28" s="2"/>
      <c r="I28" s="2"/>
      <c r="J28" s="2"/>
      <c r="K28" s="2"/>
      <c r="L28" s="2"/>
      <c r="M28" s="2"/>
      <c r="N28" s="2"/>
      <c r="O28" s="2"/>
      <c r="P28" s="2"/>
      <c r="Q28" s="2"/>
      <c r="R28" s="2"/>
      <c r="S28" s="2"/>
      <c r="T28" s="2"/>
    </row>
    <row r="29" spans="1:20">
      <c r="A29" s="2"/>
      <c r="B29" s="2"/>
      <c r="C29" s="2"/>
      <c r="D29" s="2"/>
      <c r="E29" s="2"/>
      <c r="F29" s="2"/>
      <c r="G29" s="2"/>
      <c r="H29" s="2"/>
      <c r="I29" s="2"/>
      <c r="J29" s="2"/>
      <c r="K29" s="2"/>
      <c r="L29" s="2"/>
      <c r="M29" s="2"/>
      <c r="N29" s="2"/>
      <c r="O29" s="2"/>
      <c r="P29" s="2"/>
      <c r="Q29" s="2"/>
      <c r="R29" s="2"/>
      <c r="S29" s="2"/>
      <c r="T29" s="2"/>
    </row>
    <row r="30" spans="1:20">
      <c r="A30" s="2"/>
      <c r="B30" s="2"/>
      <c r="C30" s="2"/>
      <c r="D30" s="2"/>
      <c r="E30" s="2"/>
      <c r="F30" s="2"/>
      <c r="G30" s="2"/>
      <c r="H30" s="2"/>
      <c r="I30" s="2"/>
      <c r="J30" s="2"/>
      <c r="K30" s="2"/>
      <c r="L30" s="2"/>
      <c r="M30" s="2"/>
      <c r="N30" s="2"/>
      <c r="O30" s="2"/>
      <c r="P30" s="2"/>
      <c r="Q30" s="2"/>
      <c r="R30" s="2"/>
      <c r="S30" s="2"/>
      <c r="T30" s="2"/>
    </row>
    <row r="31" spans="1:20">
      <c r="A31" s="2"/>
      <c r="B31" s="2"/>
      <c r="C31" s="2"/>
      <c r="D31" s="2"/>
      <c r="E31" s="2"/>
      <c r="F31" s="2"/>
      <c r="G31" s="2"/>
      <c r="H31" s="2"/>
      <c r="I31" s="2"/>
      <c r="J31" s="2"/>
      <c r="K31" s="2"/>
      <c r="L31" s="2"/>
      <c r="M31" s="2"/>
      <c r="N31" s="2"/>
      <c r="O31" s="2"/>
      <c r="P31" s="2"/>
      <c r="Q31" s="2"/>
      <c r="R31" s="2"/>
      <c r="S31" s="2"/>
      <c r="T31" s="2"/>
    </row>
    <row r="32" spans="1:20">
      <c r="A32" s="2"/>
      <c r="B32" s="2"/>
      <c r="C32" s="2"/>
      <c r="D32" s="2"/>
      <c r="E32" s="2"/>
      <c r="F32" s="2"/>
      <c r="G32" s="2"/>
      <c r="H32" s="2"/>
      <c r="I32" s="2"/>
      <c r="J32" s="2"/>
      <c r="K32" s="2"/>
      <c r="L32" s="2"/>
      <c r="M32" s="2"/>
      <c r="N32" s="2"/>
      <c r="O32" s="2"/>
      <c r="P32" s="2"/>
      <c r="Q32" s="2"/>
      <c r="R32" s="2"/>
      <c r="S32" s="2"/>
      <c r="T32" s="2"/>
    </row>
    <row r="33" spans="1:20">
      <c r="A33" s="2"/>
      <c r="B33" s="2"/>
      <c r="C33" s="2"/>
      <c r="D33" s="2"/>
      <c r="E33" s="2"/>
      <c r="F33" s="2"/>
      <c r="G33" s="2"/>
      <c r="H33" s="2"/>
      <c r="I33" s="2"/>
      <c r="J33" s="2"/>
      <c r="K33" s="2"/>
      <c r="L33" s="2"/>
      <c r="M33" s="2"/>
      <c r="N33" s="2"/>
      <c r="O33" s="2"/>
      <c r="P33" s="2"/>
      <c r="Q33" s="2"/>
      <c r="R33" s="2"/>
      <c r="S33" s="2"/>
      <c r="T33" s="2"/>
    </row>
    <row r="34" spans="1:20">
      <c r="A34" s="2"/>
      <c r="B34" s="2"/>
      <c r="C34" s="2"/>
      <c r="D34" s="2"/>
      <c r="E34" s="2"/>
      <c r="F34" s="2"/>
      <c r="G34" s="2"/>
      <c r="H34" s="2"/>
      <c r="I34" s="2"/>
      <c r="J34" s="2"/>
      <c r="K34" s="2"/>
      <c r="L34" s="2"/>
      <c r="M34" s="2"/>
      <c r="N34" s="2"/>
      <c r="O34" s="2"/>
      <c r="P34" s="2"/>
      <c r="Q34" s="2"/>
      <c r="R34" s="2"/>
      <c r="S34" s="2"/>
      <c r="T34" s="2"/>
    </row>
    <row r="35" spans="1:20">
      <c r="A35" s="2"/>
      <c r="B35" s="2"/>
      <c r="C35" s="2"/>
      <c r="D35" s="2"/>
      <c r="E35" s="2"/>
      <c r="F35" s="2"/>
      <c r="G35" s="2"/>
      <c r="H35" s="2"/>
      <c r="I35" s="2"/>
      <c r="J35" s="2"/>
      <c r="K35" s="2"/>
      <c r="L35" s="2"/>
      <c r="M35" s="2"/>
      <c r="N35" s="2"/>
      <c r="O35" s="2"/>
      <c r="P35" s="2"/>
      <c r="Q35" s="2"/>
      <c r="R35" s="2"/>
      <c r="S35" s="2"/>
      <c r="T35" s="2"/>
    </row>
    <row r="36" spans="1:20">
      <c r="A36" s="2"/>
      <c r="B36" s="2"/>
      <c r="C36" s="2"/>
      <c r="D36" s="2"/>
      <c r="E36" s="2"/>
      <c r="F36" s="2"/>
      <c r="G36" s="2"/>
      <c r="H36" s="2"/>
      <c r="I36" s="2"/>
      <c r="J36" s="2"/>
      <c r="K36" s="2"/>
      <c r="L36" s="2"/>
      <c r="M36" s="2"/>
      <c r="N36" s="2"/>
      <c r="O36" s="2"/>
      <c r="P36" s="2"/>
      <c r="Q36" s="2"/>
      <c r="R36" s="2"/>
      <c r="S36" s="2"/>
      <c r="T36" s="2"/>
    </row>
    <row r="37" spans="1:20">
      <c r="A37" s="2"/>
      <c r="B37" s="2"/>
      <c r="C37" s="2"/>
      <c r="D37" s="2"/>
      <c r="E37" s="2"/>
      <c r="F37" s="2"/>
      <c r="G37" s="2"/>
      <c r="H37" s="2"/>
      <c r="I37" s="2"/>
      <c r="J37" s="2"/>
      <c r="K37" s="2"/>
      <c r="L37" s="2"/>
      <c r="M37" s="2"/>
      <c r="N37" s="2"/>
      <c r="O37" s="2"/>
      <c r="P37" s="2"/>
      <c r="Q37" s="2"/>
      <c r="R37" s="2"/>
      <c r="S37" s="2"/>
      <c r="T37" s="2"/>
    </row>
    <row r="38" spans="1:20">
      <c r="A38" s="2"/>
      <c r="B38" s="2"/>
      <c r="C38" s="2"/>
      <c r="D38" s="2"/>
      <c r="E38" s="2"/>
      <c r="F38" s="2"/>
      <c r="G38" s="2"/>
      <c r="H38" s="2"/>
      <c r="I38" s="2"/>
      <c r="J38" s="2"/>
      <c r="K38" s="2"/>
      <c r="L38" s="2"/>
      <c r="M38" s="2"/>
      <c r="N38" s="2"/>
      <c r="O38" s="2"/>
      <c r="P38" s="2"/>
      <c r="Q38" s="2"/>
      <c r="R38" s="2"/>
      <c r="S38" s="2"/>
      <c r="T38" s="2"/>
    </row>
    <row r="39" spans="1:20">
      <c r="A39" s="2"/>
      <c r="B39" s="2"/>
      <c r="C39" s="2"/>
      <c r="D39" s="2"/>
      <c r="E39" s="2"/>
      <c r="F39" s="2"/>
      <c r="G39" s="2"/>
      <c r="H39" s="2"/>
      <c r="I39" s="2"/>
      <c r="J39" s="2"/>
      <c r="K39" s="2"/>
      <c r="L39" s="2"/>
      <c r="M39" s="2"/>
      <c r="N39" s="2"/>
      <c r="O39" s="2"/>
      <c r="P39" s="2"/>
      <c r="Q39" s="2"/>
      <c r="R39" s="2"/>
      <c r="S39" s="2"/>
      <c r="T39" s="2"/>
    </row>
    <row r="40" spans="1:20">
      <c r="A40" s="2"/>
      <c r="B40" s="2"/>
      <c r="C40" s="2"/>
      <c r="D40" s="2"/>
      <c r="E40" s="2"/>
      <c r="F40" s="2"/>
      <c r="G40" s="2"/>
      <c r="H40" s="2"/>
      <c r="I40" s="2"/>
      <c r="J40" s="2"/>
      <c r="K40" s="2"/>
      <c r="L40" s="2"/>
      <c r="M40" s="2"/>
      <c r="N40" s="2"/>
      <c r="O40" s="2"/>
      <c r="P40" s="2"/>
      <c r="Q40" s="2"/>
      <c r="R40" s="2"/>
      <c r="S40" s="2"/>
      <c r="T40" s="2"/>
    </row>
    <row r="41" spans="1:20">
      <c r="A41" s="2"/>
      <c r="B41" s="2"/>
      <c r="C41" s="2"/>
      <c r="D41" s="2"/>
      <c r="E41" s="2"/>
      <c r="F41" s="2"/>
      <c r="G41" s="2"/>
      <c r="H41" s="2"/>
      <c r="I41" s="2"/>
      <c r="J41" s="2"/>
      <c r="K41" s="2"/>
      <c r="L41" s="2"/>
      <c r="M41" s="2"/>
      <c r="N41" s="2"/>
      <c r="O41" s="2"/>
      <c r="P41" s="2"/>
      <c r="Q41" s="2"/>
      <c r="R41" s="2"/>
      <c r="S41" s="2"/>
      <c r="T41" s="2"/>
    </row>
    <row r="42" spans="1:20">
      <c r="A42" s="2"/>
      <c r="B42" s="2"/>
      <c r="C42" s="2"/>
      <c r="D42" s="2"/>
      <c r="E42" s="2"/>
      <c r="F42" s="2"/>
      <c r="G42" s="2"/>
      <c r="H42" s="2"/>
      <c r="I42" s="2"/>
      <c r="J42" s="2"/>
      <c r="K42" s="2"/>
      <c r="L42" s="2"/>
      <c r="M42" s="2"/>
      <c r="N42" s="2"/>
      <c r="O42" s="2"/>
      <c r="P42" s="2"/>
      <c r="Q42" s="2"/>
      <c r="R42" s="2"/>
      <c r="S42" s="2"/>
      <c r="T42" s="2"/>
    </row>
    <row r="43" spans="1:20">
      <c r="A43" s="2"/>
      <c r="B43" s="2"/>
      <c r="C43" s="2"/>
      <c r="D43" s="2"/>
      <c r="E43" s="2"/>
      <c r="F43" s="2"/>
      <c r="G43" s="2"/>
      <c r="H43" s="2"/>
      <c r="I43" s="2"/>
      <c r="J43" s="2"/>
      <c r="K43" s="2"/>
      <c r="L43" s="2"/>
      <c r="M43" s="2"/>
      <c r="N43" s="2"/>
      <c r="O43" s="2"/>
      <c r="P43" s="2"/>
      <c r="Q43" s="2"/>
      <c r="R43" s="2"/>
      <c r="S43" s="2"/>
      <c r="T43" s="2"/>
    </row>
    <row r="44" spans="1:20">
      <c r="A44" s="2"/>
      <c r="B44" s="2"/>
      <c r="C44" s="2"/>
      <c r="D44" s="2"/>
      <c r="E44" s="2"/>
      <c r="F44" s="2"/>
      <c r="G44" s="2"/>
      <c r="H44" s="2"/>
      <c r="I44" s="2"/>
      <c r="J44" s="2"/>
      <c r="K44" s="2"/>
      <c r="L44" s="2"/>
      <c r="M44" s="2"/>
      <c r="N44" s="2"/>
      <c r="O44" s="2"/>
      <c r="P44" s="2"/>
      <c r="Q44" s="2"/>
      <c r="R44" s="2"/>
      <c r="S44" s="2"/>
      <c r="T44" s="2"/>
    </row>
    <row r="45" spans="1:20">
      <c r="A45" s="2"/>
      <c r="B45" s="2"/>
      <c r="C45" s="2"/>
      <c r="D45" s="2"/>
      <c r="E45" s="2"/>
      <c r="F45" s="2"/>
      <c r="G45" s="2"/>
      <c r="H45" s="2"/>
      <c r="I45" s="2"/>
      <c r="J45" s="2"/>
      <c r="K45" s="2"/>
      <c r="L45" s="2"/>
      <c r="M45" s="2"/>
      <c r="N45" s="2"/>
      <c r="O45" s="2"/>
      <c r="P45" s="2"/>
      <c r="Q45" s="2"/>
      <c r="R45" s="2"/>
      <c r="S45" s="2"/>
      <c r="T45" s="2"/>
    </row>
    <row r="46" spans="1:20">
      <c r="A46" s="2"/>
      <c r="B46" s="2"/>
      <c r="C46" s="2"/>
      <c r="D46" s="2"/>
      <c r="E46" s="2"/>
      <c r="F46" s="2"/>
      <c r="G46" s="2"/>
      <c r="H46" s="2"/>
      <c r="I46" s="2"/>
      <c r="J46" s="2"/>
      <c r="K46" s="2"/>
      <c r="L46" s="2"/>
      <c r="M46" s="2"/>
      <c r="N46" s="2"/>
      <c r="O46" s="2"/>
      <c r="P46" s="2"/>
      <c r="Q46" s="2"/>
      <c r="R46" s="2"/>
      <c r="S46" s="2"/>
      <c r="T46" s="2"/>
    </row>
  </sheetData>
  <mergeCells count="1">
    <mergeCell ref="B6:M1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CFFCC"/>
  </sheetPr>
  <dimension ref="B2:Q297"/>
  <sheetViews>
    <sheetView showGridLines="0" zoomScale="60" zoomScaleNormal="60" zoomScalePageLayoutView="70" workbookViewId="0">
      <pane xSplit="4" ySplit="6" topLeftCell="E7" activePane="bottomRight" state="frozen"/>
      <selection activeCell="P3" sqref="P3"/>
      <selection pane="topRight" activeCell="P3" sqref="P3"/>
      <selection pane="bottomLeft" activeCell="P3" sqref="P3"/>
      <selection pane="bottomRight"/>
    </sheetView>
  </sheetViews>
  <sheetFormatPr defaultColWidth="8.796875" defaultRowHeight="13.15"/>
  <cols>
    <col min="1" max="1" width="4.46484375" style="63" customWidth="1"/>
    <col min="2" max="2" width="17.796875" style="331" customWidth="1"/>
    <col min="3" max="3" width="12.46484375" style="331" customWidth="1"/>
    <col min="4" max="4" width="17.19921875" style="331" customWidth="1"/>
    <col min="5" max="6" width="13.46484375" style="63" bestFit="1" customWidth="1"/>
    <col min="7" max="12" width="12" style="63" customWidth="1"/>
    <col min="13" max="16" width="10.796875" style="63" customWidth="1"/>
    <col min="17" max="19" width="8.796875" style="63"/>
    <col min="20" max="27" width="10.46484375" style="63" customWidth="1"/>
    <col min="28" max="16384" width="8.796875" style="63"/>
  </cols>
  <sheetData>
    <row r="2" spans="2:17" ht="23.25">
      <c r="B2" s="245" t="str">
        <f>'Ethernet Dashboard'!$B$2</f>
        <v>LightCounting Mega Datacenter Report Database</v>
      </c>
      <c r="C2" s="245"/>
      <c r="D2" s="245"/>
      <c r="Q2" s="12"/>
    </row>
    <row r="3" spans="2:17" ht="15">
      <c r="B3" s="330" t="str">
        <f>Introduction!$B$3</f>
        <v>July 2022 - template - for illustration only</v>
      </c>
    </row>
    <row r="4" spans="2:17" ht="18">
      <c r="B4" s="245" t="s">
        <v>60</v>
      </c>
      <c r="C4" s="245"/>
      <c r="D4" s="245"/>
    </row>
    <row r="5" spans="2:17" ht="14.25">
      <c r="B5" s="332"/>
    </row>
    <row r="6" spans="2:17">
      <c r="B6" s="167" t="s">
        <v>29</v>
      </c>
      <c r="C6" s="168" t="s">
        <v>28</v>
      </c>
      <c r="D6" s="169" t="s">
        <v>30</v>
      </c>
      <c r="E6" s="91">
        <v>2016</v>
      </c>
      <c r="F6" s="91">
        <v>2017</v>
      </c>
      <c r="G6" s="91">
        <v>2018</v>
      </c>
      <c r="H6" s="91">
        <v>2019</v>
      </c>
      <c r="I6" s="91">
        <v>2020</v>
      </c>
      <c r="J6" s="91">
        <v>2021</v>
      </c>
      <c r="K6" s="91">
        <v>2022</v>
      </c>
      <c r="L6" s="91">
        <v>2023</v>
      </c>
      <c r="M6" s="91">
        <v>2024</v>
      </c>
      <c r="N6" s="91">
        <v>2025</v>
      </c>
      <c r="O6" s="91">
        <v>2026</v>
      </c>
      <c r="P6" s="91">
        <v>2027</v>
      </c>
    </row>
    <row r="7" spans="2:17" ht="21">
      <c r="B7" s="333" t="s">
        <v>16</v>
      </c>
      <c r="E7" s="13" t="s">
        <v>15</v>
      </c>
    </row>
    <row r="8" spans="2:17">
      <c r="B8" s="65" t="s">
        <v>29</v>
      </c>
      <c r="C8" s="65" t="s">
        <v>28</v>
      </c>
      <c r="D8" s="65" t="s">
        <v>30</v>
      </c>
      <c r="E8" s="66">
        <v>2016</v>
      </c>
      <c r="F8" s="66">
        <v>2017</v>
      </c>
      <c r="G8" s="66">
        <v>2018</v>
      </c>
      <c r="H8" s="66">
        <v>2019</v>
      </c>
      <c r="I8" s="66">
        <v>2020</v>
      </c>
      <c r="J8" s="66">
        <v>2021</v>
      </c>
      <c r="K8" s="66">
        <v>2022</v>
      </c>
      <c r="L8" s="66">
        <v>2023</v>
      </c>
      <c r="M8" s="66">
        <v>2024</v>
      </c>
      <c r="N8" s="66">
        <v>2025</v>
      </c>
      <c r="O8" s="66">
        <v>2026</v>
      </c>
      <c r="P8" s="66">
        <v>2027</v>
      </c>
    </row>
    <row r="9" spans="2:17">
      <c r="B9" s="149" t="str">
        <f>'Ethernet Total'!B9</f>
        <v>GbE</v>
      </c>
      <c r="C9" s="150" t="str">
        <f>'Ethernet Total'!C9</f>
        <v>500 m</v>
      </c>
      <c r="D9" s="151" t="str">
        <f>'Ethernet Total'!D9</f>
        <v>SFP</v>
      </c>
      <c r="E9" s="370">
        <v>0</v>
      </c>
      <c r="F9" s="370">
        <v>0</v>
      </c>
      <c r="G9" s="370"/>
      <c r="H9" s="370"/>
      <c r="I9" s="370"/>
      <c r="J9" s="370"/>
      <c r="K9" s="370"/>
      <c r="L9" s="370"/>
      <c r="M9" s="370"/>
      <c r="N9" s="370"/>
      <c r="O9" s="370"/>
      <c r="P9" s="370"/>
    </row>
    <row r="10" spans="2:17">
      <c r="B10" s="152" t="str">
        <f>'Ethernet Total'!B10</f>
        <v>GbE</v>
      </c>
      <c r="C10" s="153" t="str">
        <f>'Ethernet Total'!C10</f>
        <v>10 km</v>
      </c>
      <c r="D10" s="154" t="str">
        <f>'Ethernet Total'!D10</f>
        <v>SFP</v>
      </c>
      <c r="E10" s="371">
        <v>1930504.0524000004</v>
      </c>
      <c r="F10" s="371">
        <v>1538916.2400000002</v>
      </c>
      <c r="G10" s="371"/>
      <c r="H10" s="371"/>
      <c r="I10" s="371"/>
      <c r="J10" s="371"/>
      <c r="K10" s="371"/>
      <c r="L10" s="371"/>
      <c r="M10" s="371"/>
      <c r="N10" s="371"/>
      <c r="O10" s="371"/>
      <c r="P10" s="371"/>
    </row>
    <row r="11" spans="2:17">
      <c r="B11" s="152" t="str">
        <f>'Ethernet Total'!B11</f>
        <v>GbE</v>
      </c>
      <c r="C11" s="153" t="str">
        <f>'Ethernet Total'!C11</f>
        <v>40 km</v>
      </c>
      <c r="D11" s="154" t="str">
        <f>'Ethernet Total'!D11</f>
        <v>SFP</v>
      </c>
      <c r="E11" s="371">
        <v>281281.8125</v>
      </c>
      <c r="F11" s="371">
        <v>238750.2</v>
      </c>
      <c r="G11" s="371"/>
      <c r="H11" s="371"/>
      <c r="I11" s="371"/>
      <c r="J11" s="371"/>
      <c r="K11" s="371"/>
      <c r="L11" s="371"/>
      <c r="M11" s="371"/>
      <c r="N11" s="371"/>
      <c r="O11" s="371"/>
      <c r="P11" s="371"/>
    </row>
    <row r="12" spans="2:17">
      <c r="B12" s="152" t="str">
        <f>'Ethernet Total'!B12</f>
        <v>GbE</v>
      </c>
      <c r="C12" s="153" t="str">
        <f>'Ethernet Total'!C12</f>
        <v>80 km</v>
      </c>
      <c r="D12" s="154" t="str">
        <f>'Ethernet Total'!D12</f>
        <v>SFP</v>
      </c>
      <c r="E12" s="371">
        <v>115175.5</v>
      </c>
      <c r="F12" s="371">
        <v>105559.64999999997</v>
      </c>
      <c r="G12" s="371"/>
      <c r="H12" s="371"/>
      <c r="I12" s="371"/>
      <c r="J12" s="371"/>
      <c r="K12" s="371"/>
      <c r="L12" s="371"/>
      <c r="M12" s="371"/>
      <c r="N12" s="371"/>
      <c r="O12" s="371"/>
      <c r="P12" s="371"/>
    </row>
    <row r="13" spans="2:17">
      <c r="B13" s="222" t="str">
        <f>'Ethernet Total'!B13</f>
        <v>GbE &amp; Fast Ethernet</v>
      </c>
      <c r="C13" s="156" t="str">
        <f>'Ethernet Total'!C13</f>
        <v>Various</v>
      </c>
      <c r="D13" s="157" t="str">
        <f>'Ethernet Total'!D13</f>
        <v>Legacy/discontinued</v>
      </c>
      <c r="E13" s="375">
        <v>100000</v>
      </c>
      <c r="F13" s="375">
        <v>0</v>
      </c>
      <c r="G13" s="375"/>
      <c r="H13" s="375"/>
      <c r="I13" s="375"/>
      <c r="J13" s="375"/>
      <c r="K13" s="375"/>
      <c r="L13" s="375"/>
      <c r="M13" s="375"/>
      <c r="N13" s="375"/>
      <c r="O13" s="375"/>
      <c r="P13" s="375"/>
    </row>
    <row r="14" spans="2:17">
      <c r="B14" s="152" t="str">
        <f>'Ethernet Total'!B14</f>
        <v>10GbE</v>
      </c>
      <c r="C14" s="153" t="str">
        <f>'Ethernet Total'!C14</f>
        <v>300 m</v>
      </c>
      <c r="D14" s="153" t="str">
        <f>'Ethernet Total'!D14</f>
        <v>XFP</v>
      </c>
      <c r="E14" s="371">
        <v>0</v>
      </c>
      <c r="F14" s="371">
        <v>0</v>
      </c>
      <c r="G14" s="371"/>
      <c r="H14" s="371"/>
      <c r="I14" s="371"/>
      <c r="J14" s="371"/>
      <c r="K14" s="371"/>
      <c r="L14" s="371"/>
      <c r="M14" s="371"/>
      <c r="N14" s="371"/>
      <c r="O14" s="371"/>
      <c r="P14" s="371"/>
    </row>
    <row r="15" spans="2:17">
      <c r="B15" s="152" t="str">
        <f>'Ethernet Total'!B15</f>
        <v>10GbE</v>
      </c>
      <c r="C15" s="153" t="str">
        <f>'Ethernet Total'!C15</f>
        <v>300 m</v>
      </c>
      <c r="D15" s="153" t="str">
        <f>'Ethernet Total'!D15</f>
        <v>SFP+</v>
      </c>
      <c r="E15" s="371">
        <v>0</v>
      </c>
      <c r="F15" s="371">
        <v>0</v>
      </c>
      <c r="G15" s="371"/>
      <c r="H15" s="371"/>
      <c r="I15" s="371"/>
      <c r="J15" s="371"/>
      <c r="K15" s="371"/>
      <c r="L15" s="371"/>
      <c r="M15" s="371"/>
      <c r="N15" s="371"/>
      <c r="O15" s="371"/>
      <c r="P15" s="371"/>
    </row>
    <row r="16" spans="2:17">
      <c r="B16" s="152" t="str">
        <f>'Ethernet Total'!B16</f>
        <v>10GbE LRM</v>
      </c>
      <c r="C16" s="153" t="str">
        <f>'Ethernet Total'!C16</f>
        <v>220 m</v>
      </c>
      <c r="D16" s="153" t="str">
        <f>'Ethernet Total'!D16</f>
        <v>SFP+</v>
      </c>
      <c r="E16" s="371">
        <v>0</v>
      </c>
      <c r="F16" s="371">
        <v>0</v>
      </c>
      <c r="G16" s="371"/>
      <c r="H16" s="371"/>
      <c r="I16" s="371"/>
      <c r="J16" s="371"/>
      <c r="K16" s="371"/>
      <c r="L16" s="371"/>
      <c r="M16" s="371"/>
      <c r="N16" s="371"/>
      <c r="O16" s="371"/>
      <c r="P16" s="371"/>
    </row>
    <row r="17" spans="2:16">
      <c r="B17" s="152" t="str">
        <f>'Ethernet Total'!B17</f>
        <v>10GbE</v>
      </c>
      <c r="C17" s="153" t="str">
        <f>'Ethernet Total'!C17</f>
        <v>10 km</v>
      </c>
      <c r="D17" s="153" t="str">
        <f>'Ethernet Total'!D17</f>
        <v>XFP</v>
      </c>
      <c r="E17" s="371">
        <v>85589.7</v>
      </c>
      <c r="F17" s="371">
        <v>45666.6</v>
      </c>
      <c r="G17" s="371"/>
      <c r="H17" s="371"/>
      <c r="I17" s="371"/>
      <c r="J17" s="371"/>
      <c r="K17" s="371"/>
      <c r="L17" s="371"/>
      <c r="M17" s="371"/>
      <c r="N17" s="371"/>
      <c r="O17" s="371"/>
      <c r="P17" s="371"/>
    </row>
    <row r="18" spans="2:16">
      <c r="B18" s="152" t="str">
        <f>'Ethernet Total'!B18</f>
        <v>10GbE</v>
      </c>
      <c r="C18" s="153" t="str">
        <f>'Ethernet Total'!C18</f>
        <v>10 km</v>
      </c>
      <c r="D18" s="153" t="str">
        <f>'Ethernet Total'!D18</f>
        <v>SFP+</v>
      </c>
      <c r="E18" s="371">
        <v>1235201.9136132007</v>
      </c>
      <c r="F18" s="371">
        <v>1277680.9784692547</v>
      </c>
      <c r="G18" s="371"/>
      <c r="H18" s="371"/>
      <c r="I18" s="371"/>
      <c r="J18" s="371"/>
      <c r="K18" s="371"/>
      <c r="L18" s="371"/>
      <c r="M18" s="371"/>
      <c r="N18" s="371"/>
      <c r="O18" s="371"/>
      <c r="P18" s="371"/>
    </row>
    <row r="19" spans="2:16">
      <c r="B19" s="152" t="str">
        <f>'Ethernet Total'!B19</f>
        <v>10GbE</v>
      </c>
      <c r="C19" s="153" t="str">
        <f>'Ethernet Total'!C19</f>
        <v>40 km</v>
      </c>
      <c r="D19" s="153" t="str">
        <f>'Ethernet Total'!D19</f>
        <v>XFP</v>
      </c>
      <c r="E19" s="371">
        <v>122103.20000000001</v>
      </c>
      <c r="F19" s="371">
        <v>85787.200000000012</v>
      </c>
      <c r="G19" s="371"/>
      <c r="H19" s="371"/>
      <c r="I19" s="371"/>
      <c r="J19" s="371"/>
      <c r="K19" s="371"/>
      <c r="L19" s="371"/>
      <c r="M19" s="371"/>
      <c r="N19" s="371"/>
      <c r="O19" s="371"/>
      <c r="P19" s="371"/>
    </row>
    <row r="20" spans="2:16">
      <c r="B20" s="152" t="str">
        <f>'Ethernet Total'!B20</f>
        <v>10GbE</v>
      </c>
      <c r="C20" s="153" t="str">
        <f>'Ethernet Total'!C20</f>
        <v>40 km</v>
      </c>
      <c r="D20" s="153" t="str">
        <f>'Ethernet Total'!D20</f>
        <v>SFP+</v>
      </c>
      <c r="E20" s="371">
        <v>180536.47499999998</v>
      </c>
      <c r="F20" s="371">
        <v>180823.01999999996</v>
      </c>
      <c r="G20" s="371"/>
      <c r="H20" s="371"/>
      <c r="I20" s="371"/>
      <c r="J20" s="371"/>
      <c r="K20" s="371"/>
      <c r="L20" s="371"/>
      <c r="M20" s="371"/>
      <c r="N20" s="371"/>
      <c r="O20" s="371"/>
      <c r="P20" s="371"/>
    </row>
    <row r="21" spans="2:16">
      <c r="B21" s="152" t="str">
        <f>'Ethernet Total'!B21</f>
        <v>10GbE</v>
      </c>
      <c r="C21" s="153" t="str">
        <f>'Ethernet Total'!C21</f>
        <v>80 km</v>
      </c>
      <c r="D21" s="153" t="str">
        <f>'Ethernet Total'!D21</f>
        <v>XFP</v>
      </c>
      <c r="E21" s="371">
        <v>68753</v>
      </c>
      <c r="F21" s="371">
        <v>9455</v>
      </c>
      <c r="G21" s="371"/>
      <c r="H21" s="371"/>
      <c r="I21" s="371"/>
      <c r="J21" s="371"/>
      <c r="K21" s="371"/>
      <c r="L21" s="371"/>
      <c r="M21" s="371"/>
      <c r="N21" s="371"/>
      <c r="O21" s="371"/>
      <c r="P21" s="371"/>
    </row>
    <row r="22" spans="2:16">
      <c r="B22" s="152" t="str">
        <f>'Ethernet Total'!B22</f>
        <v>10GbE</v>
      </c>
      <c r="C22" s="153" t="str">
        <f>'Ethernet Total'!C22</f>
        <v>80 km</v>
      </c>
      <c r="D22" s="153" t="str">
        <f>'Ethernet Total'!D22</f>
        <v>SFP+</v>
      </c>
      <c r="E22" s="371">
        <v>43870.75</v>
      </c>
      <c r="F22" s="371">
        <v>63032.5</v>
      </c>
      <c r="G22" s="371"/>
      <c r="H22" s="371"/>
      <c r="I22" s="371"/>
      <c r="J22" s="371"/>
      <c r="K22" s="371"/>
      <c r="L22" s="371"/>
      <c r="M22" s="371"/>
      <c r="N22" s="371"/>
      <c r="O22" s="371"/>
      <c r="P22" s="371"/>
    </row>
    <row r="23" spans="2:16">
      <c r="B23" s="152" t="str">
        <f>'Ethernet Total'!B23</f>
        <v>10GbE</v>
      </c>
      <c r="C23" s="153" t="str">
        <f>'Ethernet Total'!C23</f>
        <v>Various</v>
      </c>
      <c r="D23" s="153" t="str">
        <f>'Ethernet Total'!D23</f>
        <v>Legacy/discontinued</v>
      </c>
      <c r="E23" s="371">
        <v>32526.5</v>
      </c>
      <c r="F23" s="371">
        <v>12164.5</v>
      </c>
      <c r="G23" s="371"/>
      <c r="H23" s="371"/>
      <c r="I23" s="371"/>
      <c r="J23" s="371"/>
      <c r="K23" s="371"/>
      <c r="L23" s="371"/>
      <c r="M23" s="371"/>
      <c r="N23" s="371"/>
      <c r="O23" s="371"/>
      <c r="P23" s="371"/>
    </row>
    <row r="24" spans="2:16">
      <c r="B24" s="149" t="str">
        <f>'Ethernet Total'!B24</f>
        <v>25GbE SR</v>
      </c>
      <c r="C24" s="150" t="str">
        <f>'Ethernet Total'!C24</f>
        <v>100 - 300 m</v>
      </c>
      <c r="D24" s="151" t="str">
        <f>'Ethernet Total'!D24</f>
        <v>SFP28</v>
      </c>
      <c r="E24" s="370">
        <v>0</v>
      </c>
      <c r="F24" s="370">
        <v>0</v>
      </c>
      <c r="G24" s="370"/>
      <c r="H24" s="370"/>
      <c r="I24" s="370"/>
      <c r="J24" s="370"/>
      <c r="K24" s="370"/>
      <c r="L24" s="370"/>
      <c r="M24" s="370"/>
      <c r="N24" s="370"/>
      <c r="O24" s="370"/>
      <c r="P24" s="370"/>
    </row>
    <row r="25" spans="2:16">
      <c r="B25" s="152" t="str">
        <f>'Ethernet Total'!B25</f>
        <v>25GbE LR</v>
      </c>
      <c r="C25" s="153" t="str">
        <f>'Ethernet Total'!C25</f>
        <v>10 km</v>
      </c>
      <c r="D25" s="154" t="str">
        <f>'Ethernet Total'!D25</f>
        <v>SFP28</v>
      </c>
      <c r="E25" s="371">
        <v>1364.3999999999999</v>
      </c>
      <c r="F25" s="371">
        <v>5238.5999999999995</v>
      </c>
      <c r="G25" s="371"/>
      <c r="H25" s="371"/>
      <c r="I25" s="371"/>
      <c r="J25" s="371"/>
      <c r="K25" s="371"/>
      <c r="L25" s="371"/>
      <c r="M25" s="371"/>
      <c r="N25" s="371"/>
      <c r="O25" s="371"/>
      <c r="P25" s="371"/>
    </row>
    <row r="26" spans="2:16">
      <c r="B26" s="155" t="str">
        <f>'Ethernet Total'!B26</f>
        <v>25GbE ER</v>
      </c>
      <c r="C26" s="156" t="str">
        <f>'Ethernet Total'!C26</f>
        <v>40 km</v>
      </c>
      <c r="D26" s="157" t="str">
        <f>'Ethernet Total'!D26</f>
        <v>SFP28</v>
      </c>
      <c r="E26" s="375">
        <v>0</v>
      </c>
      <c r="F26" s="375">
        <v>0</v>
      </c>
      <c r="G26" s="375"/>
      <c r="H26" s="375"/>
      <c r="I26" s="375"/>
      <c r="J26" s="375"/>
      <c r="K26" s="375"/>
      <c r="L26" s="375"/>
      <c r="M26" s="375"/>
      <c r="N26" s="375"/>
      <c r="O26" s="375"/>
      <c r="P26" s="375"/>
    </row>
    <row r="27" spans="2:16">
      <c r="B27" s="152" t="str">
        <f>'Ethernet Total'!B27</f>
        <v>40G SR4</v>
      </c>
      <c r="C27" s="153" t="str">
        <f>'Ethernet Total'!C27</f>
        <v>100 m</v>
      </c>
      <c r="D27" s="154" t="str">
        <f>'Ethernet Total'!D27</f>
        <v>QSFP+</v>
      </c>
      <c r="E27" s="370">
        <v>31996.75</v>
      </c>
      <c r="F27" s="370">
        <v>39690.600000000006</v>
      </c>
      <c r="G27" s="370"/>
      <c r="H27" s="370"/>
      <c r="I27" s="370"/>
      <c r="J27" s="370"/>
      <c r="K27" s="370"/>
      <c r="L27" s="370"/>
      <c r="M27" s="370"/>
      <c r="N27" s="370"/>
      <c r="O27" s="370"/>
      <c r="P27" s="370"/>
    </row>
    <row r="28" spans="2:16">
      <c r="B28" s="152" t="str">
        <f>'Ethernet Total'!B28</f>
        <v>40GbE MM duplex</v>
      </c>
      <c r="C28" s="153" t="str">
        <f>'Ethernet Total'!C28</f>
        <v>100 m</v>
      </c>
      <c r="D28" s="154" t="str">
        <f>'Ethernet Total'!D28</f>
        <v>QSFP+</v>
      </c>
      <c r="E28" s="371">
        <v>0</v>
      </c>
      <c r="F28" s="371">
        <v>0</v>
      </c>
      <c r="G28" s="371"/>
      <c r="H28" s="371"/>
      <c r="I28" s="371"/>
      <c r="J28" s="371"/>
      <c r="K28" s="371"/>
      <c r="L28" s="371"/>
      <c r="M28" s="371"/>
      <c r="N28" s="371"/>
      <c r="O28" s="371"/>
      <c r="P28" s="371"/>
    </row>
    <row r="29" spans="2:16">
      <c r="B29" s="152" t="str">
        <f>'Ethernet Total'!B29</f>
        <v>40GbE eSR</v>
      </c>
      <c r="C29" s="153" t="str">
        <f>'Ethernet Total'!C29</f>
        <v>300 m</v>
      </c>
      <c r="D29" s="154" t="str">
        <f>'Ethernet Total'!D29</f>
        <v>QSFP+</v>
      </c>
      <c r="E29" s="371">
        <v>13763.45</v>
      </c>
      <c r="F29" s="371">
        <v>23326.75</v>
      </c>
      <c r="G29" s="371"/>
      <c r="H29" s="371"/>
      <c r="I29" s="371"/>
      <c r="J29" s="371"/>
      <c r="K29" s="371"/>
      <c r="L29" s="371"/>
      <c r="M29" s="371"/>
      <c r="N29" s="371"/>
      <c r="O29" s="371"/>
      <c r="P29" s="371"/>
    </row>
    <row r="30" spans="2:16">
      <c r="B30" s="152" t="str">
        <f>'Ethernet Total'!B30</f>
        <v>40 GbE PSM4</v>
      </c>
      <c r="C30" s="153" t="str">
        <f>'Ethernet Total'!C30</f>
        <v>500 m</v>
      </c>
      <c r="D30" s="154" t="str">
        <f>'Ethernet Total'!D30</f>
        <v>QSFP+</v>
      </c>
      <c r="E30" s="373">
        <v>0</v>
      </c>
      <c r="F30" s="373">
        <v>0</v>
      </c>
      <c r="G30" s="373"/>
      <c r="H30" s="373"/>
      <c r="I30" s="373"/>
      <c r="J30" s="373"/>
      <c r="K30" s="373"/>
      <c r="L30" s="373"/>
      <c r="M30" s="373"/>
      <c r="N30" s="373"/>
      <c r="O30" s="373"/>
      <c r="P30" s="373"/>
    </row>
    <row r="31" spans="2:16">
      <c r="B31" s="152" t="str">
        <f>'Ethernet Total'!B31</f>
        <v>40GbE (FR)</v>
      </c>
      <c r="C31" s="153" t="str">
        <f>'Ethernet Total'!C31</f>
        <v>2 km</v>
      </c>
      <c r="D31" s="154" t="str">
        <f>'Ethernet Total'!D31</f>
        <v>CFP</v>
      </c>
      <c r="E31" s="371">
        <v>791</v>
      </c>
      <c r="F31" s="371">
        <v>402</v>
      </c>
      <c r="G31" s="371"/>
      <c r="H31" s="371"/>
      <c r="I31" s="371"/>
      <c r="J31" s="371"/>
      <c r="K31" s="371"/>
      <c r="L31" s="371"/>
      <c r="M31" s="371"/>
      <c r="N31" s="371"/>
      <c r="O31" s="371"/>
      <c r="P31" s="371"/>
    </row>
    <row r="32" spans="2:16">
      <c r="B32" s="152" t="str">
        <f>'Ethernet Total'!B32</f>
        <v>40GbE (LR4 subspec)</v>
      </c>
      <c r="C32" s="153" t="str">
        <f>'Ethernet Total'!C32</f>
        <v>2 km</v>
      </c>
      <c r="D32" s="154" t="str">
        <f>'Ethernet Total'!D32</f>
        <v>QSFP+</v>
      </c>
      <c r="E32" s="371">
        <v>0</v>
      </c>
      <c r="F32" s="371">
        <v>0</v>
      </c>
      <c r="G32" s="371"/>
      <c r="H32" s="371"/>
      <c r="I32" s="371"/>
      <c r="J32" s="371"/>
      <c r="K32" s="371"/>
      <c r="L32" s="371"/>
      <c r="M32" s="371"/>
      <c r="N32" s="371"/>
      <c r="O32" s="371"/>
      <c r="P32" s="371"/>
    </row>
    <row r="33" spans="2:16">
      <c r="B33" s="152" t="str">
        <f>'Ethernet Total'!B33</f>
        <v>40GbE</v>
      </c>
      <c r="C33" s="153" t="str">
        <f>'Ethernet Total'!C33</f>
        <v>10 km</v>
      </c>
      <c r="D33" s="154" t="str">
        <f>'Ethernet Total'!D33</f>
        <v>CFP</v>
      </c>
      <c r="E33" s="371">
        <v>6322.25</v>
      </c>
      <c r="F33" s="371">
        <v>2703.7</v>
      </c>
      <c r="G33" s="371"/>
      <c r="H33" s="371"/>
      <c r="I33" s="371"/>
      <c r="J33" s="371"/>
      <c r="K33" s="371"/>
      <c r="L33" s="371"/>
      <c r="M33" s="371"/>
      <c r="N33" s="371"/>
      <c r="O33" s="371"/>
      <c r="P33" s="371"/>
    </row>
    <row r="34" spans="2:16">
      <c r="B34" s="152" t="str">
        <f>'Ethernet Total'!B34</f>
        <v>40GbE</v>
      </c>
      <c r="C34" s="153" t="str">
        <f>'Ethernet Total'!C34</f>
        <v>10 km</v>
      </c>
      <c r="D34" s="154" t="str">
        <f>'Ethernet Total'!D34</f>
        <v>QSFP+</v>
      </c>
      <c r="E34" s="371">
        <v>0</v>
      </c>
      <c r="F34" s="371">
        <v>0</v>
      </c>
      <c r="G34" s="371"/>
      <c r="H34" s="371"/>
      <c r="I34" s="371"/>
      <c r="J34" s="371"/>
      <c r="K34" s="371"/>
      <c r="L34" s="371"/>
      <c r="M34" s="371"/>
      <c r="N34" s="371"/>
      <c r="O34" s="371"/>
      <c r="P34" s="371"/>
    </row>
    <row r="35" spans="2:16">
      <c r="B35" s="155" t="str">
        <f>'Ethernet Total'!B35</f>
        <v>40GbE</v>
      </c>
      <c r="C35" s="156" t="str">
        <f>'Ethernet Total'!C35</f>
        <v>40 km</v>
      </c>
      <c r="D35" s="157" t="str">
        <f>'Ethernet Total'!D35</f>
        <v>all</v>
      </c>
      <c r="E35" s="375">
        <v>1468.2</v>
      </c>
      <c r="F35" s="375">
        <v>1249.3599999999999</v>
      </c>
      <c r="G35" s="375"/>
      <c r="H35" s="375"/>
      <c r="I35" s="375"/>
      <c r="J35" s="375"/>
      <c r="K35" s="375"/>
      <c r="L35" s="375"/>
      <c r="M35" s="375"/>
      <c r="N35" s="375"/>
      <c r="O35" s="375"/>
      <c r="P35" s="375"/>
    </row>
    <row r="36" spans="2:16">
      <c r="B36" s="149" t="str">
        <f>'Ethernet Total'!B36</f>
        <v xml:space="preserve">50G </v>
      </c>
      <c r="C36" s="150" t="str">
        <f>'Ethernet Total'!C36</f>
        <v>100 m</v>
      </c>
      <c r="D36" s="151" t="str">
        <f>'Ethernet Total'!D36</f>
        <v>all</v>
      </c>
      <c r="E36" s="370">
        <v>0</v>
      </c>
      <c r="F36" s="370">
        <v>0</v>
      </c>
      <c r="G36" s="370"/>
      <c r="H36" s="370"/>
      <c r="I36" s="370"/>
      <c r="J36" s="370"/>
      <c r="K36" s="370"/>
      <c r="L36" s="370"/>
      <c r="M36" s="370"/>
      <c r="N36" s="370"/>
      <c r="O36" s="370"/>
      <c r="P36" s="370"/>
    </row>
    <row r="37" spans="2:16">
      <c r="B37" s="152" t="str">
        <f>'Ethernet Total'!B37</f>
        <v xml:space="preserve">50G </v>
      </c>
      <c r="C37" s="153" t="str">
        <f>'Ethernet Total'!C37</f>
        <v>2 km</v>
      </c>
      <c r="D37" s="154" t="str">
        <f>'Ethernet Total'!D37</f>
        <v>all</v>
      </c>
      <c r="E37" s="371">
        <v>0</v>
      </c>
      <c r="F37" s="371">
        <v>0</v>
      </c>
      <c r="G37" s="371"/>
      <c r="H37" s="371"/>
      <c r="I37" s="371"/>
      <c r="J37" s="371"/>
      <c r="K37" s="371"/>
      <c r="L37" s="371"/>
      <c r="M37" s="371"/>
      <c r="N37" s="371"/>
      <c r="O37" s="371"/>
      <c r="P37" s="371"/>
    </row>
    <row r="38" spans="2:16">
      <c r="B38" s="152" t="str">
        <f>'Ethernet Total'!B38</f>
        <v xml:space="preserve">50G </v>
      </c>
      <c r="C38" s="153" t="str">
        <f>'Ethernet Total'!C38</f>
        <v>10 km</v>
      </c>
      <c r="D38" s="154" t="str">
        <f>'Ethernet Total'!D38</f>
        <v>all</v>
      </c>
      <c r="E38" s="371">
        <v>0</v>
      </c>
      <c r="F38" s="371">
        <v>0</v>
      </c>
      <c r="G38" s="371"/>
      <c r="H38" s="371"/>
      <c r="I38" s="371"/>
      <c r="J38" s="371"/>
      <c r="K38" s="371"/>
      <c r="L38" s="371"/>
      <c r="M38" s="371"/>
      <c r="N38" s="371"/>
      <c r="O38" s="371"/>
      <c r="P38" s="371"/>
    </row>
    <row r="39" spans="2:16">
      <c r="B39" s="152" t="str">
        <f>'Ethernet Total'!B39</f>
        <v xml:space="preserve">50G </v>
      </c>
      <c r="C39" s="153" t="str">
        <f>'Ethernet Total'!C39</f>
        <v>40 km</v>
      </c>
      <c r="D39" s="154" t="str">
        <f>'Ethernet Total'!D39</f>
        <v>all</v>
      </c>
      <c r="E39" s="371">
        <v>0</v>
      </c>
      <c r="F39" s="371">
        <v>0</v>
      </c>
      <c r="G39" s="371"/>
      <c r="H39" s="371"/>
      <c r="I39" s="371"/>
      <c r="J39" s="371"/>
      <c r="K39" s="371"/>
      <c r="L39" s="371"/>
      <c r="M39" s="371"/>
      <c r="N39" s="371"/>
      <c r="O39" s="371"/>
      <c r="P39" s="371"/>
    </row>
    <row r="40" spans="2:16">
      <c r="B40" s="155" t="str">
        <f>'Ethernet Total'!B40</f>
        <v xml:space="preserve">50G </v>
      </c>
      <c r="C40" s="156" t="str">
        <f>'Ethernet Total'!C40</f>
        <v>80 km</v>
      </c>
      <c r="D40" s="157" t="str">
        <f>'Ethernet Total'!D40</f>
        <v>all</v>
      </c>
      <c r="E40" s="371">
        <v>0</v>
      </c>
      <c r="F40" s="371">
        <v>0</v>
      </c>
      <c r="G40" s="371"/>
      <c r="H40" s="371"/>
      <c r="I40" s="371"/>
      <c r="J40" s="371"/>
      <c r="K40" s="371"/>
      <c r="L40" s="371"/>
      <c r="M40" s="371"/>
      <c r="N40" s="371"/>
      <c r="O40" s="371"/>
      <c r="P40" s="371"/>
    </row>
    <row r="41" spans="2:16">
      <c r="B41" s="152" t="str">
        <f>'Ethernet Total'!B41</f>
        <v>100G</v>
      </c>
      <c r="C41" s="153" t="str">
        <f>'Ethernet Total'!C41</f>
        <v>100 m</v>
      </c>
      <c r="D41" s="154" t="str">
        <f>'Ethernet Total'!D41</f>
        <v>CFP</v>
      </c>
      <c r="E41" s="370">
        <v>14816</v>
      </c>
      <c r="F41" s="370">
        <v>6913</v>
      </c>
      <c r="G41" s="370"/>
      <c r="H41" s="370"/>
      <c r="I41" s="370"/>
      <c r="J41" s="370"/>
      <c r="K41" s="370"/>
      <c r="L41" s="370"/>
      <c r="M41" s="370"/>
      <c r="N41" s="370"/>
      <c r="O41" s="370"/>
      <c r="P41" s="370"/>
    </row>
    <row r="42" spans="2:16">
      <c r="B42" s="152" t="str">
        <f>'Ethernet Total'!B42</f>
        <v>100G</v>
      </c>
      <c r="C42" s="153" t="str">
        <f>'Ethernet Total'!C42</f>
        <v>100 m</v>
      </c>
      <c r="D42" s="154" t="str">
        <f>'Ethernet Total'!D42</f>
        <v>CFP2/4</v>
      </c>
      <c r="E42" s="371">
        <v>4367</v>
      </c>
      <c r="F42" s="371">
        <v>2269</v>
      </c>
      <c r="G42" s="371"/>
      <c r="H42" s="371"/>
      <c r="I42" s="371"/>
      <c r="J42" s="371"/>
      <c r="K42" s="371"/>
      <c r="L42" s="371"/>
      <c r="M42" s="371"/>
      <c r="N42" s="371"/>
      <c r="O42" s="371"/>
      <c r="P42" s="371"/>
    </row>
    <row r="43" spans="2:16">
      <c r="B43" s="152" t="str">
        <f>'Ethernet Total'!B43</f>
        <v>100G SR4</v>
      </c>
      <c r="C43" s="153" t="str">
        <f>'Ethernet Total'!C43</f>
        <v>100 m</v>
      </c>
      <c r="D43" s="154" t="str">
        <f>'Ethernet Total'!D43</f>
        <v>QSFP28</v>
      </c>
      <c r="E43" s="371">
        <v>0</v>
      </c>
      <c r="F43" s="371">
        <v>0</v>
      </c>
      <c r="G43" s="371"/>
      <c r="H43" s="371"/>
      <c r="I43" s="371"/>
      <c r="J43" s="371"/>
      <c r="K43" s="371"/>
      <c r="L43" s="371"/>
      <c r="M43" s="371"/>
      <c r="N43" s="371"/>
      <c r="O43" s="371"/>
      <c r="P43" s="371"/>
    </row>
    <row r="44" spans="2:16">
      <c r="B44" s="152" t="str">
        <f>'Ethernet Total'!B44</f>
        <v>100G SR2</v>
      </c>
      <c r="C44" s="153" t="str">
        <f>'Ethernet Total'!C44</f>
        <v>100 m</v>
      </c>
      <c r="D44" s="154" t="str">
        <f>'Ethernet Total'!D44</f>
        <v>SFP-DD, DSFP</v>
      </c>
      <c r="E44" s="371">
        <v>0</v>
      </c>
      <c r="F44" s="371">
        <v>0</v>
      </c>
      <c r="G44" s="371"/>
      <c r="H44" s="371"/>
      <c r="I44" s="371"/>
      <c r="J44" s="371"/>
      <c r="K44" s="371"/>
      <c r="L44" s="371"/>
      <c r="M44" s="371"/>
      <c r="N44" s="371"/>
      <c r="O44" s="371"/>
      <c r="P44" s="371"/>
    </row>
    <row r="45" spans="2:16">
      <c r="B45" s="152" t="str">
        <f>'Ethernet Total'!B45</f>
        <v>100G MM Duplex</v>
      </c>
      <c r="C45" s="153" t="str">
        <f>'Ethernet Total'!C45</f>
        <v>100 m</v>
      </c>
      <c r="D45" s="154" t="str">
        <f>'Ethernet Total'!D45</f>
        <v>QSFP28</v>
      </c>
      <c r="E45" s="371">
        <v>0</v>
      </c>
      <c r="F45" s="371">
        <v>0</v>
      </c>
      <c r="G45" s="371"/>
      <c r="H45" s="371"/>
      <c r="I45" s="371"/>
      <c r="J45" s="371"/>
      <c r="K45" s="371"/>
      <c r="L45" s="371"/>
      <c r="M45" s="371"/>
      <c r="N45" s="371"/>
      <c r="O45" s="371"/>
      <c r="P45" s="371"/>
    </row>
    <row r="46" spans="2:16">
      <c r="B46" s="152" t="str">
        <f>'Ethernet Total'!B46</f>
        <v>100G eSR</v>
      </c>
      <c r="C46" s="153" t="str">
        <f>'Ethernet Total'!C46</f>
        <v>300 m</v>
      </c>
      <c r="D46" s="154" t="str">
        <f>'Ethernet Total'!D46</f>
        <v>QSFP28</v>
      </c>
      <c r="E46" s="371">
        <v>0</v>
      </c>
      <c r="F46" s="371">
        <v>0</v>
      </c>
      <c r="G46" s="371"/>
      <c r="H46" s="371"/>
      <c r="I46" s="371"/>
      <c r="J46" s="371"/>
      <c r="K46" s="371"/>
      <c r="L46" s="371"/>
      <c r="M46" s="371"/>
      <c r="N46" s="371"/>
      <c r="O46" s="371"/>
      <c r="P46" s="371"/>
    </row>
    <row r="47" spans="2:16">
      <c r="B47" s="152" t="str">
        <f>'Ethernet Total'!B47</f>
        <v>100G PSM4</v>
      </c>
      <c r="C47" s="153" t="str">
        <f>'Ethernet Total'!C47</f>
        <v>500 m</v>
      </c>
      <c r="D47" s="154" t="str">
        <f>'Ethernet Total'!D47</f>
        <v>QSFP28</v>
      </c>
      <c r="E47" s="371">
        <v>0</v>
      </c>
      <c r="F47" s="371">
        <v>0</v>
      </c>
      <c r="G47" s="371"/>
      <c r="H47" s="371"/>
      <c r="I47" s="371"/>
      <c r="J47" s="371"/>
      <c r="K47" s="371"/>
      <c r="L47" s="371"/>
      <c r="M47" s="371"/>
      <c r="N47" s="371"/>
      <c r="O47" s="371"/>
      <c r="P47" s="371"/>
    </row>
    <row r="48" spans="2:16">
      <c r="B48" s="152" t="str">
        <f>'Ethernet Total'!B48</f>
        <v>100G DR</v>
      </c>
      <c r="C48" s="153" t="str">
        <f>'Ethernet Total'!C48</f>
        <v>500 m</v>
      </c>
      <c r="D48" s="154" t="str">
        <f>'Ethernet Total'!D48</f>
        <v>QSFP28</v>
      </c>
      <c r="E48" s="371">
        <v>0</v>
      </c>
      <c r="F48" s="371">
        <v>0</v>
      </c>
      <c r="G48" s="371"/>
      <c r="H48" s="371"/>
      <c r="I48" s="371"/>
      <c r="J48" s="371"/>
      <c r="K48" s="371"/>
      <c r="L48" s="371"/>
      <c r="M48" s="371"/>
      <c r="N48" s="371"/>
      <c r="O48" s="371"/>
      <c r="P48" s="371"/>
    </row>
    <row r="49" spans="2:16">
      <c r="B49" s="152" t="str">
        <f>'Ethernet Total'!B49</f>
        <v>100G CWDM4-Subspec</v>
      </c>
      <c r="C49" s="153" t="str">
        <f>'Ethernet Total'!C49</f>
        <v>500 m</v>
      </c>
      <c r="D49" s="154" t="str">
        <f>'Ethernet Total'!D49</f>
        <v>QSFP28</v>
      </c>
      <c r="E49" s="371">
        <v>0</v>
      </c>
      <c r="F49" s="371">
        <v>0</v>
      </c>
      <c r="G49" s="371"/>
      <c r="H49" s="371"/>
      <c r="I49" s="371"/>
      <c r="J49" s="371"/>
      <c r="K49" s="371"/>
      <c r="L49" s="371"/>
      <c r="M49" s="371"/>
      <c r="N49" s="371"/>
      <c r="O49" s="371"/>
      <c r="P49" s="371"/>
    </row>
    <row r="50" spans="2:16">
      <c r="B50" s="152" t="str">
        <f>'Ethernet Total'!B50</f>
        <v>100G CWDM4</v>
      </c>
      <c r="C50" s="153" t="str">
        <f>'Ethernet Total'!C50</f>
        <v>2 km</v>
      </c>
      <c r="D50" s="154" t="str">
        <f>'Ethernet Total'!D50</f>
        <v>QSFP28</v>
      </c>
      <c r="E50" s="371">
        <v>0</v>
      </c>
      <c r="F50" s="371">
        <v>0</v>
      </c>
      <c r="G50" s="371"/>
      <c r="H50" s="371"/>
      <c r="I50" s="371"/>
      <c r="J50" s="371"/>
      <c r="K50" s="371"/>
      <c r="L50" s="371"/>
      <c r="M50" s="371"/>
      <c r="N50" s="371"/>
      <c r="O50" s="371"/>
      <c r="P50" s="371"/>
    </row>
    <row r="51" spans="2:16">
      <c r="B51" s="152" t="str">
        <f>'Ethernet Total'!B51</f>
        <v>100G FR</v>
      </c>
      <c r="C51" s="153" t="str">
        <f>'Ethernet Total'!C51</f>
        <v>2 km</v>
      </c>
      <c r="D51" s="154" t="str">
        <f>'Ethernet Total'!D51</f>
        <v>QSFP28</v>
      </c>
      <c r="E51" s="371">
        <v>0</v>
      </c>
      <c r="F51" s="371">
        <v>0</v>
      </c>
      <c r="G51" s="371"/>
      <c r="H51" s="371"/>
      <c r="I51" s="371"/>
      <c r="J51" s="371"/>
      <c r="K51" s="371"/>
      <c r="L51" s="371"/>
      <c r="M51" s="371"/>
      <c r="N51" s="371"/>
      <c r="O51" s="371"/>
      <c r="P51" s="371"/>
    </row>
    <row r="52" spans="2:16">
      <c r="B52" s="152" t="str">
        <f>'Ethernet Total'!B52</f>
        <v>100G</v>
      </c>
      <c r="C52" s="153" t="str">
        <f>'Ethernet Total'!C52</f>
        <v>10 km</v>
      </c>
      <c r="D52" s="154" t="str">
        <f>'Ethernet Total'!D52</f>
        <v>CFP</v>
      </c>
      <c r="E52" s="371">
        <v>109936</v>
      </c>
      <c r="F52" s="371">
        <v>67349</v>
      </c>
      <c r="G52" s="371"/>
      <c r="H52" s="371"/>
      <c r="I52" s="371"/>
      <c r="J52" s="371"/>
      <c r="K52" s="371"/>
      <c r="L52" s="371"/>
      <c r="M52" s="371"/>
      <c r="N52" s="371"/>
      <c r="O52" s="371"/>
      <c r="P52" s="371"/>
    </row>
    <row r="53" spans="2:16">
      <c r="B53" s="152" t="str">
        <f>'Ethernet Total'!B53</f>
        <v>100G</v>
      </c>
      <c r="C53" s="153" t="str">
        <f>'Ethernet Total'!C53</f>
        <v>10 km</v>
      </c>
      <c r="D53" s="154" t="str">
        <f>'Ethernet Total'!D53</f>
        <v>CFP2/4</v>
      </c>
      <c r="E53" s="371">
        <v>92243</v>
      </c>
      <c r="F53" s="371">
        <v>78202</v>
      </c>
      <c r="G53" s="371"/>
      <c r="H53" s="371"/>
      <c r="I53" s="371"/>
      <c r="J53" s="371"/>
      <c r="K53" s="371"/>
      <c r="L53" s="371"/>
      <c r="M53" s="371"/>
      <c r="N53" s="371"/>
      <c r="O53" s="371"/>
      <c r="P53" s="371"/>
    </row>
    <row r="54" spans="2:16">
      <c r="B54" s="152" t="str">
        <f>'Ethernet Total'!B54</f>
        <v>100G LR4</v>
      </c>
      <c r="C54" s="153" t="str">
        <f>'Ethernet Total'!C54</f>
        <v>10 km</v>
      </c>
      <c r="D54" s="154" t="str">
        <f>'Ethernet Total'!D54</f>
        <v>QSFP28</v>
      </c>
      <c r="E54" s="371">
        <v>18088.600000000002</v>
      </c>
      <c r="F54" s="371">
        <v>108705.59999999999</v>
      </c>
      <c r="G54" s="371"/>
      <c r="H54" s="371"/>
      <c r="I54" s="371"/>
      <c r="J54" s="371"/>
      <c r="K54" s="371"/>
      <c r="L54" s="371"/>
      <c r="M54" s="371"/>
      <c r="N54" s="371"/>
      <c r="O54" s="371"/>
      <c r="P54" s="371"/>
    </row>
    <row r="55" spans="2:16">
      <c r="B55" s="152" t="str">
        <f>'Ethernet Total'!B55</f>
        <v>100G 4WDM10</v>
      </c>
      <c r="C55" s="153" t="str">
        <f>'Ethernet Total'!C55</f>
        <v>10 km</v>
      </c>
      <c r="D55" s="154" t="str">
        <f>'Ethernet Total'!D55</f>
        <v>QSFP28</v>
      </c>
      <c r="E55" s="371">
        <v>0</v>
      </c>
      <c r="F55" s="371">
        <v>0</v>
      </c>
      <c r="G55" s="371"/>
      <c r="H55" s="371"/>
      <c r="I55" s="371"/>
      <c r="J55" s="371"/>
      <c r="K55" s="371"/>
      <c r="L55" s="371"/>
      <c r="M55" s="371"/>
      <c r="N55" s="371"/>
      <c r="O55" s="371"/>
      <c r="P55" s="371"/>
    </row>
    <row r="56" spans="2:16">
      <c r="B56" s="152" t="str">
        <f>'Ethernet Total'!B56</f>
        <v>100G 4WDM20</v>
      </c>
      <c r="C56" s="153" t="str">
        <f>'Ethernet Total'!C56</f>
        <v>20 km</v>
      </c>
      <c r="D56" s="154" t="str">
        <f>'Ethernet Total'!D56</f>
        <v>QSFP28</v>
      </c>
      <c r="E56" s="481">
        <v>0</v>
      </c>
      <c r="F56" s="371">
        <v>0</v>
      </c>
      <c r="G56" s="371"/>
      <c r="H56" s="371"/>
      <c r="I56" s="371"/>
      <c r="J56" s="371"/>
      <c r="K56" s="371"/>
      <c r="L56" s="371"/>
      <c r="M56" s="371"/>
      <c r="N56" s="371"/>
      <c r="O56" s="371"/>
      <c r="P56" s="371"/>
    </row>
    <row r="57" spans="2:16">
      <c r="B57" s="152" t="str">
        <f>'Ethernet Total'!B57</f>
        <v>100G ER4-Lite</v>
      </c>
      <c r="C57" s="153" t="str">
        <f>'Ethernet Total'!C57</f>
        <v>30 km</v>
      </c>
      <c r="D57" s="154" t="str">
        <f>'Ethernet Total'!D57</f>
        <v>QSFP28</v>
      </c>
      <c r="E57" s="481">
        <v>0</v>
      </c>
      <c r="F57" s="371">
        <v>1600</v>
      </c>
      <c r="G57" s="371"/>
      <c r="H57" s="371"/>
      <c r="I57" s="371"/>
      <c r="J57" s="371"/>
      <c r="K57" s="371"/>
      <c r="L57" s="371"/>
      <c r="M57" s="371"/>
      <c r="N57" s="371"/>
      <c r="O57" s="371"/>
      <c r="P57" s="371"/>
    </row>
    <row r="58" spans="2:16">
      <c r="B58" s="152" t="str">
        <f>'Ethernet Total'!B58</f>
        <v>100G ER4</v>
      </c>
      <c r="C58" s="153" t="str">
        <f>'Ethernet Total'!C58</f>
        <v>40 km</v>
      </c>
      <c r="D58" s="154" t="str">
        <f>'Ethernet Total'!D58</f>
        <v>QSFP28</v>
      </c>
      <c r="E58" s="481">
        <v>5964.8</v>
      </c>
      <c r="F58" s="371">
        <v>6617.6</v>
      </c>
      <c r="G58" s="371"/>
      <c r="H58" s="371"/>
      <c r="I58" s="371"/>
      <c r="J58" s="371"/>
      <c r="K58" s="371"/>
      <c r="L58" s="371"/>
      <c r="M58" s="371"/>
      <c r="N58" s="371"/>
      <c r="O58" s="371"/>
      <c r="P58" s="371"/>
    </row>
    <row r="59" spans="2:16">
      <c r="B59" s="152" t="str">
        <f>'Ethernet Total'!B59</f>
        <v>100G ZR4</v>
      </c>
      <c r="C59" s="153" t="str">
        <f>'Ethernet Total'!C59</f>
        <v>80 km</v>
      </c>
      <c r="D59" s="154" t="str">
        <f>'Ethernet Total'!D59</f>
        <v>QSFP28</v>
      </c>
      <c r="E59" s="376">
        <v>0</v>
      </c>
      <c r="F59" s="375">
        <v>0</v>
      </c>
      <c r="G59" s="375"/>
      <c r="H59" s="375"/>
      <c r="I59" s="375"/>
      <c r="J59" s="375"/>
      <c r="K59" s="375"/>
      <c r="L59" s="375"/>
      <c r="M59" s="375"/>
      <c r="N59" s="375"/>
      <c r="O59" s="375"/>
      <c r="P59" s="375"/>
    </row>
    <row r="60" spans="2:16">
      <c r="B60" s="149" t="str">
        <f>'Ethernet Total'!B60</f>
        <v>200G SR4</v>
      </c>
      <c r="C60" s="150" t="str">
        <f>'Ethernet Total'!C60</f>
        <v>100 m</v>
      </c>
      <c r="D60" s="151" t="str">
        <f>'Ethernet Total'!D60</f>
        <v>QSFP56</v>
      </c>
      <c r="E60" s="370">
        <v>0</v>
      </c>
      <c r="F60" s="370">
        <v>0</v>
      </c>
      <c r="G60" s="370"/>
      <c r="H60" s="370"/>
      <c r="I60" s="370"/>
      <c r="J60" s="370"/>
      <c r="K60" s="370"/>
      <c r="L60" s="370"/>
      <c r="M60" s="370"/>
      <c r="N60" s="370"/>
      <c r="O60" s="370"/>
      <c r="P60" s="370"/>
    </row>
    <row r="61" spans="2:16">
      <c r="B61" s="152" t="str">
        <f>'Ethernet Total'!B61</f>
        <v>200G DR</v>
      </c>
      <c r="C61" s="153" t="str">
        <f>'Ethernet Total'!C61</f>
        <v>500 m</v>
      </c>
      <c r="D61" s="154" t="str">
        <f>'Ethernet Total'!D61</f>
        <v>TBD</v>
      </c>
      <c r="E61" s="371">
        <v>0</v>
      </c>
      <c r="F61" s="371">
        <v>0</v>
      </c>
      <c r="G61" s="371"/>
      <c r="H61" s="371"/>
      <c r="I61" s="371"/>
      <c r="J61" s="371"/>
      <c r="K61" s="371"/>
      <c r="L61" s="371"/>
      <c r="M61" s="371"/>
      <c r="N61" s="371"/>
      <c r="O61" s="371"/>
      <c r="P61" s="371"/>
    </row>
    <row r="62" spans="2:16">
      <c r="B62" s="152" t="str">
        <f>'Ethernet Total'!B62</f>
        <v>200G FR4</v>
      </c>
      <c r="C62" s="153" t="str">
        <f>'Ethernet Total'!C62</f>
        <v>3 km</v>
      </c>
      <c r="D62" s="154" t="str">
        <f>'Ethernet Total'!D62</f>
        <v>QSFP56</v>
      </c>
      <c r="E62" s="371">
        <v>0</v>
      </c>
      <c r="F62" s="371">
        <v>0</v>
      </c>
      <c r="G62" s="371"/>
      <c r="H62" s="371"/>
      <c r="I62" s="371"/>
      <c r="J62" s="371"/>
      <c r="K62" s="371"/>
      <c r="L62" s="371"/>
      <c r="M62" s="371"/>
      <c r="N62" s="371"/>
      <c r="O62" s="371"/>
      <c r="P62" s="371"/>
    </row>
    <row r="63" spans="2:16">
      <c r="B63" s="152" t="str">
        <f>'Ethernet Total'!B63</f>
        <v>200G LR</v>
      </c>
      <c r="C63" s="153" t="str">
        <f>'Ethernet Total'!C63</f>
        <v>10 km</v>
      </c>
      <c r="D63" s="154" t="str">
        <f>'Ethernet Total'!D63</f>
        <v>TBD</v>
      </c>
      <c r="E63" s="371">
        <v>0</v>
      </c>
      <c r="F63" s="371">
        <v>0</v>
      </c>
      <c r="G63" s="371"/>
      <c r="H63" s="371"/>
      <c r="I63" s="371"/>
      <c r="J63" s="371"/>
      <c r="K63" s="371"/>
      <c r="L63" s="371"/>
      <c r="M63" s="371"/>
      <c r="N63" s="371"/>
      <c r="O63" s="371"/>
      <c r="P63" s="371"/>
    </row>
    <row r="64" spans="2:16">
      <c r="B64" s="155" t="str">
        <f>'Ethernet Total'!B64</f>
        <v>200G ER4</v>
      </c>
      <c r="C64" s="156" t="str">
        <f>'Ethernet Total'!C64</f>
        <v>40 km</v>
      </c>
      <c r="D64" s="157" t="str">
        <f>'Ethernet Total'!D64</f>
        <v>TBD</v>
      </c>
      <c r="E64" s="375">
        <v>0</v>
      </c>
      <c r="F64" s="375">
        <v>0</v>
      </c>
      <c r="G64" s="375"/>
      <c r="H64" s="375"/>
      <c r="I64" s="375"/>
      <c r="J64" s="375"/>
      <c r="K64" s="375"/>
      <c r="L64" s="375"/>
      <c r="M64" s="375"/>
      <c r="N64" s="375"/>
      <c r="O64" s="375"/>
      <c r="P64" s="375"/>
    </row>
    <row r="65" spans="2:16">
      <c r="B65" s="149" t="str">
        <f>'Ethernet Total'!B65</f>
        <v>2x200 (400G-SR8)</v>
      </c>
      <c r="C65" s="150" t="str">
        <f>'Ethernet Total'!C65</f>
        <v>100 m</v>
      </c>
      <c r="D65" s="151" t="str">
        <f>'Ethernet Total'!D65</f>
        <v>OSFP, QSFP-DD</v>
      </c>
      <c r="E65" s="370">
        <v>0</v>
      </c>
      <c r="F65" s="370">
        <v>0</v>
      </c>
      <c r="G65" s="370"/>
      <c r="H65" s="370"/>
      <c r="I65" s="370"/>
      <c r="J65" s="370"/>
      <c r="K65" s="370"/>
      <c r="L65" s="370"/>
      <c r="M65" s="370"/>
      <c r="N65" s="370"/>
      <c r="O65" s="370"/>
      <c r="P65" s="370"/>
    </row>
    <row r="66" spans="2:16">
      <c r="B66" s="152" t="str">
        <f>'Ethernet Total'!B66</f>
        <v>400G SR4.2</v>
      </c>
      <c r="C66" s="153" t="str">
        <f>'Ethernet Total'!C66</f>
        <v>100 m</v>
      </c>
      <c r="D66" s="154" t="str">
        <f>'Ethernet Total'!D66</f>
        <v>OSFP, QSFP-DD</v>
      </c>
      <c r="E66" s="371">
        <v>0</v>
      </c>
      <c r="F66" s="371">
        <v>0</v>
      </c>
      <c r="G66" s="371"/>
      <c r="H66" s="371"/>
      <c r="I66" s="371"/>
      <c r="J66" s="371"/>
      <c r="K66" s="371"/>
      <c r="L66" s="371"/>
      <c r="M66" s="371"/>
      <c r="N66" s="371"/>
      <c r="O66" s="371"/>
      <c r="P66" s="371"/>
    </row>
    <row r="67" spans="2:16">
      <c r="B67" s="152" t="str">
        <f>'Ethernet Total'!B67</f>
        <v>400G DR4</v>
      </c>
      <c r="C67" s="153" t="str">
        <f>'Ethernet Total'!C67</f>
        <v>500 m</v>
      </c>
      <c r="D67" s="154" t="str">
        <f>'Ethernet Total'!D67</f>
        <v>OSFP, QSFP-DD, QSFP112</v>
      </c>
      <c r="E67" s="371">
        <v>0</v>
      </c>
      <c r="F67" s="371">
        <v>0</v>
      </c>
      <c r="G67" s="371"/>
      <c r="H67" s="371"/>
      <c r="I67" s="371"/>
      <c r="J67" s="371"/>
      <c r="K67" s="371"/>
      <c r="L67" s="371"/>
      <c r="M67" s="371"/>
      <c r="N67" s="371"/>
      <c r="O67" s="371"/>
      <c r="P67" s="371"/>
    </row>
    <row r="68" spans="2:16">
      <c r="B68" s="152" t="str">
        <f>'Ethernet Total'!B68</f>
        <v>2x(200G FR4)</v>
      </c>
      <c r="C68" s="153" t="str">
        <f>'Ethernet Total'!C68</f>
        <v>2 km</v>
      </c>
      <c r="D68" s="154" t="str">
        <f>'Ethernet Total'!D68</f>
        <v>OSFP</v>
      </c>
      <c r="E68" s="371">
        <v>0</v>
      </c>
      <c r="F68" s="371">
        <v>0</v>
      </c>
      <c r="G68" s="371"/>
      <c r="H68" s="371"/>
      <c r="I68" s="371"/>
      <c r="J68" s="371"/>
      <c r="K68" s="371"/>
      <c r="L68" s="371"/>
      <c r="M68" s="371"/>
      <c r="N68" s="371"/>
      <c r="O68" s="371"/>
      <c r="P68" s="371"/>
    </row>
    <row r="69" spans="2:16">
      <c r="B69" s="152" t="str">
        <f>'Ethernet Total'!B69</f>
        <v>400G FR4</v>
      </c>
      <c r="C69" s="153" t="str">
        <f>'Ethernet Total'!C69</f>
        <v>2 km</v>
      </c>
      <c r="D69" s="154" t="str">
        <f>'Ethernet Total'!D69</f>
        <v>OSFP, QSFP-DD, QSFP112</v>
      </c>
      <c r="E69" s="371">
        <v>0</v>
      </c>
      <c r="F69" s="371">
        <v>0</v>
      </c>
      <c r="G69" s="371"/>
      <c r="H69" s="371"/>
      <c r="I69" s="371"/>
      <c r="J69" s="371"/>
      <c r="K69" s="371"/>
      <c r="L69" s="371"/>
      <c r="M69" s="371"/>
      <c r="N69" s="371"/>
      <c r="O69" s="371"/>
      <c r="P69" s="371"/>
    </row>
    <row r="70" spans="2:16">
      <c r="B70" s="152" t="str">
        <f>'Ethernet Total'!B70</f>
        <v>400G LR8, LR4</v>
      </c>
      <c r="C70" s="153" t="str">
        <f>'Ethernet Total'!C70</f>
        <v>10 km</v>
      </c>
      <c r="D70" s="154" t="str">
        <f>'Ethernet Total'!D70</f>
        <v>OSFP, QSFP-DD, QSFP112</v>
      </c>
      <c r="E70" s="371">
        <v>0</v>
      </c>
      <c r="F70" s="371">
        <v>82</v>
      </c>
      <c r="G70" s="371"/>
      <c r="H70" s="371"/>
      <c r="I70" s="371"/>
      <c r="J70" s="371"/>
      <c r="K70" s="371"/>
      <c r="L70" s="371"/>
      <c r="M70" s="371"/>
      <c r="N70" s="371"/>
      <c r="O70" s="371"/>
      <c r="P70" s="371"/>
    </row>
    <row r="71" spans="2:16">
      <c r="B71" s="155" t="str">
        <f>'Ethernet Total'!B71</f>
        <v>400G ER4</v>
      </c>
      <c r="C71" s="156" t="str">
        <f>'Ethernet Total'!C71</f>
        <v>40 km</v>
      </c>
      <c r="D71" s="157" t="str">
        <f>'Ethernet Total'!D71</f>
        <v>TBD</v>
      </c>
      <c r="E71" s="375">
        <v>0</v>
      </c>
      <c r="F71" s="375">
        <v>0</v>
      </c>
      <c r="G71" s="375"/>
      <c r="H71" s="375"/>
      <c r="I71" s="375"/>
      <c r="J71" s="375"/>
      <c r="K71" s="375"/>
      <c r="L71" s="375"/>
      <c r="M71" s="375"/>
      <c r="N71" s="375"/>
      <c r="O71" s="375"/>
      <c r="P71" s="375"/>
    </row>
    <row r="72" spans="2:16">
      <c r="B72" s="398" t="str">
        <f>'Ethernet Total'!B72</f>
        <v>800G SR8</v>
      </c>
      <c r="C72" s="399" t="str">
        <f>'Ethernet Total'!C72</f>
        <v>50 m</v>
      </c>
      <c r="D72" s="400" t="str">
        <f>'Ethernet Total'!D72</f>
        <v>OSFP, QSFP-DD800</v>
      </c>
      <c r="E72" s="371">
        <v>0</v>
      </c>
      <c r="F72" s="371">
        <v>0</v>
      </c>
      <c r="G72" s="371"/>
      <c r="H72" s="371"/>
      <c r="I72" s="371"/>
      <c r="J72" s="371"/>
      <c r="K72" s="371"/>
      <c r="L72" s="371"/>
      <c r="M72" s="371"/>
      <c r="N72" s="371"/>
      <c r="O72" s="371"/>
      <c r="P72" s="371"/>
    </row>
    <row r="73" spans="2:16">
      <c r="B73" s="395" t="str">
        <f>'Ethernet Total'!B73</f>
        <v>800G DR8, DR4</v>
      </c>
      <c r="C73" s="396" t="str">
        <f>'Ethernet Total'!C73</f>
        <v>500 m</v>
      </c>
      <c r="D73" s="397" t="str">
        <f>'Ethernet Total'!D73</f>
        <v>OSFP, QSFP-DD800</v>
      </c>
      <c r="E73" s="371">
        <v>0</v>
      </c>
      <c r="F73" s="371">
        <v>0</v>
      </c>
      <c r="G73" s="371"/>
      <c r="H73" s="371"/>
      <c r="I73" s="371"/>
      <c r="J73" s="371"/>
      <c r="K73" s="371"/>
      <c r="L73" s="371"/>
      <c r="M73" s="371"/>
      <c r="N73" s="371"/>
      <c r="O73" s="371"/>
      <c r="P73" s="371"/>
    </row>
    <row r="74" spans="2:16">
      <c r="B74" s="395" t="str">
        <f>'Ethernet Total'!B74</f>
        <v>2x(400G FR4), 800G FR4</v>
      </c>
      <c r="C74" s="396" t="str">
        <f>'Ethernet Total'!C74</f>
        <v>2 km</v>
      </c>
      <c r="D74" s="397" t="str">
        <f>'Ethernet Total'!D74</f>
        <v>OSFP, QSFP-DD800</v>
      </c>
      <c r="E74" s="371">
        <v>0</v>
      </c>
      <c r="F74" s="371">
        <v>0</v>
      </c>
      <c r="G74" s="371"/>
      <c r="H74" s="371"/>
      <c r="I74" s="371"/>
      <c r="J74" s="371"/>
      <c r="K74" s="371"/>
      <c r="L74" s="371"/>
      <c r="M74" s="371"/>
      <c r="N74" s="371"/>
      <c r="O74" s="371"/>
      <c r="P74" s="371"/>
    </row>
    <row r="75" spans="2:16">
      <c r="B75" s="395" t="str">
        <f>'Ethernet Total'!B75</f>
        <v>800G LR8, LR4</v>
      </c>
      <c r="C75" s="396" t="str">
        <f>'Ethernet Total'!C75</f>
        <v>6, 10 km</v>
      </c>
      <c r="D75" s="397" t="str">
        <f>'Ethernet Total'!D75</f>
        <v>TBD</v>
      </c>
      <c r="E75" s="371">
        <v>0</v>
      </c>
      <c r="F75" s="371">
        <v>0</v>
      </c>
      <c r="G75" s="371"/>
      <c r="H75" s="371"/>
      <c r="I75" s="371"/>
      <c r="J75" s="371"/>
      <c r="K75" s="371"/>
      <c r="L75" s="371"/>
      <c r="M75" s="371"/>
      <c r="N75" s="371"/>
      <c r="O75" s="371"/>
      <c r="P75" s="371"/>
    </row>
    <row r="76" spans="2:16">
      <c r="B76" s="395" t="str">
        <f>'Ethernet Total'!B76</f>
        <v>800G ZRlite</v>
      </c>
      <c r="C76" s="396" t="str">
        <f>'Ethernet Total'!C76</f>
        <v>10 km, 20 km</v>
      </c>
      <c r="D76" s="397" t="str">
        <f>'Ethernet Total'!D76</f>
        <v>TBD</v>
      </c>
      <c r="E76" s="371">
        <v>0</v>
      </c>
      <c r="F76" s="371">
        <v>0</v>
      </c>
      <c r="G76" s="371"/>
      <c r="H76" s="371"/>
      <c r="I76" s="371"/>
      <c r="J76" s="371"/>
      <c r="K76" s="371"/>
      <c r="L76" s="371"/>
      <c r="M76" s="371"/>
      <c r="N76" s="371"/>
      <c r="O76" s="371"/>
      <c r="P76" s="371"/>
    </row>
    <row r="77" spans="2:16">
      <c r="B77" s="401" t="str">
        <f>'Ethernet Total'!B77</f>
        <v>800G ER4</v>
      </c>
      <c r="C77" s="402" t="str">
        <f>'Ethernet Total'!C77</f>
        <v>40 km</v>
      </c>
      <c r="D77" s="403" t="str">
        <f>'Ethernet Total'!D77</f>
        <v>TBD</v>
      </c>
      <c r="E77" s="375">
        <v>0</v>
      </c>
      <c r="F77" s="375">
        <v>0</v>
      </c>
      <c r="G77" s="375"/>
      <c r="H77" s="375"/>
      <c r="I77" s="375"/>
      <c r="J77" s="375"/>
      <c r="K77" s="375"/>
      <c r="L77" s="375"/>
      <c r="M77" s="375"/>
      <c r="N77" s="375"/>
      <c r="O77" s="375"/>
      <c r="P77" s="375"/>
    </row>
    <row r="78" spans="2:16">
      <c r="B78" s="395" t="str">
        <f>'Ethernet Total'!B78</f>
        <v>1.6T SR16</v>
      </c>
      <c r="C78" s="396" t="str">
        <f>'Ethernet Total'!C78</f>
        <v>100 m</v>
      </c>
      <c r="D78" s="397" t="str">
        <f>'Ethernet Total'!D78</f>
        <v>OSFP-XD and TBD</v>
      </c>
      <c r="E78" s="371">
        <v>0</v>
      </c>
      <c r="F78" s="371">
        <v>0</v>
      </c>
      <c r="G78" s="371"/>
      <c r="H78" s="371"/>
      <c r="I78" s="371"/>
      <c r="J78" s="371"/>
      <c r="K78" s="371"/>
      <c r="L78" s="371"/>
      <c r="M78" s="371"/>
      <c r="N78" s="371"/>
      <c r="O78" s="371"/>
      <c r="P78" s="371"/>
    </row>
    <row r="79" spans="2:16">
      <c r="B79" s="395" t="str">
        <f>'Ethernet Total'!B79</f>
        <v>1.6T DR8</v>
      </c>
      <c r="C79" s="396" t="str">
        <f>'Ethernet Total'!C79</f>
        <v>500 m</v>
      </c>
      <c r="D79" s="397" t="str">
        <f>'Ethernet Total'!D79</f>
        <v>OSFP-XD and TBD</v>
      </c>
      <c r="E79" s="371">
        <v>0</v>
      </c>
      <c r="F79" s="371">
        <v>0</v>
      </c>
      <c r="G79" s="371"/>
      <c r="H79" s="371"/>
      <c r="I79" s="371"/>
      <c r="J79" s="371"/>
      <c r="K79" s="371"/>
      <c r="L79" s="371"/>
      <c r="M79" s="371"/>
      <c r="N79" s="371"/>
      <c r="O79" s="371"/>
      <c r="P79" s="371"/>
    </row>
    <row r="80" spans="2:16">
      <c r="B80" s="395" t="str">
        <f>'Ethernet Total'!B80</f>
        <v>1.6T FR8</v>
      </c>
      <c r="C80" s="396" t="str">
        <f>'Ethernet Total'!C80</f>
        <v>2 km</v>
      </c>
      <c r="D80" s="397" t="str">
        <f>'Ethernet Total'!D80</f>
        <v>OSFP-XD and TBD</v>
      </c>
      <c r="E80" s="371">
        <v>0</v>
      </c>
      <c r="F80" s="371">
        <v>0</v>
      </c>
      <c r="G80" s="371"/>
      <c r="H80" s="371"/>
      <c r="I80" s="371"/>
      <c r="J80" s="371"/>
      <c r="K80" s="371"/>
      <c r="L80" s="371"/>
      <c r="M80" s="371"/>
      <c r="N80" s="371"/>
      <c r="O80" s="371"/>
      <c r="P80" s="371"/>
    </row>
    <row r="81" spans="2:16">
      <c r="B81" s="395" t="str">
        <f>'Ethernet Total'!B81</f>
        <v>1.6T LR8</v>
      </c>
      <c r="C81" s="396" t="str">
        <f>'Ethernet Total'!C81</f>
        <v>10 km</v>
      </c>
      <c r="D81" s="397" t="str">
        <f>'Ethernet Total'!D81</f>
        <v>OSFP-XD and TBD</v>
      </c>
      <c r="E81" s="371">
        <v>0</v>
      </c>
      <c r="F81" s="371">
        <v>0</v>
      </c>
      <c r="G81" s="371"/>
      <c r="H81" s="371"/>
      <c r="I81" s="371"/>
      <c r="J81" s="371"/>
      <c r="K81" s="371"/>
      <c r="L81" s="371"/>
      <c r="M81" s="371"/>
      <c r="N81" s="371"/>
      <c r="O81" s="371"/>
      <c r="P81" s="371"/>
    </row>
    <row r="82" spans="2:16">
      <c r="B82" s="401" t="str">
        <f>'Ethernet Total'!B82</f>
        <v>1.6T ER8</v>
      </c>
      <c r="C82" s="402" t="str">
        <f>'Ethernet Total'!C82</f>
        <v>&gt;10 km</v>
      </c>
      <c r="D82" s="403" t="str">
        <f>'Ethernet Total'!D82</f>
        <v>OSFP-XD and TBD</v>
      </c>
      <c r="E82" s="375">
        <v>0</v>
      </c>
      <c r="F82" s="375">
        <v>0</v>
      </c>
      <c r="G82" s="375"/>
      <c r="H82" s="375"/>
      <c r="I82" s="375"/>
      <c r="J82" s="375"/>
      <c r="K82" s="375"/>
      <c r="L82" s="375"/>
      <c r="M82" s="375"/>
      <c r="N82" s="375"/>
      <c r="O82" s="375"/>
      <c r="P82" s="375"/>
    </row>
    <row r="83" spans="2:16">
      <c r="B83" s="395" t="str">
        <f>'Ethernet Total'!B83</f>
        <v>3.2T SR</v>
      </c>
      <c r="C83" s="396" t="str">
        <f>'Ethernet Total'!C83</f>
        <v>100 m</v>
      </c>
      <c r="D83" s="397" t="str">
        <f>'Ethernet Total'!D83</f>
        <v>OSFP-XD and TBD</v>
      </c>
      <c r="E83" s="371">
        <v>0</v>
      </c>
      <c r="F83" s="371">
        <v>0</v>
      </c>
      <c r="G83" s="371"/>
      <c r="H83" s="371"/>
      <c r="I83" s="371"/>
      <c r="J83" s="371"/>
      <c r="K83" s="371"/>
      <c r="L83" s="371"/>
      <c r="M83" s="371"/>
      <c r="N83" s="371"/>
      <c r="O83" s="371"/>
      <c r="P83" s="371"/>
    </row>
    <row r="84" spans="2:16">
      <c r="B84" s="395" t="str">
        <f>'Ethernet Total'!B84</f>
        <v>3.2T DR</v>
      </c>
      <c r="C84" s="396" t="str">
        <f>'Ethernet Total'!C84</f>
        <v>500 m</v>
      </c>
      <c r="D84" s="397" t="str">
        <f>'Ethernet Total'!D84</f>
        <v>OSFP-XD and TBD</v>
      </c>
      <c r="E84" s="371">
        <v>0</v>
      </c>
      <c r="F84" s="371">
        <v>0</v>
      </c>
      <c r="G84" s="371"/>
      <c r="H84" s="371"/>
      <c r="I84" s="371"/>
      <c r="J84" s="371"/>
      <c r="K84" s="371"/>
      <c r="L84" s="371"/>
      <c r="M84" s="371"/>
      <c r="N84" s="371"/>
      <c r="O84" s="371"/>
      <c r="P84" s="371"/>
    </row>
    <row r="85" spans="2:16">
      <c r="B85" s="395" t="str">
        <f>'Ethernet Total'!B85</f>
        <v>3.2T FR</v>
      </c>
      <c r="C85" s="396" t="str">
        <f>'Ethernet Total'!C85</f>
        <v>2 km</v>
      </c>
      <c r="D85" s="397" t="str">
        <f>'Ethernet Total'!D85</f>
        <v>OSFP-XD and TBD</v>
      </c>
      <c r="E85" s="371">
        <v>0</v>
      </c>
      <c r="F85" s="371">
        <v>0</v>
      </c>
      <c r="G85" s="371"/>
      <c r="H85" s="371"/>
      <c r="I85" s="371"/>
      <c r="J85" s="371"/>
      <c r="K85" s="371"/>
      <c r="L85" s="371"/>
      <c r="M85" s="371"/>
      <c r="N85" s="371"/>
      <c r="O85" s="371"/>
      <c r="P85" s="371"/>
    </row>
    <row r="86" spans="2:16">
      <c r="B86" s="395" t="str">
        <f>'Ethernet Total'!B86</f>
        <v>3.2T LR</v>
      </c>
      <c r="C86" s="396" t="str">
        <f>'Ethernet Total'!C86</f>
        <v>10 km</v>
      </c>
      <c r="D86" s="397" t="str">
        <f>'Ethernet Total'!D86</f>
        <v>OSFP-XD and TBD</v>
      </c>
      <c r="E86" s="371">
        <v>0</v>
      </c>
      <c r="F86" s="371">
        <v>0</v>
      </c>
      <c r="G86" s="371"/>
      <c r="H86" s="371"/>
      <c r="I86" s="371"/>
      <c r="J86" s="371"/>
      <c r="K86" s="371"/>
      <c r="L86" s="371"/>
      <c r="M86" s="371"/>
      <c r="N86" s="371"/>
      <c r="O86" s="371"/>
      <c r="P86" s="371"/>
    </row>
    <row r="87" spans="2:16">
      <c r="B87" s="395" t="str">
        <f>'Ethernet Total'!B87</f>
        <v>3.2T ER</v>
      </c>
      <c r="C87" s="396" t="str">
        <f>'Ethernet Total'!C87</f>
        <v>&gt;10 km</v>
      </c>
      <c r="D87" s="397" t="str">
        <f>'Ethernet Total'!D87</f>
        <v>OSFP-XD and TBD</v>
      </c>
      <c r="E87" s="371">
        <v>0</v>
      </c>
      <c r="F87" s="371">
        <v>0</v>
      </c>
      <c r="G87" s="371"/>
      <c r="H87" s="371"/>
      <c r="I87" s="371"/>
      <c r="J87" s="371"/>
      <c r="K87" s="371"/>
      <c r="L87" s="371"/>
      <c r="M87" s="371"/>
      <c r="N87" s="371"/>
      <c r="O87" s="371"/>
      <c r="P87" s="371"/>
    </row>
    <row r="88" spans="2:16">
      <c r="B88" s="395">
        <f>'Ethernet Total'!B88</f>
        <v>0</v>
      </c>
      <c r="C88" s="153"/>
      <c r="D88" s="154"/>
      <c r="E88" s="371"/>
      <c r="F88" s="371"/>
      <c r="G88" s="371"/>
      <c r="H88" s="371"/>
      <c r="I88" s="371"/>
      <c r="J88" s="371"/>
      <c r="K88" s="371"/>
      <c r="L88" s="371"/>
      <c r="M88" s="371"/>
      <c r="N88" s="371"/>
      <c r="O88" s="371"/>
      <c r="P88" s="371"/>
    </row>
    <row r="89" spans="2:16">
      <c r="B89" s="337" t="s">
        <v>18</v>
      </c>
      <c r="C89" s="338"/>
      <c r="D89" s="340"/>
      <c r="E89" s="70">
        <f t="shared" ref="E89:F89" si="0">SUM(E9:E88)</f>
        <v>4496664.3535132017</v>
      </c>
      <c r="F89" s="70">
        <f t="shared" si="0"/>
        <v>3902185.0984692555</v>
      </c>
      <c r="G89" s="70"/>
      <c r="H89" s="70"/>
      <c r="I89" s="70"/>
      <c r="J89" s="70"/>
      <c r="K89" s="70"/>
      <c r="L89" s="70"/>
      <c r="M89" s="70"/>
      <c r="N89" s="70"/>
      <c r="O89" s="70"/>
      <c r="P89" s="70"/>
    </row>
    <row r="91" spans="2:16">
      <c r="E91" s="123"/>
      <c r="F91" s="123"/>
      <c r="G91" s="123"/>
      <c r="H91" s="123"/>
      <c r="I91" s="123"/>
      <c r="J91" s="123"/>
      <c r="K91" s="123"/>
      <c r="L91" s="123"/>
      <c r="M91" s="123"/>
      <c r="N91" s="123"/>
      <c r="O91" s="123"/>
      <c r="P91" s="123"/>
    </row>
    <row r="92" spans="2:16" ht="21">
      <c r="B92" s="333" t="s">
        <v>17</v>
      </c>
      <c r="C92" s="333"/>
      <c r="D92" s="333"/>
      <c r="I92" s="446"/>
      <c r="J92" s="448"/>
      <c r="K92" s="448"/>
      <c r="L92" s="448"/>
      <c r="M92" s="448"/>
      <c r="N92" s="448"/>
      <c r="O92" s="448"/>
      <c r="P92" s="448"/>
    </row>
    <row r="93" spans="2:16">
      <c r="B93" s="65" t="s">
        <v>29</v>
      </c>
      <c r="C93" s="65" t="s">
        <v>28</v>
      </c>
      <c r="D93" s="65" t="s">
        <v>30</v>
      </c>
      <c r="E93" s="71">
        <v>2016</v>
      </c>
      <c r="F93" s="71">
        <v>2017</v>
      </c>
      <c r="G93" s="71"/>
      <c r="H93" s="71"/>
      <c r="I93" s="71"/>
      <c r="J93" s="71"/>
      <c r="K93" s="71"/>
      <c r="L93" s="71"/>
      <c r="M93" s="71"/>
      <c r="N93" s="71"/>
      <c r="O93" s="71"/>
      <c r="P93" s="71"/>
    </row>
    <row r="94" spans="2:16">
      <c r="B94" s="149" t="str">
        <f t="shared" ref="B94:D113" si="1">B9</f>
        <v>GbE</v>
      </c>
      <c r="C94" s="150" t="str">
        <f t="shared" si="1"/>
        <v>500 m</v>
      </c>
      <c r="D94" s="151" t="str">
        <f t="shared" si="1"/>
        <v>SFP</v>
      </c>
      <c r="E94" s="327">
        <f>'Ethernet Total'!E103</f>
        <v>10.178233731377588</v>
      </c>
      <c r="F94" s="327">
        <f>'Ethernet Total'!F103</f>
        <v>8.9746992158904888</v>
      </c>
      <c r="G94" s="327"/>
      <c r="H94" s="327"/>
      <c r="I94" s="327"/>
      <c r="J94" s="327"/>
      <c r="K94" s="327"/>
      <c r="L94" s="327"/>
      <c r="M94" s="327"/>
      <c r="N94" s="327"/>
      <c r="O94" s="327"/>
      <c r="P94" s="327"/>
    </row>
    <row r="95" spans="2:16">
      <c r="B95" s="152" t="str">
        <f t="shared" si="1"/>
        <v>GbE</v>
      </c>
      <c r="C95" s="153" t="str">
        <f t="shared" si="1"/>
        <v>10 km</v>
      </c>
      <c r="D95" s="154" t="str">
        <f t="shared" si="1"/>
        <v>SFP</v>
      </c>
      <c r="E95" s="183">
        <f>'Ethernet Total'!E104</f>
        <v>11.313150064475876</v>
      </c>
      <c r="F95" s="183">
        <f>'Ethernet Total'!F104</f>
        <v>9.7279618337487541</v>
      </c>
      <c r="G95" s="183"/>
      <c r="H95" s="183"/>
      <c r="I95" s="183"/>
      <c r="J95" s="183"/>
      <c r="K95" s="183"/>
      <c r="L95" s="183"/>
      <c r="M95" s="183"/>
      <c r="N95" s="183"/>
      <c r="O95" s="183"/>
      <c r="P95" s="183"/>
    </row>
    <row r="96" spans="2:16">
      <c r="B96" s="152" t="str">
        <f t="shared" si="1"/>
        <v>GbE</v>
      </c>
      <c r="C96" s="153" t="str">
        <f t="shared" si="1"/>
        <v>40 km</v>
      </c>
      <c r="D96" s="154" t="str">
        <f t="shared" si="1"/>
        <v>SFP</v>
      </c>
      <c r="E96" s="183">
        <f>'Ethernet Total'!E105</f>
        <v>14.223250006112197</v>
      </c>
      <c r="F96" s="183">
        <f>'Ethernet Total'!F105</f>
        <v>11.270556706605298</v>
      </c>
      <c r="G96" s="183"/>
      <c r="H96" s="183"/>
      <c r="I96" s="183"/>
      <c r="J96" s="183"/>
      <c r="K96" s="183"/>
      <c r="L96" s="183"/>
      <c r="M96" s="183"/>
      <c r="N96" s="183"/>
      <c r="O96" s="183"/>
      <c r="P96" s="183"/>
    </row>
    <row r="97" spans="2:16">
      <c r="B97" s="152" t="str">
        <f t="shared" si="1"/>
        <v>GbE</v>
      </c>
      <c r="C97" s="153" t="str">
        <f t="shared" si="1"/>
        <v>80 km</v>
      </c>
      <c r="D97" s="153" t="str">
        <f t="shared" si="1"/>
        <v>SFP</v>
      </c>
      <c r="E97" s="183">
        <f>'Ethernet Total'!E106</f>
        <v>47.263945249069465</v>
      </c>
      <c r="F97" s="183">
        <f>'Ethernet Total'!F106</f>
        <v>42.349942382451964</v>
      </c>
      <c r="G97" s="183"/>
      <c r="H97" s="183"/>
      <c r="I97" s="183"/>
      <c r="J97" s="183"/>
      <c r="K97" s="183"/>
      <c r="L97" s="183"/>
      <c r="M97" s="183"/>
      <c r="N97" s="183"/>
      <c r="O97" s="183"/>
      <c r="P97" s="183"/>
    </row>
    <row r="98" spans="2:16">
      <c r="B98" s="155" t="str">
        <f t="shared" si="1"/>
        <v>GbE &amp; Fast Ethernet</v>
      </c>
      <c r="C98" s="156" t="str">
        <f t="shared" si="1"/>
        <v>Various</v>
      </c>
      <c r="D98" s="156" t="str">
        <f t="shared" si="1"/>
        <v>Legacy/discontinued</v>
      </c>
      <c r="E98" s="277">
        <f>'Ethernet Total'!E107</f>
        <v>18</v>
      </c>
      <c r="F98" s="277">
        <f>'Ethernet Total'!F107</f>
        <v>0</v>
      </c>
      <c r="G98" s="277"/>
      <c r="H98" s="277"/>
      <c r="I98" s="277"/>
      <c r="J98" s="277"/>
      <c r="K98" s="277"/>
      <c r="L98" s="277"/>
      <c r="M98" s="277"/>
      <c r="N98" s="277"/>
      <c r="O98" s="277"/>
      <c r="P98" s="277"/>
    </row>
    <row r="99" spans="2:16">
      <c r="B99" s="152" t="str">
        <f t="shared" si="1"/>
        <v>10GbE</v>
      </c>
      <c r="C99" s="153" t="str">
        <f t="shared" si="1"/>
        <v>300 m</v>
      </c>
      <c r="D99" s="153" t="str">
        <f t="shared" si="1"/>
        <v>XFP</v>
      </c>
      <c r="E99" s="183">
        <f>'Ethernet Total'!E108</f>
        <v>65.084287545305614</v>
      </c>
      <c r="F99" s="183">
        <f>'Ethernet Total'!F108</f>
        <v>58.749084731162213</v>
      </c>
      <c r="G99" s="183"/>
      <c r="H99" s="183"/>
      <c r="I99" s="183"/>
      <c r="J99" s="183"/>
      <c r="K99" s="183"/>
      <c r="L99" s="183"/>
      <c r="M99" s="183"/>
      <c r="N99" s="183"/>
      <c r="O99" s="183"/>
      <c r="P99" s="183"/>
    </row>
    <row r="100" spans="2:16">
      <c r="B100" s="152" t="str">
        <f t="shared" si="1"/>
        <v>10GbE</v>
      </c>
      <c r="C100" s="153" t="str">
        <f t="shared" si="1"/>
        <v>300 m</v>
      </c>
      <c r="D100" s="153" t="str">
        <f t="shared" si="1"/>
        <v>SFP+</v>
      </c>
      <c r="E100" s="183">
        <f>'Ethernet Total'!E109</f>
        <v>18.016278339273537</v>
      </c>
      <c r="F100" s="183">
        <f>'Ethernet Total'!F109</f>
        <v>15.097691372748406</v>
      </c>
      <c r="G100" s="183"/>
      <c r="H100" s="183"/>
      <c r="I100" s="183"/>
      <c r="J100" s="183"/>
      <c r="K100" s="183"/>
      <c r="L100" s="183"/>
      <c r="M100" s="183"/>
      <c r="N100" s="183"/>
      <c r="O100" s="183"/>
      <c r="P100" s="183"/>
    </row>
    <row r="101" spans="2:16">
      <c r="B101" s="152" t="str">
        <f t="shared" si="1"/>
        <v>10GbE LRM</v>
      </c>
      <c r="C101" s="153" t="str">
        <f t="shared" si="1"/>
        <v>220 m</v>
      </c>
      <c r="D101" s="153" t="str">
        <f t="shared" si="1"/>
        <v>SFP+</v>
      </c>
      <c r="E101" s="183">
        <f>'Ethernet Total'!E110</f>
        <v>78.390761412913719</v>
      </c>
      <c r="F101" s="183">
        <f>'Ethernet Total'!F110</f>
        <v>66.716018564745482</v>
      </c>
      <c r="G101" s="183"/>
      <c r="H101" s="183"/>
      <c r="I101" s="183"/>
      <c r="J101" s="183"/>
      <c r="K101" s="183"/>
      <c r="L101" s="183"/>
      <c r="M101" s="183"/>
      <c r="N101" s="183"/>
      <c r="O101" s="183"/>
      <c r="P101" s="183"/>
    </row>
    <row r="102" spans="2:16">
      <c r="B102" s="152" t="str">
        <f t="shared" si="1"/>
        <v>10GbE</v>
      </c>
      <c r="C102" s="153" t="str">
        <f t="shared" si="1"/>
        <v>10 km</v>
      </c>
      <c r="D102" s="153" t="str">
        <f t="shared" si="1"/>
        <v>XFP</v>
      </c>
      <c r="E102" s="183">
        <f>'Ethernet Total'!E111</f>
        <v>67.576972221049004</v>
      </c>
      <c r="F102" s="183">
        <f>'Ethernet Total'!F111</f>
        <v>51.799368807617711</v>
      </c>
      <c r="G102" s="183"/>
      <c r="H102" s="183"/>
      <c r="I102" s="183"/>
      <c r="J102" s="183"/>
      <c r="K102" s="183"/>
      <c r="L102" s="183"/>
      <c r="M102" s="183"/>
      <c r="N102" s="183"/>
      <c r="O102" s="183"/>
      <c r="P102" s="183"/>
    </row>
    <row r="103" spans="2:16">
      <c r="B103" s="152" t="str">
        <f t="shared" si="1"/>
        <v>10GbE</v>
      </c>
      <c r="C103" s="153" t="str">
        <f t="shared" si="1"/>
        <v>10 km</v>
      </c>
      <c r="D103" s="153" t="str">
        <f t="shared" si="1"/>
        <v>SFP+</v>
      </c>
      <c r="E103" s="184">
        <f>'Ethernet Total'!E112</f>
        <v>38.465958311427336</v>
      </c>
      <c r="F103" s="184">
        <f>'Ethernet Total'!F112</f>
        <v>30.5</v>
      </c>
      <c r="G103" s="184"/>
      <c r="H103" s="184"/>
      <c r="I103" s="184"/>
      <c r="J103" s="184"/>
      <c r="K103" s="184"/>
      <c r="L103" s="184"/>
      <c r="M103" s="184"/>
      <c r="N103" s="184"/>
      <c r="O103" s="184"/>
      <c r="P103" s="184"/>
    </row>
    <row r="104" spans="2:16">
      <c r="B104" s="152" t="str">
        <f t="shared" si="1"/>
        <v>10GbE</v>
      </c>
      <c r="C104" s="153" t="str">
        <f t="shared" si="1"/>
        <v>40 km</v>
      </c>
      <c r="D104" s="153" t="str">
        <f t="shared" si="1"/>
        <v>XFP</v>
      </c>
      <c r="E104" s="183">
        <f>'Ethernet Total'!E113</f>
        <v>202.96860771881492</v>
      </c>
      <c r="F104" s="183">
        <f>'Ethernet Total'!F113</f>
        <v>139.47449702400385</v>
      </c>
      <c r="G104" s="183"/>
      <c r="H104" s="183"/>
      <c r="I104" s="183"/>
      <c r="J104" s="183"/>
      <c r="K104" s="183"/>
      <c r="L104" s="183"/>
      <c r="M104" s="183"/>
      <c r="N104" s="183"/>
      <c r="O104" s="183"/>
      <c r="P104" s="183"/>
    </row>
    <row r="105" spans="2:16">
      <c r="B105" s="152" t="str">
        <f t="shared" si="1"/>
        <v>10GbE</v>
      </c>
      <c r="C105" s="153" t="str">
        <f t="shared" si="1"/>
        <v>40 km</v>
      </c>
      <c r="D105" s="153" t="str">
        <f t="shared" si="1"/>
        <v>SFP+</v>
      </c>
      <c r="E105" s="183">
        <f>'Ethernet Total'!E114</f>
        <v>191.20778168956542</v>
      </c>
      <c r="F105" s="183">
        <f>'Ethernet Total'!F114</f>
        <v>155.78241680453388</v>
      </c>
      <c r="G105" s="183"/>
      <c r="H105" s="183"/>
      <c r="I105" s="183"/>
      <c r="J105" s="183"/>
      <c r="K105" s="183"/>
      <c r="L105" s="183"/>
      <c r="M105" s="183"/>
      <c r="N105" s="183"/>
      <c r="O105" s="183"/>
      <c r="P105" s="183"/>
    </row>
    <row r="106" spans="2:16">
      <c r="B106" s="152" t="str">
        <f t="shared" si="1"/>
        <v>10GbE</v>
      </c>
      <c r="C106" s="153" t="str">
        <f t="shared" si="1"/>
        <v>80 km</v>
      </c>
      <c r="D106" s="153" t="str">
        <f t="shared" si="1"/>
        <v>XFP</v>
      </c>
      <c r="E106" s="183">
        <f>'Ethernet Total'!E115</f>
        <v>272.0748723385496</v>
      </c>
      <c r="F106" s="183">
        <f>'Ethernet Total'!F115</f>
        <v>279.05568350167476</v>
      </c>
      <c r="G106" s="183"/>
      <c r="H106" s="183"/>
      <c r="I106" s="183"/>
      <c r="J106" s="183"/>
      <c r="K106" s="183"/>
      <c r="L106" s="183"/>
      <c r="M106" s="183"/>
      <c r="N106" s="183"/>
      <c r="O106" s="183"/>
      <c r="P106" s="183"/>
    </row>
    <row r="107" spans="2:16">
      <c r="B107" s="152" t="str">
        <f t="shared" si="1"/>
        <v>10GbE</v>
      </c>
      <c r="C107" s="153" t="str">
        <f t="shared" si="1"/>
        <v>80 km</v>
      </c>
      <c r="D107" s="153" t="str">
        <f t="shared" si="1"/>
        <v>SFP+</v>
      </c>
      <c r="E107" s="183">
        <f>'Ethernet Total'!E116</f>
        <v>362.31733736347383</v>
      </c>
      <c r="F107" s="183">
        <f>'Ethernet Total'!F116</f>
        <v>296.14130230693672</v>
      </c>
      <c r="G107" s="183"/>
      <c r="H107" s="183"/>
      <c r="I107" s="183"/>
      <c r="J107" s="183"/>
      <c r="K107" s="183"/>
      <c r="L107" s="183"/>
      <c r="M107" s="183"/>
      <c r="N107" s="183"/>
      <c r="O107" s="183"/>
      <c r="P107" s="183"/>
    </row>
    <row r="108" spans="2:16">
      <c r="B108" s="155" t="str">
        <f t="shared" si="1"/>
        <v>10GbE</v>
      </c>
      <c r="C108" s="156" t="str">
        <f t="shared" si="1"/>
        <v>Various</v>
      </c>
      <c r="D108" s="156" t="str">
        <f t="shared" si="1"/>
        <v>Legacy/discontinued</v>
      </c>
      <c r="E108" s="277">
        <f>'Ethernet Total'!E117</f>
        <v>99.093186017554928</v>
      </c>
      <c r="F108" s="277">
        <f>'Ethernet Total'!F117</f>
        <v>94.281145957499305</v>
      </c>
      <c r="G108" s="277"/>
      <c r="H108" s="277"/>
      <c r="I108" s="277"/>
      <c r="J108" s="277"/>
      <c r="K108" s="277"/>
      <c r="L108" s="277"/>
      <c r="M108" s="277"/>
      <c r="N108" s="277"/>
      <c r="O108" s="277"/>
      <c r="P108" s="277"/>
    </row>
    <row r="109" spans="2:16">
      <c r="B109" s="152" t="str">
        <f t="shared" si="1"/>
        <v>25GbE SR</v>
      </c>
      <c r="C109" s="153" t="str">
        <f t="shared" si="1"/>
        <v>100 - 300 m</v>
      </c>
      <c r="D109" s="153" t="str">
        <f t="shared" si="1"/>
        <v>SFP28</v>
      </c>
      <c r="E109" s="183">
        <f>'Ethernet Total'!E118</f>
        <v>187.14315701091519</v>
      </c>
      <c r="F109" s="183">
        <f>'Ethernet Total'!F118</f>
        <v>141.11071819746516</v>
      </c>
      <c r="G109" s="183"/>
      <c r="H109" s="183"/>
      <c r="I109" s="183"/>
      <c r="J109" s="183"/>
      <c r="K109" s="183"/>
      <c r="L109" s="183"/>
      <c r="M109" s="183"/>
      <c r="N109" s="183"/>
      <c r="O109" s="183"/>
      <c r="P109" s="183"/>
    </row>
    <row r="110" spans="2:16">
      <c r="B110" s="152" t="str">
        <f t="shared" si="1"/>
        <v>25GbE LR</v>
      </c>
      <c r="C110" s="153" t="str">
        <f t="shared" si="1"/>
        <v>10 km</v>
      </c>
      <c r="D110" s="153" t="str">
        <f t="shared" si="1"/>
        <v>SFP28</v>
      </c>
      <c r="E110" s="183">
        <f>'Ethernet Total'!E119</f>
        <v>456.24032541776609</v>
      </c>
      <c r="F110" s="183">
        <f>'Ethernet Total'!F119</f>
        <v>324.10355668962507</v>
      </c>
      <c r="G110" s="183"/>
      <c r="H110" s="183"/>
      <c r="I110" s="183"/>
      <c r="J110" s="183"/>
      <c r="K110" s="183"/>
      <c r="L110" s="183"/>
      <c r="M110" s="183"/>
      <c r="N110" s="183"/>
      <c r="O110" s="183"/>
      <c r="P110" s="183"/>
    </row>
    <row r="111" spans="2:16">
      <c r="B111" s="155" t="str">
        <f t="shared" si="1"/>
        <v>25GbE ER</v>
      </c>
      <c r="C111" s="156" t="str">
        <f t="shared" si="1"/>
        <v>40 km</v>
      </c>
      <c r="D111" s="156" t="str">
        <f t="shared" si="1"/>
        <v>SFP28</v>
      </c>
      <c r="E111" s="277">
        <f>'Ethernet Total'!E120</f>
        <v>0</v>
      </c>
      <c r="F111" s="277">
        <f>'Ethernet Total'!F120</f>
        <v>0</v>
      </c>
      <c r="G111" s="277"/>
      <c r="H111" s="277"/>
      <c r="I111" s="277"/>
      <c r="J111" s="277"/>
      <c r="K111" s="277"/>
      <c r="L111" s="277"/>
      <c r="M111" s="277"/>
      <c r="N111" s="277"/>
      <c r="O111" s="277"/>
      <c r="P111" s="277"/>
    </row>
    <row r="112" spans="2:16">
      <c r="B112" s="149" t="str">
        <f t="shared" si="1"/>
        <v>40G SR4</v>
      </c>
      <c r="C112" s="150" t="str">
        <f t="shared" si="1"/>
        <v>100 m</v>
      </c>
      <c r="D112" s="151" t="str">
        <f t="shared" si="1"/>
        <v>QSFP+</v>
      </c>
      <c r="E112" s="327">
        <f>'Ethernet Total'!E121</f>
        <v>96.595063887564976</v>
      </c>
      <c r="F112" s="327">
        <f>'Ethernet Total'!F121</f>
        <v>80.379797575925679</v>
      </c>
      <c r="G112" s="327"/>
      <c r="H112" s="327"/>
      <c r="I112" s="327"/>
      <c r="J112" s="327"/>
      <c r="K112" s="327"/>
      <c r="L112" s="327"/>
      <c r="M112" s="327"/>
      <c r="N112" s="327"/>
      <c r="O112" s="327"/>
      <c r="P112" s="327"/>
    </row>
    <row r="113" spans="2:16">
      <c r="B113" s="152" t="str">
        <f t="shared" si="1"/>
        <v>40GbE MM duplex</v>
      </c>
      <c r="C113" s="153" t="str">
        <f t="shared" si="1"/>
        <v>100 m</v>
      </c>
      <c r="D113" s="154" t="str">
        <f t="shared" si="1"/>
        <v>QSFP+</v>
      </c>
      <c r="E113" s="183">
        <f>'Ethernet Total'!E122</f>
        <v>250</v>
      </c>
      <c r="F113" s="183">
        <f>'Ethernet Total'!F122</f>
        <v>240</v>
      </c>
      <c r="G113" s="183"/>
      <c r="H113" s="183"/>
      <c r="I113" s="183"/>
      <c r="J113" s="183"/>
      <c r="K113" s="183"/>
      <c r="L113" s="183"/>
      <c r="M113" s="183"/>
      <c r="N113" s="183"/>
      <c r="O113" s="183"/>
      <c r="P113" s="183"/>
    </row>
    <row r="114" spans="2:16">
      <c r="B114" s="152" t="str">
        <f t="shared" ref="B114:D133" si="2">B29</f>
        <v>40GbE eSR</v>
      </c>
      <c r="C114" s="153" t="str">
        <f t="shared" si="2"/>
        <v>300 m</v>
      </c>
      <c r="D114" s="154" t="str">
        <f t="shared" si="2"/>
        <v>QSFP+</v>
      </c>
      <c r="E114" s="183">
        <f>'Ethernet Total'!E123</f>
        <v>106.66614587912188</v>
      </c>
      <c r="F114" s="183">
        <f>'Ethernet Total'!F123</f>
        <v>80.99928194026171</v>
      </c>
      <c r="G114" s="183"/>
      <c r="H114" s="183"/>
      <c r="I114" s="183"/>
      <c r="J114" s="183"/>
      <c r="K114" s="183"/>
      <c r="L114" s="183"/>
      <c r="M114" s="183"/>
      <c r="N114" s="183"/>
      <c r="O114" s="183"/>
      <c r="P114" s="183"/>
    </row>
    <row r="115" spans="2:16">
      <c r="B115" s="152" t="str">
        <f t="shared" si="2"/>
        <v>40 GbE PSM4</v>
      </c>
      <c r="C115" s="153" t="str">
        <f t="shared" si="2"/>
        <v>500 m</v>
      </c>
      <c r="D115" s="154" t="str">
        <f t="shared" si="2"/>
        <v>QSFP+</v>
      </c>
      <c r="E115" s="183">
        <f>'Ethernet Total'!E124</f>
        <v>253.19068527507093</v>
      </c>
      <c r="F115" s="183">
        <f>'Ethernet Total'!F124</f>
        <v>262.79055146339874</v>
      </c>
      <c r="G115" s="183"/>
      <c r="H115" s="183"/>
      <c r="I115" s="183"/>
      <c r="J115" s="183"/>
      <c r="K115" s="183"/>
      <c r="L115" s="183"/>
      <c r="M115" s="183"/>
      <c r="N115" s="183"/>
      <c r="O115" s="183"/>
      <c r="P115" s="183"/>
    </row>
    <row r="116" spans="2:16">
      <c r="B116" s="152" t="str">
        <f t="shared" si="2"/>
        <v>40GbE (FR)</v>
      </c>
      <c r="C116" s="153" t="str">
        <f t="shared" si="2"/>
        <v>2 km</v>
      </c>
      <c r="D116" s="154" t="str">
        <f t="shared" si="2"/>
        <v>CFP</v>
      </c>
      <c r="E116" s="183">
        <f>'Ethernet Total'!E125</f>
        <v>4569.894941368153</v>
      </c>
      <c r="F116" s="183">
        <f>'Ethernet Total'!F125</f>
        <v>5251.681208639473</v>
      </c>
      <c r="G116" s="183"/>
      <c r="H116" s="183"/>
      <c r="I116" s="183"/>
      <c r="J116" s="183"/>
      <c r="K116" s="183"/>
      <c r="L116" s="183"/>
      <c r="M116" s="183"/>
      <c r="N116" s="183"/>
      <c r="O116" s="183"/>
      <c r="P116" s="183"/>
    </row>
    <row r="117" spans="2:16">
      <c r="B117" s="152" t="str">
        <f t="shared" si="2"/>
        <v>40GbE (LR4 subspec)</v>
      </c>
      <c r="C117" s="153" t="str">
        <f t="shared" si="2"/>
        <v>2 km</v>
      </c>
      <c r="D117" s="154" t="str">
        <f t="shared" si="2"/>
        <v>QSFP+</v>
      </c>
      <c r="E117" s="183">
        <f>'Ethernet Total'!E126</f>
        <v>377.60055209491952</v>
      </c>
      <c r="F117" s="183">
        <f>'Ethernet Total'!F126</f>
        <v>343.5254726908467</v>
      </c>
      <c r="G117" s="183"/>
      <c r="H117" s="183"/>
      <c r="I117" s="183"/>
      <c r="J117" s="183"/>
      <c r="K117" s="183"/>
      <c r="L117" s="183"/>
      <c r="M117" s="183"/>
      <c r="N117" s="183"/>
      <c r="O117" s="183"/>
      <c r="P117" s="183"/>
    </row>
    <row r="118" spans="2:16">
      <c r="B118" s="152" t="str">
        <f t="shared" si="2"/>
        <v>40GbE</v>
      </c>
      <c r="C118" s="153" t="str">
        <f t="shared" si="2"/>
        <v>10 km</v>
      </c>
      <c r="D118" s="154" t="str">
        <f t="shared" si="2"/>
        <v>CFP</v>
      </c>
      <c r="E118" s="183">
        <f>'Ethernet Total'!E127</f>
        <v>1174.9655306999969</v>
      </c>
      <c r="F118" s="183">
        <f>'Ethernet Total'!F127</f>
        <v>1350.8997571323105</v>
      </c>
      <c r="G118" s="183"/>
      <c r="H118" s="183"/>
      <c r="I118" s="183"/>
      <c r="J118" s="183"/>
      <c r="K118" s="183"/>
      <c r="L118" s="183"/>
      <c r="M118" s="183"/>
      <c r="N118" s="183"/>
      <c r="O118" s="183"/>
      <c r="P118" s="183"/>
    </row>
    <row r="119" spans="2:16">
      <c r="B119" s="152" t="str">
        <f t="shared" si="2"/>
        <v>40GbE</v>
      </c>
      <c r="C119" s="153" t="str">
        <f t="shared" si="2"/>
        <v>10 km</v>
      </c>
      <c r="D119" s="154" t="str">
        <f t="shared" si="2"/>
        <v>QSFP+</v>
      </c>
      <c r="E119" s="183">
        <f>'Ethernet Total'!E128</f>
        <v>427.72742888770347</v>
      </c>
      <c r="F119" s="183">
        <f>'Ethernet Total'!F128</f>
        <v>401.36672508917627</v>
      </c>
      <c r="G119" s="183"/>
      <c r="H119" s="183"/>
      <c r="I119" s="183"/>
      <c r="J119" s="183"/>
      <c r="K119" s="183"/>
      <c r="L119" s="183"/>
      <c r="M119" s="183"/>
      <c r="N119" s="183"/>
      <c r="O119" s="183"/>
      <c r="P119" s="183"/>
    </row>
    <row r="120" spans="2:16">
      <c r="B120" s="155" t="str">
        <f t="shared" si="2"/>
        <v>40GbE</v>
      </c>
      <c r="C120" s="156" t="str">
        <f t="shared" si="2"/>
        <v>40 km</v>
      </c>
      <c r="D120" s="157" t="str">
        <f t="shared" si="2"/>
        <v>all</v>
      </c>
      <c r="E120" s="277">
        <f>'Ethernet Total'!E129</f>
        <v>1673.0572324239708</v>
      </c>
      <c r="F120" s="277">
        <f>'Ethernet Total'!F129</f>
        <v>1459.2330281290015</v>
      </c>
      <c r="G120" s="277"/>
      <c r="H120" s="277"/>
      <c r="I120" s="277"/>
      <c r="J120" s="277"/>
      <c r="K120" s="277"/>
      <c r="L120" s="277"/>
      <c r="M120" s="277"/>
      <c r="N120" s="277"/>
      <c r="O120" s="277"/>
      <c r="P120" s="277"/>
    </row>
    <row r="121" spans="2:16">
      <c r="B121" s="149" t="str">
        <f t="shared" si="2"/>
        <v xml:space="preserve">50G </v>
      </c>
      <c r="C121" s="150" t="str">
        <f t="shared" si="2"/>
        <v>100 m</v>
      </c>
      <c r="D121" s="150" t="str">
        <f t="shared" si="2"/>
        <v>all</v>
      </c>
      <c r="E121" s="327">
        <f>'Ethernet Total'!E130</f>
        <v>0</v>
      </c>
      <c r="F121" s="327">
        <f>'Ethernet Total'!F130</f>
        <v>0</v>
      </c>
      <c r="G121" s="327"/>
      <c r="H121" s="327"/>
      <c r="I121" s="327"/>
      <c r="J121" s="327"/>
      <c r="K121" s="327"/>
      <c r="L121" s="327"/>
      <c r="M121" s="327"/>
      <c r="N121" s="327"/>
      <c r="O121" s="327"/>
      <c r="P121" s="327"/>
    </row>
    <row r="122" spans="2:16">
      <c r="B122" s="152" t="str">
        <f t="shared" si="2"/>
        <v xml:space="preserve">50G </v>
      </c>
      <c r="C122" s="153" t="str">
        <f t="shared" si="2"/>
        <v>2 km</v>
      </c>
      <c r="D122" s="153" t="str">
        <f t="shared" si="2"/>
        <v>all</v>
      </c>
      <c r="E122" s="183">
        <f>'Ethernet Total'!E131</f>
        <v>0</v>
      </c>
      <c r="F122" s="183">
        <f>'Ethernet Total'!F131</f>
        <v>0</v>
      </c>
      <c r="G122" s="183"/>
      <c r="H122" s="183"/>
      <c r="I122" s="183"/>
      <c r="J122" s="183"/>
      <c r="K122" s="183"/>
      <c r="L122" s="183"/>
      <c r="M122" s="183"/>
      <c r="N122" s="183"/>
      <c r="O122" s="183"/>
      <c r="P122" s="183"/>
    </row>
    <row r="123" spans="2:16">
      <c r="B123" s="152" t="str">
        <f t="shared" si="2"/>
        <v xml:space="preserve">50G </v>
      </c>
      <c r="C123" s="153" t="str">
        <f t="shared" si="2"/>
        <v>10 km</v>
      </c>
      <c r="D123" s="153" t="str">
        <f t="shared" si="2"/>
        <v>all</v>
      </c>
      <c r="E123" s="183">
        <f>'Ethernet Total'!E132</f>
        <v>0</v>
      </c>
      <c r="F123" s="183">
        <f>'Ethernet Total'!F132</f>
        <v>0</v>
      </c>
      <c r="G123" s="183"/>
      <c r="H123" s="183"/>
      <c r="I123" s="183"/>
      <c r="J123" s="183"/>
      <c r="K123" s="183"/>
      <c r="L123" s="183"/>
      <c r="M123" s="183"/>
      <c r="N123" s="183"/>
      <c r="O123" s="183"/>
      <c r="P123" s="183"/>
    </row>
    <row r="124" spans="2:16">
      <c r="B124" s="152" t="str">
        <f t="shared" si="2"/>
        <v xml:space="preserve">50G </v>
      </c>
      <c r="C124" s="153" t="str">
        <f t="shared" si="2"/>
        <v>40 km</v>
      </c>
      <c r="D124" s="153" t="str">
        <f t="shared" si="2"/>
        <v>all</v>
      </c>
      <c r="E124" s="183">
        <f>'Ethernet Total'!E133</f>
        <v>0</v>
      </c>
      <c r="F124" s="183">
        <f>'Ethernet Total'!F133</f>
        <v>0</v>
      </c>
      <c r="G124" s="183"/>
      <c r="H124" s="183"/>
      <c r="I124" s="183"/>
      <c r="J124" s="183"/>
      <c r="K124" s="183"/>
      <c r="L124" s="183"/>
      <c r="M124" s="183"/>
      <c r="N124" s="183"/>
      <c r="O124" s="183"/>
      <c r="P124" s="183"/>
    </row>
    <row r="125" spans="2:16">
      <c r="B125" s="155" t="str">
        <f t="shared" si="2"/>
        <v xml:space="preserve">50G </v>
      </c>
      <c r="C125" s="156" t="str">
        <f t="shared" si="2"/>
        <v>80 km</v>
      </c>
      <c r="D125" s="156" t="str">
        <f t="shared" si="2"/>
        <v>all</v>
      </c>
      <c r="E125" s="277">
        <f>'Ethernet Total'!E134</f>
        <v>0</v>
      </c>
      <c r="F125" s="277">
        <f>'Ethernet Total'!F134</f>
        <v>0</v>
      </c>
      <c r="G125" s="277"/>
      <c r="H125" s="277"/>
      <c r="I125" s="277"/>
      <c r="J125" s="277"/>
      <c r="K125" s="277"/>
      <c r="L125" s="277"/>
      <c r="M125" s="277"/>
      <c r="N125" s="277"/>
      <c r="O125" s="277"/>
      <c r="P125" s="277"/>
    </row>
    <row r="126" spans="2:16">
      <c r="B126" s="149" t="str">
        <f t="shared" si="2"/>
        <v>100G</v>
      </c>
      <c r="C126" s="150" t="str">
        <f t="shared" si="2"/>
        <v>100 m</v>
      </c>
      <c r="D126" s="151" t="str">
        <f t="shared" si="2"/>
        <v>CFP</v>
      </c>
      <c r="E126" s="183">
        <f>'Ethernet Total'!E135</f>
        <v>1422.7039686825053</v>
      </c>
      <c r="F126" s="183">
        <f>'Ethernet Total'!F135</f>
        <v>1273.3986691740201</v>
      </c>
      <c r="G126" s="183"/>
      <c r="H126" s="183"/>
      <c r="I126" s="183"/>
      <c r="J126" s="183"/>
      <c r="K126" s="183"/>
      <c r="L126" s="183"/>
      <c r="M126" s="183"/>
      <c r="N126" s="183"/>
      <c r="O126" s="183"/>
      <c r="P126" s="183"/>
    </row>
    <row r="127" spans="2:16">
      <c r="B127" s="152" t="str">
        <f t="shared" si="2"/>
        <v>100G</v>
      </c>
      <c r="C127" s="153" t="str">
        <f t="shared" si="2"/>
        <v>100 m</v>
      </c>
      <c r="D127" s="154" t="str">
        <f t="shared" si="2"/>
        <v>CFP2/4</v>
      </c>
      <c r="E127" s="183">
        <f>'Ethernet Total'!E136</f>
        <v>1204.7629951912068</v>
      </c>
      <c r="F127" s="183">
        <f>'Ethernet Total'!F136</f>
        <v>1092.608197443808</v>
      </c>
      <c r="G127" s="183"/>
      <c r="H127" s="183"/>
      <c r="I127" s="183"/>
      <c r="J127" s="183"/>
      <c r="K127" s="183"/>
      <c r="L127" s="183"/>
      <c r="M127" s="183"/>
      <c r="N127" s="183"/>
      <c r="O127" s="183"/>
      <c r="P127" s="183"/>
    </row>
    <row r="128" spans="2:16">
      <c r="B128" s="152" t="str">
        <f t="shared" si="2"/>
        <v>100G SR4</v>
      </c>
      <c r="C128" s="153" t="str">
        <f t="shared" si="2"/>
        <v>100 m</v>
      </c>
      <c r="D128" s="154" t="str">
        <f t="shared" si="2"/>
        <v>QSFP28</v>
      </c>
      <c r="E128" s="183">
        <f>'Ethernet Total'!E137</f>
        <v>258.09426618771823</v>
      </c>
      <c r="F128" s="183">
        <f>'Ethernet Total'!F137</f>
        <v>182.02277386466108</v>
      </c>
      <c r="G128" s="183"/>
      <c r="H128" s="183"/>
      <c r="I128" s="183"/>
      <c r="J128" s="183"/>
      <c r="K128" s="183"/>
      <c r="L128" s="183"/>
      <c r="M128" s="183"/>
      <c r="N128" s="183"/>
      <c r="O128" s="183"/>
      <c r="P128" s="183"/>
    </row>
    <row r="129" spans="2:16">
      <c r="B129" s="152" t="str">
        <f t="shared" si="2"/>
        <v>100G SR2</v>
      </c>
      <c r="C129" s="153" t="str">
        <f t="shared" si="2"/>
        <v>100 m</v>
      </c>
      <c r="D129" s="154" t="str">
        <f t="shared" si="2"/>
        <v>SFP-DD, DSFP</v>
      </c>
      <c r="E129" s="183">
        <f>'Ethernet Total'!E138</f>
        <v>0</v>
      </c>
      <c r="F129" s="183">
        <f>'Ethernet Total'!F138</f>
        <v>0</v>
      </c>
      <c r="G129" s="183"/>
      <c r="H129" s="183"/>
      <c r="I129" s="183"/>
      <c r="J129" s="183"/>
      <c r="K129" s="183"/>
      <c r="L129" s="183"/>
      <c r="M129" s="183"/>
      <c r="N129" s="183"/>
      <c r="O129" s="183"/>
      <c r="P129" s="183"/>
    </row>
    <row r="130" spans="2:16">
      <c r="B130" s="152" t="str">
        <f t="shared" si="2"/>
        <v>100G MM Duplex</v>
      </c>
      <c r="C130" s="153" t="str">
        <f t="shared" si="2"/>
        <v>100 m</v>
      </c>
      <c r="D130" s="154" t="str">
        <f t="shared" si="2"/>
        <v>QSFP28</v>
      </c>
      <c r="E130" s="183">
        <f>'Ethernet Total'!E139</f>
        <v>0</v>
      </c>
      <c r="F130" s="183">
        <f>'Ethernet Total'!F139</f>
        <v>0</v>
      </c>
      <c r="G130" s="183"/>
      <c r="H130" s="183"/>
      <c r="I130" s="183"/>
      <c r="J130" s="183"/>
      <c r="K130" s="183"/>
      <c r="L130" s="183"/>
      <c r="M130" s="183"/>
      <c r="N130" s="183"/>
      <c r="O130" s="183"/>
      <c r="P130" s="183"/>
    </row>
    <row r="131" spans="2:16">
      <c r="B131" s="152" t="str">
        <f t="shared" si="2"/>
        <v>100G eSR</v>
      </c>
      <c r="C131" s="153" t="str">
        <f t="shared" si="2"/>
        <v>300 m</v>
      </c>
      <c r="D131" s="154" t="str">
        <f t="shared" si="2"/>
        <v>QSFP28</v>
      </c>
      <c r="E131" s="183">
        <f>'Ethernet Total'!E140</f>
        <v>0</v>
      </c>
      <c r="F131" s="183">
        <f>'Ethernet Total'!F140</f>
        <v>0</v>
      </c>
      <c r="G131" s="183"/>
      <c r="H131" s="183"/>
      <c r="I131" s="183"/>
      <c r="J131" s="183"/>
      <c r="K131" s="183"/>
      <c r="L131" s="183"/>
      <c r="M131" s="183"/>
      <c r="N131" s="183"/>
      <c r="O131" s="183"/>
      <c r="P131" s="183"/>
    </row>
    <row r="132" spans="2:16">
      <c r="B132" s="152" t="str">
        <f t="shared" si="2"/>
        <v>100G PSM4</v>
      </c>
      <c r="C132" s="153" t="str">
        <f t="shared" si="2"/>
        <v>500 m</v>
      </c>
      <c r="D132" s="154" t="str">
        <f t="shared" si="2"/>
        <v>QSFP28</v>
      </c>
      <c r="E132" s="183">
        <f>'Ethernet Total'!E141</f>
        <v>337.41687156790022</v>
      </c>
      <c r="F132" s="183">
        <f>'Ethernet Total'!F141</f>
        <v>222.65569307558187</v>
      </c>
      <c r="G132" s="183"/>
      <c r="H132" s="183"/>
      <c r="I132" s="183"/>
      <c r="J132" s="183"/>
      <c r="K132" s="183"/>
      <c r="L132" s="183"/>
      <c r="M132" s="183"/>
      <c r="N132" s="183"/>
      <c r="O132" s="183"/>
      <c r="P132" s="183"/>
    </row>
    <row r="133" spans="2:16">
      <c r="B133" s="152" t="str">
        <f t="shared" si="2"/>
        <v>100G DR</v>
      </c>
      <c r="C133" s="153" t="str">
        <f t="shared" si="2"/>
        <v>500 m</v>
      </c>
      <c r="D133" s="154" t="str">
        <f t="shared" si="2"/>
        <v>QSFP28</v>
      </c>
      <c r="E133" s="183">
        <f>'Ethernet Total'!E142</f>
        <v>0</v>
      </c>
      <c r="F133" s="183">
        <f>'Ethernet Total'!F142</f>
        <v>0</v>
      </c>
      <c r="G133" s="183"/>
      <c r="H133" s="183"/>
      <c r="I133" s="183"/>
      <c r="J133" s="183"/>
      <c r="K133" s="183"/>
      <c r="L133" s="183"/>
      <c r="M133" s="183"/>
      <c r="N133" s="183"/>
      <c r="O133" s="183"/>
      <c r="P133" s="183"/>
    </row>
    <row r="134" spans="2:16">
      <c r="B134" s="152" t="str">
        <f t="shared" ref="B134:D147" si="3">B49</f>
        <v>100G CWDM4-Subspec</v>
      </c>
      <c r="C134" s="153" t="str">
        <f t="shared" si="3"/>
        <v>500 m</v>
      </c>
      <c r="D134" s="154" t="str">
        <f t="shared" si="3"/>
        <v>QSFP28</v>
      </c>
      <c r="E134" s="183">
        <f>'Ethernet Total'!E143</f>
        <v>625</v>
      </c>
      <c r="F134" s="183">
        <f>'Ethernet Total'!F143</f>
        <v>450</v>
      </c>
      <c r="G134" s="183"/>
      <c r="H134" s="183"/>
      <c r="I134" s="183"/>
      <c r="J134" s="183"/>
      <c r="K134" s="183"/>
      <c r="L134" s="183"/>
      <c r="M134" s="183"/>
      <c r="N134" s="183"/>
      <c r="O134" s="183"/>
      <c r="P134" s="183"/>
    </row>
    <row r="135" spans="2:16">
      <c r="B135" s="152" t="str">
        <f t="shared" si="3"/>
        <v>100G CWDM4</v>
      </c>
      <c r="C135" s="153" t="str">
        <f t="shared" si="3"/>
        <v>2 km</v>
      </c>
      <c r="D135" s="154" t="str">
        <f t="shared" si="3"/>
        <v>QSFP28</v>
      </c>
      <c r="E135" s="183">
        <f>'Ethernet Total'!E144</f>
        <v>825</v>
      </c>
      <c r="F135" s="183">
        <f>'Ethernet Total'!F144</f>
        <v>650</v>
      </c>
      <c r="G135" s="183"/>
      <c r="H135" s="183"/>
      <c r="I135" s="183"/>
      <c r="J135" s="183"/>
      <c r="K135" s="183"/>
      <c r="L135" s="183"/>
      <c r="M135" s="183"/>
      <c r="N135" s="183"/>
      <c r="O135" s="183"/>
      <c r="P135" s="183"/>
    </row>
    <row r="136" spans="2:16">
      <c r="B136" s="152" t="str">
        <f t="shared" si="3"/>
        <v>100G FR</v>
      </c>
      <c r="C136" s="153" t="str">
        <f t="shared" si="3"/>
        <v>2 km</v>
      </c>
      <c r="D136" s="154" t="str">
        <f t="shared" si="3"/>
        <v>QSFP28</v>
      </c>
      <c r="E136" s="183">
        <f>'Ethernet Total'!E145</f>
        <v>0</v>
      </c>
      <c r="F136" s="183">
        <f>'Ethernet Total'!F145</f>
        <v>0</v>
      </c>
      <c r="G136" s="183"/>
      <c r="H136" s="183"/>
      <c r="I136" s="183"/>
      <c r="J136" s="183"/>
      <c r="K136" s="183"/>
      <c r="L136" s="183"/>
      <c r="M136" s="183"/>
      <c r="N136" s="183"/>
      <c r="O136" s="183"/>
      <c r="P136" s="183"/>
    </row>
    <row r="137" spans="2:16">
      <c r="B137" s="152" t="str">
        <f t="shared" si="3"/>
        <v>100G</v>
      </c>
      <c r="C137" s="153" t="str">
        <f t="shared" si="3"/>
        <v>10 km</v>
      </c>
      <c r="D137" s="154" t="str">
        <f t="shared" si="3"/>
        <v>CFP</v>
      </c>
      <c r="E137" s="183">
        <f>'Ethernet Total'!E146</f>
        <v>3527.8709620331333</v>
      </c>
      <c r="F137" s="183">
        <f>'Ethernet Total'!F146</f>
        <v>2768.0701132780364</v>
      </c>
      <c r="G137" s="183"/>
      <c r="H137" s="183"/>
      <c r="I137" s="183"/>
      <c r="J137" s="183"/>
      <c r="K137" s="183"/>
      <c r="L137" s="183"/>
      <c r="M137" s="183"/>
      <c r="N137" s="183"/>
      <c r="O137" s="183"/>
      <c r="P137" s="183"/>
    </row>
    <row r="138" spans="2:16">
      <c r="B138" s="152" t="str">
        <f t="shared" si="3"/>
        <v>100G</v>
      </c>
      <c r="C138" s="153" t="str">
        <f t="shared" si="3"/>
        <v>10 km</v>
      </c>
      <c r="D138" s="154" t="str">
        <f t="shared" si="3"/>
        <v>CFP2/4</v>
      </c>
      <c r="E138" s="183">
        <f>'Ethernet Total'!E147</f>
        <v>2882.5268681316725</v>
      </c>
      <c r="F138" s="183">
        <f>'Ethernet Total'!F147</f>
        <v>2140.3307221126156</v>
      </c>
      <c r="G138" s="183"/>
      <c r="H138" s="183"/>
      <c r="I138" s="183"/>
      <c r="J138" s="183"/>
      <c r="K138" s="183"/>
      <c r="L138" s="183"/>
      <c r="M138" s="183"/>
      <c r="N138" s="183"/>
      <c r="O138" s="183"/>
      <c r="P138" s="183"/>
    </row>
    <row r="139" spans="2:16">
      <c r="B139" s="152" t="str">
        <f t="shared" si="3"/>
        <v>100G LR4</v>
      </c>
      <c r="C139" s="153" t="str">
        <f t="shared" si="3"/>
        <v>10 km</v>
      </c>
      <c r="D139" s="154" t="str">
        <f t="shared" si="3"/>
        <v>QSFP28</v>
      </c>
      <c r="E139" s="183">
        <f>'Ethernet Total'!E148</f>
        <v>1938.1501024552811</v>
      </c>
      <c r="F139" s="183">
        <f>'Ethernet Total'!F148</f>
        <v>1200</v>
      </c>
      <c r="G139" s="183"/>
      <c r="H139" s="183"/>
      <c r="I139" s="183"/>
      <c r="J139" s="183"/>
      <c r="K139" s="183"/>
      <c r="L139" s="183"/>
      <c r="M139" s="183"/>
      <c r="N139" s="183"/>
      <c r="O139" s="183"/>
      <c r="P139" s="183"/>
    </row>
    <row r="140" spans="2:16">
      <c r="B140" s="152" t="str">
        <f t="shared" si="3"/>
        <v>100G 4WDM10</v>
      </c>
      <c r="C140" s="153" t="str">
        <f t="shared" si="3"/>
        <v>10 km</v>
      </c>
      <c r="D140" s="154" t="str">
        <f t="shared" si="3"/>
        <v>QSFP28</v>
      </c>
      <c r="E140" s="183">
        <f>'Ethernet Total'!E149</f>
        <v>0</v>
      </c>
      <c r="F140" s="183">
        <f>'Ethernet Total'!F149</f>
        <v>500</v>
      </c>
      <c r="G140" s="183"/>
      <c r="H140" s="183"/>
      <c r="I140" s="183"/>
      <c r="J140" s="183"/>
      <c r="K140" s="183"/>
      <c r="L140" s="183"/>
      <c r="M140" s="183"/>
      <c r="N140" s="183"/>
      <c r="O140" s="183"/>
      <c r="P140" s="183"/>
    </row>
    <row r="141" spans="2:16">
      <c r="B141" s="152" t="str">
        <f t="shared" si="3"/>
        <v>100G 4WDM20</v>
      </c>
      <c r="C141" s="153" t="str">
        <f t="shared" si="3"/>
        <v>20 km</v>
      </c>
      <c r="D141" s="154" t="str">
        <f t="shared" si="3"/>
        <v>QSFP28</v>
      </c>
      <c r="E141" s="183">
        <f>'Ethernet Total'!E150</f>
        <v>0</v>
      </c>
      <c r="F141" s="183">
        <f>'Ethernet Total'!F150</f>
        <v>0</v>
      </c>
      <c r="G141" s="183"/>
      <c r="H141" s="183"/>
      <c r="I141" s="183"/>
      <c r="J141" s="183"/>
      <c r="K141" s="183"/>
      <c r="L141" s="183"/>
      <c r="M141" s="183"/>
      <c r="N141" s="183"/>
      <c r="O141" s="183"/>
      <c r="P141" s="183"/>
    </row>
    <row r="142" spans="2:16">
      <c r="B142" s="152" t="str">
        <f t="shared" si="3"/>
        <v>100G ER4-Lite</v>
      </c>
      <c r="C142" s="153" t="str">
        <f t="shared" si="3"/>
        <v>30 km</v>
      </c>
      <c r="D142" s="154" t="str">
        <f t="shared" si="3"/>
        <v>QSFP28</v>
      </c>
      <c r="E142" s="183">
        <f>'Ethernet Total'!E151</f>
        <v>0</v>
      </c>
      <c r="F142" s="183">
        <f>'Ethernet Total'!F151</f>
        <v>3487.2423945044161</v>
      </c>
      <c r="G142" s="183"/>
      <c r="H142" s="183"/>
      <c r="I142" s="183"/>
      <c r="J142" s="183"/>
      <c r="K142" s="183"/>
      <c r="L142" s="183"/>
      <c r="M142" s="183"/>
      <c r="N142" s="183"/>
      <c r="O142" s="183"/>
      <c r="P142" s="183"/>
    </row>
    <row r="143" spans="2:16">
      <c r="B143" s="152" t="str">
        <f t="shared" si="3"/>
        <v>100G ER4</v>
      </c>
      <c r="C143" s="153" t="str">
        <f t="shared" si="3"/>
        <v>40 km</v>
      </c>
      <c r="D143" s="154" t="str">
        <f t="shared" si="3"/>
        <v>QSFP28</v>
      </c>
      <c r="E143" s="183">
        <f>'Ethernet Total'!E152</f>
        <v>8992.3604525403425</v>
      </c>
      <c r="F143" s="183">
        <f>'Ethernet Total'!F152</f>
        <v>6675.4855675304152</v>
      </c>
      <c r="G143" s="183"/>
      <c r="H143" s="183"/>
      <c r="I143" s="183"/>
      <c r="J143" s="183"/>
      <c r="K143" s="183"/>
      <c r="L143" s="183"/>
      <c r="M143" s="183"/>
      <c r="N143" s="183"/>
      <c r="O143" s="183"/>
      <c r="P143" s="183"/>
    </row>
    <row r="144" spans="2:16">
      <c r="B144" s="155" t="str">
        <f t="shared" si="3"/>
        <v>100G ZR4</v>
      </c>
      <c r="C144" s="156" t="str">
        <f t="shared" si="3"/>
        <v>80 km</v>
      </c>
      <c r="D144" s="157" t="str">
        <f t="shared" si="3"/>
        <v>QSFP28</v>
      </c>
      <c r="E144" s="462">
        <f>'Ethernet Total'!E153</f>
        <v>0</v>
      </c>
      <c r="F144" s="277">
        <f>'Ethernet Total'!F153</f>
        <v>0</v>
      </c>
      <c r="G144" s="277"/>
      <c r="H144" s="277"/>
      <c r="I144" s="277"/>
      <c r="J144" s="277"/>
      <c r="K144" s="277"/>
      <c r="L144" s="277"/>
      <c r="M144" s="277"/>
      <c r="N144" s="277"/>
      <c r="O144" s="277"/>
      <c r="P144" s="277"/>
    </row>
    <row r="145" spans="2:16">
      <c r="B145" s="149" t="str">
        <f t="shared" si="3"/>
        <v>200G SR4</v>
      </c>
      <c r="C145" s="150" t="str">
        <f t="shared" si="3"/>
        <v>100 m</v>
      </c>
      <c r="D145" s="151" t="str">
        <f t="shared" si="3"/>
        <v>QSFP56</v>
      </c>
      <c r="E145" s="327">
        <f>'Ethernet Total'!E154</f>
        <v>0</v>
      </c>
      <c r="F145" s="327">
        <f>'Ethernet Total'!F154</f>
        <v>0</v>
      </c>
      <c r="G145" s="327"/>
      <c r="H145" s="327"/>
      <c r="I145" s="327"/>
      <c r="J145" s="327"/>
      <c r="K145" s="327"/>
      <c r="L145" s="327"/>
      <c r="M145" s="327"/>
      <c r="N145" s="327"/>
      <c r="O145" s="327"/>
      <c r="P145" s="327"/>
    </row>
    <row r="146" spans="2:16">
      <c r="B146" s="152" t="str">
        <f t="shared" si="3"/>
        <v>200G DR</v>
      </c>
      <c r="C146" s="153" t="str">
        <f t="shared" si="3"/>
        <v>500 m</v>
      </c>
      <c r="D146" s="154" t="str">
        <f t="shared" si="3"/>
        <v>TBD</v>
      </c>
      <c r="E146" s="183">
        <f>'Ethernet Total'!E155</f>
        <v>0</v>
      </c>
      <c r="F146" s="183">
        <f>'Ethernet Total'!F155</f>
        <v>0</v>
      </c>
      <c r="G146" s="183"/>
      <c r="H146" s="183"/>
      <c r="I146" s="183"/>
      <c r="J146" s="183"/>
      <c r="K146" s="183"/>
      <c r="L146" s="183"/>
      <c r="M146" s="183"/>
      <c r="N146" s="183"/>
      <c r="O146" s="183"/>
      <c r="P146" s="183"/>
    </row>
    <row r="147" spans="2:16">
      <c r="B147" s="152" t="str">
        <f t="shared" si="3"/>
        <v>200G FR4</v>
      </c>
      <c r="C147" s="153" t="str">
        <f t="shared" si="3"/>
        <v>3 km</v>
      </c>
      <c r="D147" s="154" t="str">
        <f t="shared" si="3"/>
        <v>QSFP56</v>
      </c>
      <c r="E147" s="183">
        <f>'Ethernet Total'!E156</f>
        <v>0</v>
      </c>
      <c r="F147" s="183">
        <f>'Ethernet Total'!F156</f>
        <v>0</v>
      </c>
      <c r="G147" s="183"/>
      <c r="H147" s="183"/>
      <c r="I147" s="183"/>
      <c r="J147" s="183"/>
      <c r="K147" s="183"/>
      <c r="L147" s="183"/>
      <c r="M147" s="183"/>
      <c r="N147" s="183"/>
      <c r="O147" s="183"/>
      <c r="P147" s="183"/>
    </row>
    <row r="148" spans="2:16">
      <c r="B148" s="152" t="str">
        <f t="shared" ref="B148:D148" si="4">B63</f>
        <v>200G LR</v>
      </c>
      <c r="C148" s="153" t="str">
        <f t="shared" si="4"/>
        <v>10 km</v>
      </c>
      <c r="D148" s="154" t="str">
        <f t="shared" si="4"/>
        <v>TBD</v>
      </c>
      <c r="E148" s="183">
        <f>'Ethernet Total'!E157</f>
        <v>0</v>
      </c>
      <c r="F148" s="183">
        <f>'Ethernet Total'!F157</f>
        <v>0</v>
      </c>
      <c r="G148" s="183"/>
      <c r="H148" s="183"/>
      <c r="I148" s="183"/>
      <c r="J148" s="183"/>
      <c r="K148" s="183"/>
      <c r="L148" s="183"/>
      <c r="M148" s="183"/>
      <c r="N148" s="183"/>
      <c r="O148" s="183"/>
      <c r="P148" s="183"/>
    </row>
    <row r="149" spans="2:16">
      <c r="B149" s="155" t="str">
        <f t="shared" ref="B149:D149" si="5">B64</f>
        <v>200G ER4</v>
      </c>
      <c r="C149" s="156" t="str">
        <f t="shared" si="5"/>
        <v>40 km</v>
      </c>
      <c r="D149" s="157" t="str">
        <f t="shared" si="5"/>
        <v>TBD</v>
      </c>
      <c r="E149" s="277">
        <f>'Ethernet Total'!E158</f>
        <v>0</v>
      </c>
      <c r="F149" s="277">
        <f>'Ethernet Total'!F158</f>
        <v>0</v>
      </c>
      <c r="G149" s="277"/>
      <c r="H149" s="277"/>
      <c r="I149" s="277"/>
      <c r="J149" s="277"/>
      <c r="K149" s="277"/>
      <c r="L149" s="277"/>
      <c r="M149" s="277"/>
      <c r="N149" s="277"/>
      <c r="O149" s="277"/>
      <c r="P149" s="277"/>
    </row>
    <row r="150" spans="2:16">
      <c r="B150" s="149" t="str">
        <f t="shared" ref="B150:D159" si="6">B65</f>
        <v>2x200 (400G-SR8)</v>
      </c>
      <c r="C150" s="150" t="str">
        <f t="shared" si="6"/>
        <v>100 m</v>
      </c>
      <c r="D150" s="151" t="str">
        <f t="shared" si="6"/>
        <v>OSFP, QSFP-DD</v>
      </c>
      <c r="E150" s="327">
        <f>'Ethernet Total'!E159</f>
        <v>0</v>
      </c>
      <c r="F150" s="327">
        <f>'Ethernet Total'!F159</f>
        <v>0</v>
      </c>
      <c r="G150" s="327"/>
      <c r="H150" s="327"/>
      <c r="I150" s="327"/>
      <c r="J150" s="327"/>
      <c r="K150" s="327"/>
      <c r="L150" s="327"/>
      <c r="M150" s="327"/>
      <c r="N150" s="327"/>
      <c r="O150" s="327"/>
      <c r="P150" s="327"/>
    </row>
    <row r="151" spans="2:16">
      <c r="B151" s="152" t="str">
        <f t="shared" si="6"/>
        <v>400G SR4.2</v>
      </c>
      <c r="C151" s="153" t="str">
        <f t="shared" si="6"/>
        <v>100 m</v>
      </c>
      <c r="D151" s="154" t="str">
        <f t="shared" si="6"/>
        <v>OSFP, QSFP-DD</v>
      </c>
      <c r="E151" s="484">
        <f>'Ethernet Total'!E160</f>
        <v>0</v>
      </c>
      <c r="F151" s="183">
        <f>'Ethernet Total'!F160</f>
        <v>0</v>
      </c>
      <c r="G151" s="183"/>
      <c r="H151" s="183"/>
      <c r="I151" s="183"/>
      <c r="J151" s="183"/>
      <c r="K151" s="183"/>
      <c r="L151" s="183"/>
      <c r="M151" s="183"/>
      <c r="N151" s="183"/>
      <c r="O151" s="183"/>
      <c r="P151" s="183"/>
    </row>
    <row r="152" spans="2:16">
      <c r="B152" s="152" t="str">
        <f t="shared" si="6"/>
        <v>400G DR4</v>
      </c>
      <c r="C152" s="153" t="str">
        <f t="shared" si="6"/>
        <v>500 m</v>
      </c>
      <c r="D152" s="154" t="str">
        <f t="shared" si="6"/>
        <v>OSFP, QSFP-DD, QSFP112</v>
      </c>
      <c r="E152" s="183">
        <f>'Ethernet Total'!E161</f>
        <v>0</v>
      </c>
      <c r="F152" s="183">
        <f>'Ethernet Total'!F161</f>
        <v>0</v>
      </c>
      <c r="G152" s="183"/>
      <c r="H152" s="183"/>
      <c r="I152" s="183"/>
      <c r="J152" s="183"/>
      <c r="K152" s="183"/>
      <c r="L152" s="183"/>
      <c r="M152" s="183"/>
      <c r="N152" s="183"/>
      <c r="O152" s="183"/>
      <c r="P152" s="183"/>
    </row>
    <row r="153" spans="2:16">
      <c r="B153" s="152" t="str">
        <f t="shared" si="6"/>
        <v>2x(200G FR4)</v>
      </c>
      <c r="C153" s="153" t="str">
        <f t="shared" si="6"/>
        <v>2 km</v>
      </c>
      <c r="D153" s="154" t="str">
        <f t="shared" si="6"/>
        <v>OSFP</v>
      </c>
      <c r="E153" s="183">
        <f>'Ethernet Total'!E162</f>
        <v>0</v>
      </c>
      <c r="F153" s="183">
        <f>'Ethernet Total'!F162</f>
        <v>0</v>
      </c>
      <c r="G153" s="183"/>
      <c r="H153" s="183"/>
      <c r="I153" s="183"/>
      <c r="J153" s="183"/>
      <c r="K153" s="183"/>
      <c r="L153" s="183"/>
      <c r="M153" s="183"/>
      <c r="N153" s="183"/>
      <c r="O153" s="183"/>
      <c r="P153" s="183"/>
    </row>
    <row r="154" spans="2:16">
      <c r="B154" s="152" t="str">
        <f t="shared" si="6"/>
        <v>400G FR4</v>
      </c>
      <c r="C154" s="153" t="str">
        <f t="shared" si="6"/>
        <v>2 km</v>
      </c>
      <c r="D154" s="154" t="str">
        <f t="shared" si="6"/>
        <v>OSFP, QSFP-DD, QSFP112</v>
      </c>
      <c r="E154" s="183">
        <f>'Ethernet Total'!E163</f>
        <v>0</v>
      </c>
      <c r="F154" s="183">
        <f>'Ethernet Total'!F163</f>
        <v>0</v>
      </c>
      <c r="G154" s="183"/>
      <c r="H154" s="183"/>
      <c r="I154" s="183"/>
      <c r="J154" s="183"/>
      <c r="K154" s="183"/>
      <c r="L154" s="183"/>
      <c r="M154" s="183"/>
      <c r="N154" s="183"/>
      <c r="O154" s="183"/>
      <c r="P154" s="183"/>
    </row>
    <row r="155" spans="2:16">
      <c r="B155" s="152" t="str">
        <f t="shared" si="6"/>
        <v>400G LR8, LR4</v>
      </c>
      <c r="C155" s="153" t="str">
        <f t="shared" si="6"/>
        <v>10 km</v>
      </c>
      <c r="D155" s="154" t="str">
        <f t="shared" si="6"/>
        <v>OSFP, QSFP-DD, QSFP112</v>
      </c>
      <c r="E155" s="183">
        <f>'Ethernet Total'!E164</f>
        <v>0</v>
      </c>
      <c r="F155" s="183">
        <f>'Ethernet Total'!F164</f>
        <v>0</v>
      </c>
      <c r="G155" s="183"/>
      <c r="H155" s="183"/>
      <c r="I155" s="183"/>
      <c r="J155" s="183"/>
      <c r="K155" s="183"/>
      <c r="L155" s="183"/>
      <c r="M155" s="183"/>
      <c r="N155" s="183"/>
      <c r="O155" s="183"/>
      <c r="P155" s="183"/>
    </row>
    <row r="156" spans="2:16">
      <c r="B156" s="155" t="str">
        <f t="shared" si="6"/>
        <v>400G ER4</v>
      </c>
      <c r="C156" s="156" t="str">
        <f t="shared" si="6"/>
        <v>40 km</v>
      </c>
      <c r="D156" s="157" t="str">
        <f t="shared" si="6"/>
        <v>TBD</v>
      </c>
      <c r="E156" s="277">
        <f>'Ethernet Total'!E165</f>
        <v>0</v>
      </c>
      <c r="F156" s="277">
        <f>'Ethernet Total'!F165</f>
        <v>0</v>
      </c>
      <c r="G156" s="277"/>
      <c r="H156" s="277"/>
      <c r="I156" s="277"/>
      <c r="J156" s="277"/>
      <c r="K156" s="277"/>
      <c r="L156" s="277"/>
      <c r="M156" s="277"/>
      <c r="N156" s="277"/>
      <c r="O156" s="277"/>
      <c r="P156" s="277"/>
    </row>
    <row r="157" spans="2:16">
      <c r="B157" s="152" t="str">
        <f t="shared" si="6"/>
        <v>800G SR8</v>
      </c>
      <c r="C157" s="153" t="str">
        <f t="shared" si="6"/>
        <v>50 m</v>
      </c>
      <c r="D157" s="154" t="str">
        <f t="shared" si="6"/>
        <v>OSFP, QSFP-DD800</v>
      </c>
      <c r="E157" s="183">
        <f>'Ethernet Total'!E166</f>
        <v>0</v>
      </c>
      <c r="F157" s="183">
        <f>'Ethernet Total'!F166</f>
        <v>0</v>
      </c>
      <c r="G157" s="183"/>
      <c r="H157" s="183"/>
      <c r="I157" s="183"/>
      <c r="J157" s="183"/>
      <c r="K157" s="183"/>
      <c r="L157" s="183"/>
      <c r="M157" s="183"/>
      <c r="N157" s="183"/>
      <c r="O157" s="183"/>
      <c r="P157" s="183"/>
    </row>
    <row r="158" spans="2:16">
      <c r="B158" s="152" t="str">
        <f t="shared" si="6"/>
        <v>800G DR8, DR4</v>
      </c>
      <c r="C158" s="153" t="str">
        <f t="shared" si="6"/>
        <v>500 m</v>
      </c>
      <c r="D158" s="154" t="str">
        <f t="shared" si="6"/>
        <v>OSFP, QSFP-DD800</v>
      </c>
      <c r="E158" s="183">
        <f>'Ethernet Total'!E167</f>
        <v>0</v>
      </c>
      <c r="F158" s="183">
        <f>'Ethernet Total'!F167</f>
        <v>0</v>
      </c>
      <c r="G158" s="183"/>
      <c r="H158" s="183"/>
      <c r="I158" s="183"/>
      <c r="J158" s="183"/>
      <c r="K158" s="183"/>
      <c r="L158" s="183"/>
      <c r="M158" s="183"/>
      <c r="N158" s="183"/>
      <c r="O158" s="183"/>
      <c r="P158" s="183"/>
    </row>
    <row r="159" spans="2:16">
      <c r="B159" s="152" t="str">
        <f t="shared" si="6"/>
        <v>2x(400G FR4), 800G FR4</v>
      </c>
      <c r="C159" s="153" t="str">
        <f t="shared" si="6"/>
        <v>2 km</v>
      </c>
      <c r="D159" s="154" t="str">
        <f t="shared" si="6"/>
        <v>OSFP, QSFP-DD800</v>
      </c>
      <c r="E159" s="183">
        <f>'Ethernet Total'!E168</f>
        <v>0</v>
      </c>
      <c r="F159" s="183">
        <f>'Ethernet Total'!F168</f>
        <v>0</v>
      </c>
      <c r="G159" s="183"/>
      <c r="H159" s="183"/>
      <c r="I159" s="183"/>
      <c r="J159" s="183"/>
      <c r="K159" s="183"/>
      <c r="L159" s="183"/>
      <c r="M159" s="183"/>
      <c r="N159" s="183"/>
      <c r="O159" s="183"/>
      <c r="P159" s="183"/>
    </row>
    <row r="160" spans="2:16">
      <c r="B160" s="152" t="str">
        <f t="shared" ref="B160:D160" si="7">B75</f>
        <v>800G LR8, LR4</v>
      </c>
      <c r="C160" s="153" t="str">
        <f t="shared" si="7"/>
        <v>6, 10 km</v>
      </c>
      <c r="D160" s="154" t="str">
        <f t="shared" si="7"/>
        <v>TBD</v>
      </c>
      <c r="E160" s="183">
        <f>'Ethernet Total'!E169</f>
        <v>0</v>
      </c>
      <c r="F160" s="183">
        <f>'Ethernet Total'!F169</f>
        <v>0</v>
      </c>
      <c r="G160" s="183"/>
      <c r="H160" s="183"/>
      <c r="I160" s="183"/>
      <c r="J160" s="183"/>
      <c r="K160" s="183"/>
      <c r="L160" s="183"/>
      <c r="M160" s="183"/>
      <c r="N160" s="183"/>
      <c r="O160" s="183"/>
      <c r="P160" s="183"/>
    </row>
    <row r="161" spans="2:16">
      <c r="B161" s="152" t="str">
        <f t="shared" ref="B161:D161" si="8">B76</f>
        <v>800G ZRlite</v>
      </c>
      <c r="C161" s="153" t="str">
        <f t="shared" si="8"/>
        <v>10 km, 20 km</v>
      </c>
      <c r="D161" s="154" t="str">
        <f t="shared" si="8"/>
        <v>TBD</v>
      </c>
      <c r="E161" s="183">
        <f>'Ethernet Total'!E170</f>
        <v>0</v>
      </c>
      <c r="F161" s="183">
        <f>'Ethernet Total'!F170</f>
        <v>0</v>
      </c>
      <c r="G161" s="183"/>
      <c r="H161" s="183"/>
      <c r="I161" s="183"/>
      <c r="J161" s="183"/>
      <c r="K161" s="183"/>
      <c r="L161" s="183"/>
      <c r="M161" s="183"/>
      <c r="N161" s="183"/>
      <c r="O161" s="183"/>
      <c r="P161" s="183"/>
    </row>
    <row r="162" spans="2:16">
      <c r="B162" s="155" t="str">
        <f t="shared" ref="B162:D162" si="9">B77</f>
        <v>800G ER4</v>
      </c>
      <c r="C162" s="156" t="str">
        <f t="shared" si="9"/>
        <v>40 km</v>
      </c>
      <c r="D162" s="157" t="str">
        <f t="shared" si="9"/>
        <v>TBD</v>
      </c>
      <c r="E162" s="277">
        <f>'Ethernet Total'!E171</f>
        <v>0</v>
      </c>
      <c r="F162" s="277">
        <f>'Ethernet Total'!F171</f>
        <v>0</v>
      </c>
      <c r="G162" s="277"/>
      <c r="H162" s="277"/>
      <c r="I162" s="277"/>
      <c r="J162" s="277"/>
      <c r="K162" s="277"/>
      <c r="L162" s="277"/>
      <c r="M162" s="277"/>
      <c r="N162" s="277"/>
      <c r="O162" s="277"/>
      <c r="P162" s="277"/>
    </row>
    <row r="163" spans="2:16">
      <c r="B163" s="152" t="str">
        <f t="shared" ref="B163:D163" si="10">B78</f>
        <v>1.6T SR16</v>
      </c>
      <c r="C163" s="153" t="str">
        <f t="shared" si="10"/>
        <v>100 m</v>
      </c>
      <c r="D163" s="154" t="str">
        <f t="shared" si="10"/>
        <v>OSFP-XD and TBD</v>
      </c>
      <c r="E163" s="183">
        <f>'Ethernet Total'!E172</f>
        <v>0</v>
      </c>
      <c r="F163" s="183">
        <f>'Ethernet Total'!F172</f>
        <v>0</v>
      </c>
      <c r="G163" s="183"/>
      <c r="H163" s="183"/>
      <c r="I163" s="183"/>
      <c r="J163" s="183"/>
      <c r="K163" s="183"/>
      <c r="L163" s="183"/>
      <c r="M163" s="183"/>
      <c r="N163" s="183"/>
      <c r="O163" s="183"/>
      <c r="P163" s="183"/>
    </row>
    <row r="164" spans="2:16">
      <c r="B164" s="152" t="str">
        <f t="shared" ref="B164:D164" si="11">B79</f>
        <v>1.6T DR8</v>
      </c>
      <c r="C164" s="153" t="str">
        <f t="shared" si="11"/>
        <v>500 m</v>
      </c>
      <c r="D164" s="154" t="str">
        <f t="shared" si="11"/>
        <v>OSFP-XD and TBD</v>
      </c>
      <c r="E164" s="183">
        <f>'Ethernet Total'!E173</f>
        <v>0</v>
      </c>
      <c r="F164" s="183">
        <f>'Ethernet Total'!F173</f>
        <v>0</v>
      </c>
      <c r="G164" s="183"/>
      <c r="H164" s="183"/>
      <c r="I164" s="183"/>
      <c r="J164" s="183"/>
      <c r="K164" s="183"/>
      <c r="L164" s="183"/>
      <c r="M164" s="183"/>
      <c r="N164" s="183"/>
      <c r="O164" s="183"/>
      <c r="P164" s="183"/>
    </row>
    <row r="165" spans="2:16">
      <c r="B165" s="152" t="str">
        <f t="shared" ref="B165:D165" si="12">B80</f>
        <v>1.6T FR8</v>
      </c>
      <c r="C165" s="153" t="str">
        <f t="shared" si="12"/>
        <v>2 km</v>
      </c>
      <c r="D165" s="154" t="str">
        <f t="shared" si="12"/>
        <v>OSFP-XD and TBD</v>
      </c>
      <c r="E165" s="183">
        <f>'Ethernet Total'!E174</f>
        <v>0</v>
      </c>
      <c r="F165" s="183">
        <f>'Ethernet Total'!F174</f>
        <v>0</v>
      </c>
      <c r="G165" s="183"/>
      <c r="H165" s="183"/>
      <c r="I165" s="183"/>
      <c r="J165" s="183"/>
      <c r="K165" s="183"/>
      <c r="L165" s="183"/>
      <c r="M165" s="183"/>
      <c r="N165" s="183"/>
      <c r="O165" s="183"/>
      <c r="P165" s="183"/>
    </row>
    <row r="166" spans="2:16">
      <c r="B166" s="152" t="str">
        <f t="shared" ref="B166:D166" si="13">B81</f>
        <v>1.6T LR8</v>
      </c>
      <c r="C166" s="153" t="str">
        <f t="shared" si="13"/>
        <v>10 km</v>
      </c>
      <c r="D166" s="154" t="str">
        <f t="shared" si="13"/>
        <v>OSFP-XD and TBD</v>
      </c>
      <c r="E166" s="183">
        <f>'Ethernet Total'!E175</f>
        <v>0</v>
      </c>
      <c r="F166" s="183">
        <f>'Ethernet Total'!F175</f>
        <v>0</v>
      </c>
      <c r="G166" s="183"/>
      <c r="H166" s="183"/>
      <c r="I166" s="183"/>
      <c r="J166" s="183"/>
      <c r="K166" s="183"/>
      <c r="L166" s="183"/>
      <c r="M166" s="183"/>
      <c r="N166" s="183"/>
      <c r="O166" s="183"/>
      <c r="P166" s="183"/>
    </row>
    <row r="167" spans="2:16">
      <c r="B167" s="155" t="str">
        <f t="shared" ref="B167:D167" si="14">B82</f>
        <v>1.6T ER8</v>
      </c>
      <c r="C167" s="156" t="str">
        <f t="shared" si="14"/>
        <v>&gt;10 km</v>
      </c>
      <c r="D167" s="157" t="str">
        <f t="shared" si="14"/>
        <v>OSFP-XD and TBD</v>
      </c>
      <c r="E167" s="277">
        <f>'Ethernet Total'!E176</f>
        <v>0</v>
      </c>
      <c r="F167" s="277">
        <f>'Ethernet Total'!F176</f>
        <v>0</v>
      </c>
      <c r="G167" s="277"/>
      <c r="H167" s="277"/>
      <c r="I167" s="277"/>
      <c r="J167" s="277"/>
      <c r="K167" s="277"/>
      <c r="L167" s="277"/>
      <c r="M167" s="277"/>
      <c r="N167" s="277"/>
      <c r="O167" s="277"/>
      <c r="P167" s="277"/>
    </row>
    <row r="168" spans="2:16">
      <c r="B168" s="152" t="str">
        <f t="shared" ref="B168:D168" si="15">B83</f>
        <v>3.2T SR</v>
      </c>
      <c r="C168" s="153" t="str">
        <f t="shared" si="15"/>
        <v>100 m</v>
      </c>
      <c r="D168" s="154" t="str">
        <f t="shared" si="15"/>
        <v>OSFP-XD and TBD</v>
      </c>
      <c r="E168" s="183">
        <f>'Ethernet Total'!E177</f>
        <v>0</v>
      </c>
      <c r="F168" s="183">
        <f>'Ethernet Total'!F177</f>
        <v>0</v>
      </c>
      <c r="G168" s="183"/>
      <c r="H168" s="183"/>
      <c r="I168" s="183"/>
      <c r="J168" s="183"/>
      <c r="K168" s="183"/>
      <c r="L168" s="183"/>
      <c r="M168" s="183"/>
      <c r="N168" s="183"/>
      <c r="O168" s="183"/>
      <c r="P168" s="183"/>
    </row>
    <row r="169" spans="2:16">
      <c r="B169" s="152" t="str">
        <f t="shared" ref="B169:D169" si="16">B84</f>
        <v>3.2T DR</v>
      </c>
      <c r="C169" s="153" t="str">
        <f t="shared" si="16"/>
        <v>500 m</v>
      </c>
      <c r="D169" s="154" t="str">
        <f t="shared" si="16"/>
        <v>OSFP-XD and TBD</v>
      </c>
      <c r="E169" s="183">
        <f>'Ethernet Total'!E178</f>
        <v>0</v>
      </c>
      <c r="F169" s="183">
        <f>'Ethernet Total'!F178</f>
        <v>0</v>
      </c>
      <c r="G169" s="183"/>
      <c r="H169" s="183"/>
      <c r="I169" s="183"/>
      <c r="J169" s="183"/>
      <c r="K169" s="183"/>
      <c r="L169" s="183"/>
      <c r="M169" s="183"/>
      <c r="N169" s="183"/>
      <c r="O169" s="183"/>
      <c r="P169" s="183"/>
    </row>
    <row r="170" spans="2:16">
      <c r="B170" s="152" t="str">
        <f t="shared" ref="B170:D170" si="17">B85</f>
        <v>3.2T FR</v>
      </c>
      <c r="C170" s="153" t="str">
        <f t="shared" si="17"/>
        <v>2 km</v>
      </c>
      <c r="D170" s="154" t="str">
        <f t="shared" si="17"/>
        <v>OSFP-XD and TBD</v>
      </c>
      <c r="E170" s="183">
        <f>'Ethernet Total'!E179</f>
        <v>0</v>
      </c>
      <c r="F170" s="183">
        <f>'Ethernet Total'!F179</f>
        <v>0</v>
      </c>
      <c r="G170" s="183"/>
      <c r="H170" s="183"/>
      <c r="I170" s="183"/>
      <c r="J170" s="183"/>
      <c r="K170" s="183"/>
      <c r="L170" s="183"/>
      <c r="M170" s="183"/>
      <c r="N170" s="183"/>
      <c r="O170" s="183"/>
      <c r="P170" s="183"/>
    </row>
    <row r="171" spans="2:16">
      <c r="B171" s="152" t="str">
        <f t="shared" ref="B171:D171" si="18">B86</f>
        <v>3.2T LR</v>
      </c>
      <c r="C171" s="153" t="str">
        <f t="shared" si="18"/>
        <v>10 km</v>
      </c>
      <c r="D171" s="154" t="str">
        <f t="shared" si="18"/>
        <v>OSFP-XD and TBD</v>
      </c>
      <c r="E171" s="183">
        <f>'Ethernet Total'!E180</f>
        <v>0</v>
      </c>
      <c r="F171" s="183">
        <f>'Ethernet Total'!F180</f>
        <v>0</v>
      </c>
      <c r="G171" s="183"/>
      <c r="H171" s="183"/>
      <c r="I171" s="183"/>
      <c r="J171" s="183"/>
      <c r="K171" s="183"/>
      <c r="L171" s="183"/>
      <c r="M171" s="183"/>
      <c r="N171" s="183"/>
      <c r="O171" s="183"/>
      <c r="P171" s="183"/>
    </row>
    <row r="172" spans="2:16">
      <c r="B172" s="152" t="str">
        <f t="shared" ref="B172:D172" si="19">B87</f>
        <v>3.2T ER</v>
      </c>
      <c r="C172" s="153" t="str">
        <f t="shared" si="19"/>
        <v>&gt;10 km</v>
      </c>
      <c r="D172" s="154" t="str">
        <f t="shared" si="19"/>
        <v>OSFP-XD and TBD</v>
      </c>
      <c r="E172" s="183">
        <f>'Ethernet Total'!E181</f>
        <v>0</v>
      </c>
      <c r="F172" s="183">
        <f>'Ethernet Total'!F181</f>
        <v>0</v>
      </c>
      <c r="G172" s="183"/>
      <c r="H172" s="183"/>
      <c r="I172" s="183"/>
      <c r="J172" s="183"/>
      <c r="K172" s="183"/>
      <c r="L172" s="183"/>
      <c r="M172" s="183"/>
      <c r="N172" s="183"/>
      <c r="O172" s="183"/>
      <c r="P172" s="183"/>
    </row>
    <row r="173" spans="2:16">
      <c r="B173" s="155"/>
      <c r="C173" s="156"/>
      <c r="D173" s="157"/>
      <c r="E173" s="183"/>
      <c r="F173" s="183"/>
      <c r="G173" s="183"/>
      <c r="H173" s="183"/>
      <c r="I173" s="183"/>
      <c r="J173" s="183"/>
      <c r="K173" s="183"/>
      <c r="L173" s="183"/>
      <c r="M173" s="183"/>
      <c r="N173" s="183"/>
      <c r="O173" s="183"/>
      <c r="P173" s="183"/>
    </row>
    <row r="174" spans="2:16">
      <c r="B174" s="407" t="s">
        <v>18</v>
      </c>
      <c r="C174" s="408"/>
      <c r="D174" s="408"/>
      <c r="E174" s="409">
        <f>10^6*E259/E89</f>
        <v>215.928687643648</v>
      </c>
      <c r="F174" s="409">
        <f t="shared" ref="F174" si="20">10^6*F259/F89</f>
        <v>175.72359666860498</v>
      </c>
      <c r="G174" s="409"/>
      <c r="H174" s="409"/>
      <c r="I174" s="409"/>
      <c r="J174" s="409"/>
      <c r="K174" s="409"/>
      <c r="L174" s="409"/>
      <c r="M174" s="409"/>
      <c r="N174" s="409"/>
      <c r="O174" s="409"/>
      <c r="P174" s="409"/>
    </row>
    <row r="177" spans="2:16" ht="21">
      <c r="B177" s="339" t="s">
        <v>25</v>
      </c>
      <c r="C177" s="333"/>
      <c r="D177" s="333"/>
      <c r="I177" s="446"/>
      <c r="J177" s="448"/>
      <c r="K177" s="448"/>
      <c r="L177" s="448"/>
      <c r="M177" s="448"/>
      <c r="N177" s="448"/>
      <c r="O177" s="448"/>
      <c r="P177" s="448"/>
    </row>
    <row r="178" spans="2:16">
      <c r="B178" s="65" t="s">
        <v>29</v>
      </c>
      <c r="C178" s="65" t="s">
        <v>28</v>
      </c>
      <c r="D178" s="65" t="s">
        <v>30</v>
      </c>
      <c r="E178" s="71">
        <v>2016</v>
      </c>
      <c r="F178" s="71">
        <v>2017</v>
      </c>
      <c r="G178" s="71"/>
      <c r="H178" s="71"/>
      <c r="I178" s="71"/>
      <c r="J178" s="71"/>
      <c r="K178" s="71"/>
      <c r="L178" s="71"/>
      <c r="M178" s="71"/>
      <c r="N178" s="71"/>
      <c r="O178" s="71"/>
      <c r="P178" s="71"/>
    </row>
    <row r="179" spans="2:16">
      <c r="B179" s="149" t="str">
        <f t="shared" ref="B179:D198" si="21">B9</f>
        <v>GbE</v>
      </c>
      <c r="C179" s="150" t="str">
        <f t="shared" si="21"/>
        <v>500 m</v>
      </c>
      <c r="D179" s="151" t="str">
        <f t="shared" si="21"/>
        <v>SFP</v>
      </c>
      <c r="E179" s="367">
        <f t="shared" ref="E179:F179" si="22">E94*E9/10^6</f>
        <v>0</v>
      </c>
      <c r="F179" s="367">
        <f t="shared" si="22"/>
        <v>0</v>
      </c>
      <c r="G179" s="367"/>
      <c r="H179" s="367"/>
      <c r="I179" s="367"/>
      <c r="J179" s="367"/>
      <c r="K179" s="367"/>
      <c r="L179" s="367"/>
      <c r="M179" s="367"/>
      <c r="N179" s="367"/>
      <c r="O179" s="367"/>
      <c r="P179" s="367"/>
    </row>
    <row r="180" spans="2:16">
      <c r="B180" s="152" t="str">
        <f t="shared" si="21"/>
        <v>GbE</v>
      </c>
      <c r="C180" s="153" t="str">
        <f t="shared" si="21"/>
        <v>10 km</v>
      </c>
      <c r="D180" s="154" t="str">
        <f t="shared" si="21"/>
        <v>SFP</v>
      </c>
      <c r="E180" s="368">
        <f t="shared" ref="E180:F180" si="23">E95*E10/10^6</f>
        <v>21.840082044880003</v>
      </c>
      <c r="F180" s="368">
        <f t="shared" si="23"/>
        <v>14.970518448056138</v>
      </c>
      <c r="G180" s="368"/>
      <c r="H180" s="368"/>
      <c r="I180" s="368"/>
      <c r="J180" s="368"/>
      <c r="K180" s="368"/>
      <c r="L180" s="368"/>
      <c r="M180" s="368"/>
      <c r="N180" s="368"/>
      <c r="O180" s="368"/>
      <c r="P180" s="368"/>
    </row>
    <row r="181" spans="2:16">
      <c r="B181" s="152" t="str">
        <f t="shared" si="21"/>
        <v>GbE</v>
      </c>
      <c r="C181" s="153" t="str">
        <f t="shared" si="21"/>
        <v>40 km</v>
      </c>
      <c r="D181" s="154" t="str">
        <f t="shared" si="21"/>
        <v>SFP</v>
      </c>
      <c r="E181" s="368">
        <f t="shared" ref="E181:F181" si="24">E96*E11/10^6</f>
        <v>4.0007415413598748</v>
      </c>
      <c r="F181" s="368">
        <f t="shared" si="24"/>
        <v>2.6908476678133564</v>
      </c>
      <c r="G181" s="368"/>
      <c r="H181" s="368"/>
      <c r="I181" s="368"/>
      <c r="J181" s="368"/>
      <c r="K181" s="368"/>
      <c r="L181" s="368"/>
      <c r="M181" s="368"/>
      <c r="N181" s="368"/>
      <c r="O181" s="368"/>
      <c r="P181" s="368"/>
    </row>
    <row r="182" spans="2:16">
      <c r="B182" s="152" t="str">
        <f t="shared" si="21"/>
        <v>GbE</v>
      </c>
      <c r="C182" s="153" t="str">
        <f t="shared" si="21"/>
        <v>80 km</v>
      </c>
      <c r="D182" s="153" t="str">
        <f t="shared" si="21"/>
        <v>SFP</v>
      </c>
      <c r="E182" s="368">
        <f t="shared" ref="E182:F182" si="25">E97*E12/10^6</f>
        <v>5.4436485260342007</v>
      </c>
      <c r="F182" s="368">
        <f t="shared" si="25"/>
        <v>4.4704450954117947</v>
      </c>
      <c r="G182" s="368"/>
      <c r="H182" s="368"/>
      <c r="I182" s="368"/>
      <c r="J182" s="368"/>
      <c r="K182" s="368"/>
      <c r="L182" s="368"/>
      <c r="M182" s="368"/>
      <c r="N182" s="368"/>
      <c r="O182" s="368"/>
      <c r="P182" s="368"/>
    </row>
    <row r="183" spans="2:16">
      <c r="B183" s="155" t="str">
        <f t="shared" si="21"/>
        <v>GbE &amp; Fast Ethernet</v>
      </c>
      <c r="C183" s="156" t="str">
        <f t="shared" si="21"/>
        <v>Various</v>
      </c>
      <c r="D183" s="156" t="str">
        <f t="shared" si="21"/>
        <v>Legacy/discontinued</v>
      </c>
      <c r="E183" s="369">
        <f t="shared" ref="E183:F183" si="26">E98*E13/10^6</f>
        <v>1.8</v>
      </c>
      <c r="F183" s="369">
        <f t="shared" si="26"/>
        <v>0</v>
      </c>
      <c r="G183" s="369"/>
      <c r="H183" s="369"/>
      <c r="I183" s="369"/>
      <c r="J183" s="369"/>
      <c r="K183" s="369"/>
      <c r="L183" s="369"/>
      <c r="M183" s="369"/>
      <c r="N183" s="369"/>
      <c r="O183" s="369"/>
      <c r="P183" s="369"/>
    </row>
    <row r="184" spans="2:16">
      <c r="B184" s="152" t="str">
        <f t="shared" si="21"/>
        <v>10GbE</v>
      </c>
      <c r="C184" s="153" t="str">
        <f t="shared" si="21"/>
        <v>300 m</v>
      </c>
      <c r="D184" s="153" t="str">
        <f t="shared" si="21"/>
        <v>XFP</v>
      </c>
      <c r="E184" s="368">
        <f t="shared" ref="E184:F184" si="27">E99*E14/10^6</f>
        <v>0</v>
      </c>
      <c r="F184" s="368">
        <f t="shared" si="27"/>
        <v>0</v>
      </c>
      <c r="G184" s="368"/>
      <c r="H184" s="368"/>
      <c r="I184" s="368"/>
      <c r="J184" s="368"/>
      <c r="K184" s="368"/>
      <c r="L184" s="368"/>
      <c r="M184" s="368"/>
      <c r="N184" s="368"/>
      <c r="O184" s="368"/>
      <c r="P184" s="368"/>
    </row>
    <row r="185" spans="2:16">
      <c r="B185" s="152" t="str">
        <f t="shared" si="21"/>
        <v>10GbE</v>
      </c>
      <c r="C185" s="153" t="str">
        <f t="shared" si="21"/>
        <v>300 m</v>
      </c>
      <c r="D185" s="153" t="str">
        <f t="shared" si="21"/>
        <v>SFP+</v>
      </c>
      <c r="E185" s="368">
        <f t="shared" ref="E185:F185" si="28">E100*E15/10^6</f>
        <v>0</v>
      </c>
      <c r="F185" s="368">
        <f t="shared" si="28"/>
        <v>0</v>
      </c>
      <c r="G185" s="368"/>
      <c r="H185" s="368"/>
      <c r="I185" s="368"/>
      <c r="J185" s="368"/>
      <c r="K185" s="368"/>
      <c r="L185" s="368"/>
      <c r="M185" s="368"/>
      <c r="N185" s="368"/>
      <c r="O185" s="368"/>
      <c r="P185" s="368"/>
    </row>
    <row r="186" spans="2:16">
      <c r="B186" s="152" t="str">
        <f t="shared" si="21"/>
        <v>10GbE LRM</v>
      </c>
      <c r="C186" s="153" t="str">
        <f t="shared" si="21"/>
        <v>220 m</v>
      </c>
      <c r="D186" s="153" t="str">
        <f t="shared" si="21"/>
        <v>SFP+</v>
      </c>
      <c r="E186" s="368">
        <f t="shared" ref="E186:F186" si="29">E101*E16/10^6</f>
        <v>0</v>
      </c>
      <c r="F186" s="368">
        <f t="shared" si="29"/>
        <v>0</v>
      </c>
      <c r="G186" s="368"/>
      <c r="H186" s="368"/>
      <c r="I186" s="368"/>
      <c r="J186" s="368"/>
      <c r="K186" s="368"/>
      <c r="L186" s="368"/>
      <c r="M186" s="368"/>
      <c r="N186" s="368"/>
      <c r="O186" s="368"/>
      <c r="P186" s="368"/>
    </row>
    <row r="187" spans="2:16">
      <c r="B187" s="152" t="str">
        <f t="shared" si="21"/>
        <v>10GbE</v>
      </c>
      <c r="C187" s="153" t="str">
        <f t="shared" si="21"/>
        <v>10 km</v>
      </c>
      <c r="D187" s="153" t="str">
        <f t="shared" si="21"/>
        <v>XFP</v>
      </c>
      <c r="E187" s="368">
        <f t="shared" ref="E187:F187" si="30">E102*E17/10^6</f>
        <v>5.7838927793079176</v>
      </c>
      <c r="F187" s="368">
        <f t="shared" si="30"/>
        <v>2.3655010555899549</v>
      </c>
      <c r="G187" s="368"/>
      <c r="H187" s="368"/>
      <c r="I187" s="368"/>
      <c r="J187" s="368"/>
      <c r="K187" s="368"/>
      <c r="L187" s="368"/>
      <c r="M187" s="368"/>
      <c r="N187" s="368"/>
      <c r="O187" s="368"/>
      <c r="P187" s="368"/>
    </row>
    <row r="188" spans="2:16">
      <c r="B188" s="152" t="str">
        <f t="shared" si="21"/>
        <v>10GbE</v>
      </c>
      <c r="C188" s="153" t="str">
        <f t="shared" si="21"/>
        <v>10 km</v>
      </c>
      <c r="D188" s="153" t="str">
        <f t="shared" si="21"/>
        <v>SFP+</v>
      </c>
      <c r="E188" s="368">
        <f t="shared" ref="E188:F188" si="31">E103*E18/10^6</f>
        <v>47.513225315240646</v>
      </c>
      <c r="F188" s="368">
        <f t="shared" si="31"/>
        <v>38.969269843312269</v>
      </c>
      <c r="G188" s="368"/>
      <c r="H188" s="368"/>
      <c r="I188" s="368"/>
      <c r="J188" s="368"/>
      <c r="K188" s="368"/>
      <c r="L188" s="368"/>
      <c r="M188" s="368"/>
      <c r="N188" s="368"/>
      <c r="O188" s="368"/>
      <c r="P188" s="368"/>
    </row>
    <row r="189" spans="2:16">
      <c r="B189" s="152" t="str">
        <f t="shared" si="21"/>
        <v>10GbE</v>
      </c>
      <c r="C189" s="153" t="str">
        <f t="shared" si="21"/>
        <v>40 km</v>
      </c>
      <c r="D189" s="153" t="str">
        <f t="shared" si="21"/>
        <v>XFP</v>
      </c>
      <c r="E189" s="368">
        <f t="shared" ref="E189:F189" si="32">E104*E19/10^6</f>
        <v>24.783116502012003</v>
      </c>
      <c r="F189" s="368">
        <f t="shared" si="32"/>
        <v>11.965126571097626</v>
      </c>
      <c r="G189" s="368"/>
      <c r="H189" s="368"/>
      <c r="I189" s="368"/>
      <c r="J189" s="368"/>
      <c r="K189" s="368"/>
      <c r="L189" s="368"/>
      <c r="M189" s="368"/>
      <c r="N189" s="368"/>
      <c r="O189" s="368"/>
      <c r="P189" s="368"/>
    </row>
    <row r="190" spans="2:16">
      <c r="B190" s="152" t="str">
        <f t="shared" si="21"/>
        <v>10GbE</v>
      </c>
      <c r="C190" s="153" t="str">
        <f t="shared" si="21"/>
        <v>40 km</v>
      </c>
      <c r="D190" s="153" t="str">
        <f t="shared" si="21"/>
        <v>SFP+</v>
      </c>
      <c r="E190" s="368">
        <f t="shared" ref="E190:F190" si="33">E105*E20/10^6</f>
        <v>34.519978898803679</v>
      </c>
      <c r="F190" s="368">
        <f t="shared" si="33"/>
        <v>28.16904706949456</v>
      </c>
      <c r="G190" s="368"/>
      <c r="H190" s="368"/>
      <c r="I190" s="368"/>
      <c r="J190" s="368"/>
      <c r="K190" s="368"/>
      <c r="L190" s="368"/>
      <c r="M190" s="368"/>
      <c r="N190" s="368"/>
      <c r="O190" s="368"/>
      <c r="P190" s="368"/>
    </row>
    <row r="191" spans="2:16">
      <c r="B191" s="152" t="str">
        <f t="shared" si="21"/>
        <v>10GbE</v>
      </c>
      <c r="C191" s="153" t="str">
        <f t="shared" si="21"/>
        <v>80 km</v>
      </c>
      <c r="D191" s="153" t="str">
        <f t="shared" si="21"/>
        <v>XFP</v>
      </c>
      <c r="E191" s="368">
        <f t="shared" ref="E191:F191" si="34">E106*E21/10^6</f>
        <v>18.705963697892301</v>
      </c>
      <c r="F191" s="368">
        <f t="shared" si="34"/>
        <v>2.6384714875083346</v>
      </c>
      <c r="G191" s="368"/>
      <c r="H191" s="368"/>
      <c r="I191" s="368"/>
      <c r="J191" s="368"/>
      <c r="K191" s="368"/>
      <c r="L191" s="368"/>
      <c r="M191" s="368"/>
      <c r="N191" s="368"/>
      <c r="O191" s="368"/>
      <c r="P191" s="368"/>
    </row>
    <row r="192" spans="2:16">
      <c r="B192" s="152" t="str">
        <f t="shared" si="21"/>
        <v>10GbE</v>
      </c>
      <c r="C192" s="153" t="str">
        <f t="shared" si="21"/>
        <v>80 km</v>
      </c>
      <c r="D192" s="153" t="str">
        <f t="shared" si="21"/>
        <v>SFP+</v>
      </c>
      <c r="E192" s="368">
        <f t="shared" ref="E192:F192" si="35">E107*E22/10^6</f>
        <v>15.89513332813862</v>
      </c>
      <c r="F192" s="368">
        <f t="shared" si="35"/>
        <v>18.666526637661988</v>
      </c>
      <c r="G192" s="368"/>
      <c r="H192" s="368"/>
      <c r="I192" s="368"/>
      <c r="J192" s="368"/>
      <c r="K192" s="368"/>
      <c r="L192" s="368"/>
      <c r="M192" s="368"/>
      <c r="N192" s="368"/>
      <c r="O192" s="368"/>
      <c r="P192" s="368"/>
    </row>
    <row r="193" spans="2:16">
      <c r="B193" s="152" t="str">
        <f t="shared" si="21"/>
        <v>10GbE</v>
      </c>
      <c r="C193" s="153" t="str">
        <f t="shared" si="21"/>
        <v>Various</v>
      </c>
      <c r="D193" s="153" t="str">
        <f t="shared" si="21"/>
        <v>Legacy/discontinued</v>
      </c>
      <c r="E193" s="369">
        <f t="shared" ref="E193:F193" si="36">E108*E23/10^6</f>
        <v>3.2231545150000001</v>
      </c>
      <c r="F193" s="369">
        <f t="shared" si="36"/>
        <v>1.1468830000000003</v>
      </c>
      <c r="G193" s="369"/>
      <c r="H193" s="369"/>
      <c r="I193" s="369"/>
      <c r="J193" s="369"/>
      <c r="K193" s="369"/>
      <c r="L193" s="369"/>
      <c r="M193" s="369"/>
      <c r="N193" s="369"/>
      <c r="O193" s="369"/>
      <c r="P193" s="369"/>
    </row>
    <row r="194" spans="2:16">
      <c r="B194" s="149" t="str">
        <f t="shared" si="21"/>
        <v>25GbE SR</v>
      </c>
      <c r="C194" s="150" t="str">
        <f t="shared" si="21"/>
        <v>100 - 300 m</v>
      </c>
      <c r="D194" s="151" t="str">
        <f t="shared" si="21"/>
        <v>SFP28</v>
      </c>
      <c r="E194" s="368">
        <f t="shared" ref="E194:F194" si="37">E109*E24/10^6</f>
        <v>0</v>
      </c>
      <c r="F194" s="368">
        <f t="shared" si="37"/>
        <v>0</v>
      </c>
      <c r="G194" s="368"/>
      <c r="H194" s="368"/>
      <c r="I194" s="368"/>
      <c r="J194" s="368"/>
      <c r="K194" s="368"/>
      <c r="L194" s="368"/>
      <c r="M194" s="368"/>
      <c r="N194" s="368"/>
      <c r="O194" s="368"/>
      <c r="P194" s="368"/>
    </row>
    <row r="195" spans="2:16">
      <c r="B195" s="152" t="str">
        <f t="shared" si="21"/>
        <v>25GbE LR</v>
      </c>
      <c r="C195" s="153" t="str">
        <f t="shared" si="21"/>
        <v>10 km</v>
      </c>
      <c r="D195" s="154" t="str">
        <f t="shared" si="21"/>
        <v>SFP28</v>
      </c>
      <c r="E195" s="368">
        <f t="shared" ref="E195:F195" si="38">E110*E25/10^6</f>
        <v>0.62249429999999994</v>
      </c>
      <c r="F195" s="368">
        <f t="shared" si="38"/>
        <v>1.6978488920742698</v>
      </c>
      <c r="G195" s="368"/>
      <c r="H195" s="368"/>
      <c r="I195" s="368"/>
      <c r="J195" s="368"/>
      <c r="K195" s="368"/>
      <c r="L195" s="368"/>
      <c r="M195" s="368"/>
      <c r="N195" s="368"/>
      <c r="O195" s="368"/>
      <c r="P195" s="368"/>
    </row>
    <row r="196" spans="2:16">
      <c r="B196" s="155" t="str">
        <f t="shared" si="21"/>
        <v>25GbE ER</v>
      </c>
      <c r="C196" s="156" t="str">
        <f t="shared" si="21"/>
        <v>40 km</v>
      </c>
      <c r="D196" s="157" t="str">
        <f t="shared" si="21"/>
        <v>SFP28</v>
      </c>
      <c r="E196" s="369">
        <f t="shared" ref="E196:F196" si="39">E111*E26/10^6</f>
        <v>0</v>
      </c>
      <c r="F196" s="369">
        <f t="shared" si="39"/>
        <v>0</v>
      </c>
      <c r="G196" s="369"/>
      <c r="H196" s="369"/>
      <c r="I196" s="369"/>
      <c r="J196" s="369"/>
      <c r="K196" s="369"/>
      <c r="L196" s="369"/>
      <c r="M196" s="369"/>
      <c r="N196" s="369"/>
      <c r="O196" s="369"/>
      <c r="P196" s="369"/>
    </row>
    <row r="197" spans="2:16">
      <c r="B197" s="149" t="str">
        <f t="shared" si="21"/>
        <v>40G SR4</v>
      </c>
      <c r="C197" s="150" t="str">
        <f t="shared" si="21"/>
        <v>100 m</v>
      </c>
      <c r="D197" s="151" t="str">
        <f t="shared" si="21"/>
        <v>QSFP+</v>
      </c>
      <c r="E197" s="367">
        <f t="shared" ref="E197:F197" si="40">E112*E27/10^6</f>
        <v>3.0907281104444446</v>
      </c>
      <c r="F197" s="367">
        <f t="shared" si="40"/>
        <v>3.1903223936670364</v>
      </c>
      <c r="G197" s="367"/>
      <c r="H197" s="367"/>
      <c r="I197" s="367"/>
      <c r="J197" s="367"/>
      <c r="K197" s="367"/>
      <c r="L197" s="367"/>
      <c r="M197" s="367"/>
      <c r="N197" s="367"/>
      <c r="O197" s="367"/>
      <c r="P197" s="367"/>
    </row>
    <row r="198" spans="2:16">
      <c r="B198" s="152" t="str">
        <f t="shared" si="21"/>
        <v>40GbE MM duplex</v>
      </c>
      <c r="C198" s="153" t="str">
        <f t="shared" si="21"/>
        <v>100 m</v>
      </c>
      <c r="D198" s="154" t="str">
        <f t="shared" si="21"/>
        <v>QSFP+</v>
      </c>
      <c r="E198" s="368">
        <f t="shared" ref="E198:F198" si="41">E113*E28/10^6</f>
        <v>0</v>
      </c>
      <c r="F198" s="368">
        <f t="shared" si="41"/>
        <v>0</v>
      </c>
      <c r="G198" s="368"/>
      <c r="H198" s="368"/>
      <c r="I198" s="368"/>
      <c r="J198" s="368"/>
      <c r="K198" s="368"/>
      <c r="L198" s="368"/>
      <c r="M198" s="368"/>
      <c r="N198" s="368"/>
      <c r="O198" s="368"/>
      <c r="P198" s="368"/>
    </row>
    <row r="199" spans="2:16">
      <c r="B199" s="152" t="str">
        <f t="shared" ref="B199:D218" si="42">B29</f>
        <v>40GbE eSR</v>
      </c>
      <c r="C199" s="153" t="str">
        <f t="shared" si="42"/>
        <v>300 m</v>
      </c>
      <c r="D199" s="154" t="str">
        <f t="shared" si="42"/>
        <v>QSFP+</v>
      </c>
      <c r="E199" s="368">
        <f t="shared" ref="E199:F199" si="43">E114*E29/10^6</f>
        <v>1.4680941655000002</v>
      </c>
      <c r="F199" s="368">
        <f t="shared" si="43"/>
        <v>1.8894499999999999</v>
      </c>
      <c r="G199" s="368"/>
      <c r="H199" s="368"/>
      <c r="I199" s="368"/>
      <c r="J199" s="368"/>
      <c r="K199" s="368"/>
      <c r="L199" s="368"/>
      <c r="M199" s="368"/>
      <c r="N199" s="368"/>
      <c r="O199" s="368"/>
      <c r="P199" s="368"/>
    </row>
    <row r="200" spans="2:16">
      <c r="B200" s="152" t="str">
        <f t="shared" si="42"/>
        <v>40 GbE PSM4</v>
      </c>
      <c r="C200" s="153" t="str">
        <f t="shared" si="42"/>
        <v>500 m</v>
      </c>
      <c r="D200" s="154" t="str">
        <f t="shared" si="42"/>
        <v>QSFP+</v>
      </c>
      <c r="E200" s="368">
        <f t="shared" ref="E200:F200" si="44">E115*E30/10^6</f>
        <v>0</v>
      </c>
      <c r="F200" s="368">
        <f t="shared" si="44"/>
        <v>0</v>
      </c>
      <c r="G200" s="368"/>
      <c r="H200" s="368"/>
      <c r="I200" s="368"/>
      <c r="J200" s="368"/>
      <c r="K200" s="368"/>
      <c r="L200" s="368"/>
      <c r="M200" s="368"/>
      <c r="N200" s="368"/>
      <c r="O200" s="368"/>
      <c r="P200" s="368"/>
    </row>
    <row r="201" spans="2:16">
      <c r="B201" s="152" t="str">
        <f t="shared" si="42"/>
        <v>40GbE (FR)</v>
      </c>
      <c r="C201" s="153" t="str">
        <f t="shared" si="42"/>
        <v>2 km</v>
      </c>
      <c r="D201" s="154" t="str">
        <f t="shared" si="42"/>
        <v>CFP</v>
      </c>
      <c r="E201" s="368">
        <f t="shared" ref="E201:F201" si="45">E116*E31/10^6</f>
        <v>3.6147868986222091</v>
      </c>
      <c r="F201" s="368">
        <f t="shared" si="45"/>
        <v>2.1111758458730683</v>
      </c>
      <c r="G201" s="368"/>
      <c r="H201" s="368"/>
      <c r="I201" s="368"/>
      <c r="J201" s="368"/>
      <c r="K201" s="368"/>
      <c r="L201" s="368"/>
      <c r="M201" s="368"/>
      <c r="N201" s="368"/>
      <c r="O201" s="368"/>
      <c r="P201" s="368"/>
    </row>
    <row r="202" spans="2:16">
      <c r="B202" s="152" t="str">
        <f t="shared" si="42"/>
        <v>40GbE (LR4 subspec)</v>
      </c>
      <c r="C202" s="153" t="str">
        <f t="shared" si="42"/>
        <v>2 km</v>
      </c>
      <c r="D202" s="154" t="str">
        <f t="shared" si="42"/>
        <v>QSFP+</v>
      </c>
      <c r="E202" s="368">
        <f t="shared" ref="E202:F202" si="46">E117*E32/10^6</f>
        <v>0</v>
      </c>
      <c r="F202" s="368">
        <f t="shared" si="46"/>
        <v>0</v>
      </c>
      <c r="G202" s="368"/>
      <c r="H202" s="368"/>
      <c r="I202" s="368"/>
      <c r="J202" s="368"/>
      <c r="K202" s="368"/>
      <c r="L202" s="368"/>
      <c r="M202" s="368"/>
      <c r="N202" s="368"/>
      <c r="O202" s="368"/>
      <c r="P202" s="368"/>
    </row>
    <row r="203" spans="2:16">
      <c r="B203" s="152" t="str">
        <f t="shared" si="42"/>
        <v>40GbE</v>
      </c>
      <c r="C203" s="153" t="str">
        <f t="shared" si="42"/>
        <v>10 km</v>
      </c>
      <c r="D203" s="154" t="str">
        <f t="shared" si="42"/>
        <v>CFP</v>
      </c>
      <c r="E203" s="368">
        <f t="shared" ref="E203:F203" si="47">E118*E33/10^6</f>
        <v>7.4284258264680547</v>
      </c>
      <c r="F203" s="368">
        <f t="shared" si="47"/>
        <v>3.6524276733586274</v>
      </c>
      <c r="G203" s="368"/>
      <c r="H203" s="368"/>
      <c r="I203" s="368"/>
      <c r="J203" s="368"/>
      <c r="K203" s="368"/>
      <c r="L203" s="368"/>
      <c r="M203" s="368"/>
      <c r="N203" s="368"/>
      <c r="O203" s="368"/>
      <c r="P203" s="368"/>
    </row>
    <row r="204" spans="2:16">
      <c r="B204" s="152" t="str">
        <f t="shared" si="42"/>
        <v>40GbE</v>
      </c>
      <c r="C204" s="153" t="str">
        <f t="shared" si="42"/>
        <v>10 km</v>
      </c>
      <c r="D204" s="154" t="str">
        <f t="shared" si="42"/>
        <v>QSFP+</v>
      </c>
      <c r="E204" s="368">
        <f t="shared" ref="E204:F204" si="48">E119*E34/10^6</f>
        <v>0</v>
      </c>
      <c r="F204" s="368">
        <f t="shared" si="48"/>
        <v>0</v>
      </c>
      <c r="G204" s="368"/>
      <c r="H204" s="368"/>
      <c r="I204" s="368"/>
      <c r="J204" s="368"/>
      <c r="K204" s="368"/>
      <c r="L204" s="368"/>
      <c r="M204" s="368"/>
      <c r="N204" s="368"/>
      <c r="O204" s="368"/>
      <c r="P204" s="368"/>
    </row>
    <row r="205" spans="2:16">
      <c r="B205" s="155" t="str">
        <f t="shared" si="42"/>
        <v>40GbE</v>
      </c>
      <c r="C205" s="156" t="str">
        <f t="shared" si="42"/>
        <v>40 km</v>
      </c>
      <c r="D205" s="157" t="str">
        <f t="shared" si="42"/>
        <v>all</v>
      </c>
      <c r="E205" s="369">
        <f t="shared" ref="E205:F205" si="49">E120*E35/10^6</f>
        <v>2.456382628644874</v>
      </c>
      <c r="F205" s="369">
        <f t="shared" si="49"/>
        <v>1.8231073760232492</v>
      </c>
      <c r="G205" s="369"/>
      <c r="H205" s="369"/>
      <c r="I205" s="369"/>
      <c r="J205" s="369"/>
      <c r="K205" s="369"/>
      <c r="L205" s="369"/>
      <c r="M205" s="369"/>
      <c r="N205" s="369"/>
      <c r="O205" s="369"/>
      <c r="P205" s="369"/>
    </row>
    <row r="206" spans="2:16">
      <c r="B206" s="149" t="str">
        <f t="shared" si="42"/>
        <v xml:space="preserve">50G </v>
      </c>
      <c r="C206" s="150" t="str">
        <f t="shared" si="42"/>
        <v>100 m</v>
      </c>
      <c r="D206" s="151" t="str">
        <f t="shared" si="42"/>
        <v>all</v>
      </c>
      <c r="E206" s="367">
        <f t="shared" ref="E206:F206" si="50">E121*E36/10^6</f>
        <v>0</v>
      </c>
      <c r="F206" s="367">
        <f t="shared" si="50"/>
        <v>0</v>
      </c>
      <c r="G206" s="367"/>
      <c r="H206" s="367"/>
      <c r="I206" s="367"/>
      <c r="J206" s="367"/>
      <c r="K206" s="367"/>
      <c r="L206" s="367"/>
      <c r="M206" s="367"/>
      <c r="N206" s="367"/>
      <c r="O206" s="367"/>
      <c r="P206" s="367"/>
    </row>
    <row r="207" spans="2:16">
      <c r="B207" s="152" t="str">
        <f t="shared" si="42"/>
        <v xml:space="preserve">50G </v>
      </c>
      <c r="C207" s="153" t="str">
        <f t="shared" si="42"/>
        <v>2 km</v>
      </c>
      <c r="D207" s="154" t="str">
        <f t="shared" si="42"/>
        <v>all</v>
      </c>
      <c r="E207" s="368">
        <f t="shared" ref="E207:F207" si="51">E122*E37/10^6</f>
        <v>0</v>
      </c>
      <c r="F207" s="368">
        <f t="shared" si="51"/>
        <v>0</v>
      </c>
      <c r="G207" s="368"/>
      <c r="H207" s="368"/>
      <c r="I207" s="368"/>
      <c r="J207" s="368"/>
      <c r="K207" s="368"/>
      <c r="L207" s="368"/>
      <c r="M207" s="368"/>
      <c r="N207" s="368"/>
      <c r="O207" s="368"/>
      <c r="P207" s="368"/>
    </row>
    <row r="208" spans="2:16">
      <c r="B208" s="152" t="str">
        <f t="shared" si="42"/>
        <v xml:space="preserve">50G </v>
      </c>
      <c r="C208" s="153" t="str">
        <f t="shared" si="42"/>
        <v>10 km</v>
      </c>
      <c r="D208" s="154" t="str">
        <f t="shared" si="42"/>
        <v>all</v>
      </c>
      <c r="E208" s="368">
        <f t="shared" ref="E208:F208" si="52">E123*E38/10^6</f>
        <v>0</v>
      </c>
      <c r="F208" s="368">
        <f t="shared" si="52"/>
        <v>0</v>
      </c>
      <c r="G208" s="368"/>
      <c r="H208" s="368"/>
      <c r="I208" s="368"/>
      <c r="J208" s="368"/>
      <c r="K208" s="368"/>
      <c r="L208" s="368"/>
      <c r="M208" s="368"/>
      <c r="N208" s="368"/>
      <c r="O208" s="368"/>
      <c r="P208" s="368"/>
    </row>
    <row r="209" spans="2:16">
      <c r="B209" s="152" t="str">
        <f t="shared" si="42"/>
        <v xml:space="preserve">50G </v>
      </c>
      <c r="C209" s="153" t="str">
        <f t="shared" si="42"/>
        <v>40 km</v>
      </c>
      <c r="D209" s="154" t="str">
        <f t="shared" si="42"/>
        <v>all</v>
      </c>
      <c r="E209" s="368">
        <f t="shared" ref="E209:F209" si="53">E124*E39/10^6</f>
        <v>0</v>
      </c>
      <c r="F209" s="368">
        <f t="shared" si="53"/>
        <v>0</v>
      </c>
      <c r="G209" s="368"/>
      <c r="H209" s="368"/>
      <c r="I209" s="368"/>
      <c r="J209" s="368"/>
      <c r="K209" s="368"/>
      <c r="L209" s="368"/>
      <c r="M209" s="368"/>
      <c r="N209" s="368"/>
      <c r="O209" s="368"/>
      <c r="P209" s="368"/>
    </row>
    <row r="210" spans="2:16">
      <c r="B210" s="152" t="str">
        <f t="shared" si="42"/>
        <v xml:space="preserve">50G </v>
      </c>
      <c r="C210" s="153" t="str">
        <f t="shared" si="42"/>
        <v>80 km</v>
      </c>
      <c r="D210" s="154" t="str">
        <f t="shared" si="42"/>
        <v>all</v>
      </c>
      <c r="E210" s="368">
        <f t="shared" ref="E210:F210" si="54">E125*E40/10^6</f>
        <v>0</v>
      </c>
      <c r="F210" s="368">
        <f t="shared" si="54"/>
        <v>0</v>
      </c>
      <c r="G210" s="368"/>
      <c r="H210" s="368"/>
      <c r="I210" s="368"/>
      <c r="J210" s="368"/>
      <c r="K210" s="368"/>
      <c r="L210" s="368"/>
      <c r="M210" s="368"/>
      <c r="N210" s="368"/>
      <c r="O210" s="368"/>
      <c r="P210" s="368"/>
    </row>
    <row r="211" spans="2:16">
      <c r="B211" s="149" t="str">
        <f t="shared" si="42"/>
        <v>100G</v>
      </c>
      <c r="C211" s="150" t="str">
        <f t="shared" si="42"/>
        <v>100 m</v>
      </c>
      <c r="D211" s="151" t="str">
        <f t="shared" si="42"/>
        <v>CFP</v>
      </c>
      <c r="E211" s="367">
        <f t="shared" ref="E211:F211" si="55">E126*E41/10^6</f>
        <v>21.078782</v>
      </c>
      <c r="F211" s="367">
        <f t="shared" si="55"/>
        <v>8.8030050000000024</v>
      </c>
      <c r="G211" s="367"/>
      <c r="H211" s="367"/>
      <c r="I211" s="367"/>
      <c r="J211" s="367"/>
      <c r="K211" s="367"/>
      <c r="L211" s="367"/>
      <c r="M211" s="367"/>
      <c r="N211" s="367"/>
      <c r="O211" s="367"/>
      <c r="P211" s="367"/>
    </row>
    <row r="212" spans="2:16">
      <c r="B212" s="152" t="str">
        <f t="shared" si="42"/>
        <v>100G</v>
      </c>
      <c r="C212" s="153" t="str">
        <f t="shared" si="42"/>
        <v>100 m</v>
      </c>
      <c r="D212" s="154" t="str">
        <f t="shared" si="42"/>
        <v>CFP2/4</v>
      </c>
      <c r="E212" s="368">
        <f t="shared" ref="E212:F212" si="56">E127*E42/10^6</f>
        <v>5.2611999999999997</v>
      </c>
      <c r="F212" s="368">
        <f t="shared" si="56"/>
        <v>2.4791280000000007</v>
      </c>
      <c r="G212" s="368"/>
      <c r="H212" s="368"/>
      <c r="I212" s="368"/>
      <c r="J212" s="368"/>
      <c r="K212" s="368"/>
      <c r="L212" s="368"/>
      <c r="M212" s="368"/>
      <c r="N212" s="368"/>
      <c r="O212" s="368"/>
      <c r="P212" s="368"/>
    </row>
    <row r="213" spans="2:16">
      <c r="B213" s="152" t="str">
        <f t="shared" si="42"/>
        <v>100G SR4</v>
      </c>
      <c r="C213" s="153" t="str">
        <f t="shared" si="42"/>
        <v>100 m</v>
      </c>
      <c r="D213" s="154" t="str">
        <f t="shared" si="42"/>
        <v>QSFP28</v>
      </c>
      <c r="E213" s="368">
        <f t="shared" ref="E213:F213" si="57">E128*E43/10^6</f>
        <v>0</v>
      </c>
      <c r="F213" s="368">
        <f t="shared" si="57"/>
        <v>0</v>
      </c>
      <c r="G213" s="368"/>
      <c r="H213" s="368"/>
      <c r="I213" s="368"/>
      <c r="J213" s="368"/>
      <c r="K213" s="368"/>
      <c r="L213" s="368"/>
      <c r="M213" s="368"/>
      <c r="N213" s="368"/>
      <c r="O213" s="368"/>
      <c r="P213" s="368"/>
    </row>
    <row r="214" spans="2:16">
      <c r="B214" s="152" t="str">
        <f t="shared" si="42"/>
        <v>100G SR2</v>
      </c>
      <c r="C214" s="153" t="str">
        <f t="shared" si="42"/>
        <v>100 m</v>
      </c>
      <c r="D214" s="154" t="str">
        <f t="shared" si="42"/>
        <v>SFP-DD, DSFP</v>
      </c>
      <c r="E214" s="368">
        <f t="shared" ref="E214:F214" si="58">E129*E44/10^6</f>
        <v>0</v>
      </c>
      <c r="F214" s="368">
        <f t="shared" si="58"/>
        <v>0</v>
      </c>
      <c r="G214" s="368"/>
      <c r="H214" s="368"/>
      <c r="I214" s="368"/>
      <c r="J214" s="368"/>
      <c r="K214" s="368"/>
      <c r="L214" s="368"/>
      <c r="M214" s="368"/>
      <c r="N214" s="368"/>
      <c r="O214" s="368"/>
      <c r="P214" s="368"/>
    </row>
    <row r="215" spans="2:16">
      <c r="B215" s="152" t="str">
        <f t="shared" si="42"/>
        <v>100G MM Duplex</v>
      </c>
      <c r="C215" s="153" t="str">
        <f t="shared" si="42"/>
        <v>100 m</v>
      </c>
      <c r="D215" s="154" t="str">
        <f t="shared" si="42"/>
        <v>QSFP28</v>
      </c>
      <c r="E215" s="368">
        <f t="shared" ref="E215:F215" si="59">E130*E45/10^6</f>
        <v>0</v>
      </c>
      <c r="F215" s="368">
        <f t="shared" si="59"/>
        <v>0</v>
      </c>
      <c r="G215" s="368"/>
      <c r="H215" s="368"/>
      <c r="I215" s="368"/>
      <c r="J215" s="368"/>
      <c r="K215" s="368"/>
      <c r="L215" s="368"/>
      <c r="M215" s="368"/>
      <c r="N215" s="368"/>
      <c r="O215" s="368"/>
      <c r="P215" s="368"/>
    </row>
    <row r="216" spans="2:16">
      <c r="B216" s="152" t="str">
        <f t="shared" si="42"/>
        <v>100G eSR</v>
      </c>
      <c r="C216" s="153" t="str">
        <f t="shared" si="42"/>
        <v>300 m</v>
      </c>
      <c r="D216" s="154" t="str">
        <f t="shared" si="42"/>
        <v>QSFP28</v>
      </c>
      <c r="E216" s="368">
        <f t="shared" ref="E216:F216" si="60">E131*E46/10^6</f>
        <v>0</v>
      </c>
      <c r="F216" s="368">
        <f t="shared" si="60"/>
        <v>0</v>
      </c>
      <c r="G216" s="368"/>
      <c r="H216" s="368"/>
      <c r="I216" s="368"/>
      <c r="J216" s="368"/>
      <c r="K216" s="368"/>
      <c r="L216" s="368"/>
      <c r="M216" s="368"/>
      <c r="N216" s="368"/>
      <c r="O216" s="368"/>
      <c r="P216" s="368"/>
    </row>
    <row r="217" spans="2:16">
      <c r="B217" s="152" t="str">
        <f t="shared" si="42"/>
        <v>100G PSM4</v>
      </c>
      <c r="C217" s="153" t="str">
        <f t="shared" si="42"/>
        <v>500 m</v>
      </c>
      <c r="D217" s="154" t="str">
        <f t="shared" si="42"/>
        <v>QSFP28</v>
      </c>
      <c r="E217" s="368">
        <f t="shared" ref="E217:F217" si="61">E132*E47/10^6</f>
        <v>0</v>
      </c>
      <c r="F217" s="368">
        <f t="shared" si="61"/>
        <v>0</v>
      </c>
      <c r="G217" s="368"/>
      <c r="H217" s="368"/>
      <c r="I217" s="368"/>
      <c r="J217" s="368"/>
      <c r="K217" s="368"/>
      <c r="L217" s="368"/>
      <c r="M217" s="368"/>
      <c r="N217" s="368"/>
      <c r="O217" s="368"/>
      <c r="P217" s="368"/>
    </row>
    <row r="218" spans="2:16">
      <c r="B218" s="152" t="str">
        <f t="shared" si="42"/>
        <v>100G DR</v>
      </c>
      <c r="C218" s="153" t="str">
        <f t="shared" si="42"/>
        <v>500 m</v>
      </c>
      <c r="D218" s="154" t="str">
        <f t="shared" si="42"/>
        <v>QSFP28</v>
      </c>
      <c r="E218" s="368">
        <f t="shared" ref="E218:F218" si="62">E133*E48/10^6</f>
        <v>0</v>
      </c>
      <c r="F218" s="368">
        <f t="shared" si="62"/>
        <v>0</v>
      </c>
      <c r="G218" s="368"/>
      <c r="H218" s="368"/>
      <c r="I218" s="368"/>
      <c r="J218" s="368"/>
      <c r="K218" s="368"/>
      <c r="L218" s="368"/>
      <c r="M218" s="368"/>
      <c r="N218" s="368"/>
      <c r="O218" s="368"/>
      <c r="P218" s="368"/>
    </row>
    <row r="219" spans="2:16">
      <c r="B219" s="152" t="str">
        <f t="shared" ref="B219:D232" si="63">B49</f>
        <v>100G CWDM4-Subspec</v>
      </c>
      <c r="C219" s="153" t="str">
        <f t="shared" si="63"/>
        <v>500 m</v>
      </c>
      <c r="D219" s="154" t="str">
        <f t="shared" si="63"/>
        <v>QSFP28</v>
      </c>
      <c r="E219" s="368">
        <f t="shared" ref="E219:F219" si="64">E134*E49/10^6</f>
        <v>0</v>
      </c>
      <c r="F219" s="368">
        <f t="shared" si="64"/>
        <v>0</v>
      </c>
      <c r="G219" s="368"/>
      <c r="H219" s="368"/>
      <c r="I219" s="368"/>
      <c r="J219" s="368"/>
      <c r="K219" s="368"/>
      <c r="L219" s="368"/>
      <c r="M219" s="368"/>
      <c r="N219" s="368"/>
      <c r="O219" s="368"/>
      <c r="P219" s="368"/>
    </row>
    <row r="220" spans="2:16">
      <c r="B220" s="152" t="str">
        <f t="shared" si="63"/>
        <v>100G CWDM4</v>
      </c>
      <c r="C220" s="153" t="str">
        <f t="shared" si="63"/>
        <v>2 km</v>
      </c>
      <c r="D220" s="154" t="str">
        <f t="shared" si="63"/>
        <v>QSFP28</v>
      </c>
      <c r="E220" s="368">
        <f t="shared" ref="E220:F220" si="65">E135*E50/10^6</f>
        <v>0</v>
      </c>
      <c r="F220" s="368">
        <f t="shared" si="65"/>
        <v>0</v>
      </c>
      <c r="G220" s="368"/>
      <c r="H220" s="368"/>
      <c r="I220" s="368"/>
      <c r="J220" s="368"/>
      <c r="K220" s="368"/>
      <c r="L220" s="368"/>
      <c r="M220" s="368"/>
      <c r="N220" s="368"/>
      <c r="O220" s="368"/>
      <c r="P220" s="368"/>
    </row>
    <row r="221" spans="2:16">
      <c r="B221" s="152" t="str">
        <f t="shared" si="63"/>
        <v>100G FR</v>
      </c>
      <c r="C221" s="153" t="str">
        <f t="shared" si="63"/>
        <v>2 km</v>
      </c>
      <c r="D221" s="154" t="str">
        <f t="shared" si="63"/>
        <v>QSFP28</v>
      </c>
      <c r="E221" s="368">
        <f t="shared" ref="E221:F221" si="66">E136*E51/10^6</f>
        <v>0</v>
      </c>
      <c r="F221" s="368">
        <f t="shared" si="66"/>
        <v>0</v>
      </c>
      <c r="G221" s="368"/>
      <c r="H221" s="368"/>
      <c r="I221" s="368"/>
      <c r="J221" s="368"/>
      <c r="K221" s="368"/>
      <c r="L221" s="368"/>
      <c r="M221" s="368"/>
      <c r="N221" s="368"/>
      <c r="O221" s="368"/>
      <c r="P221" s="368"/>
    </row>
    <row r="222" spans="2:16">
      <c r="B222" s="152" t="str">
        <f t="shared" si="63"/>
        <v>100G</v>
      </c>
      <c r="C222" s="153" t="str">
        <f t="shared" si="63"/>
        <v>10 km</v>
      </c>
      <c r="D222" s="154" t="str">
        <f t="shared" si="63"/>
        <v>CFP</v>
      </c>
      <c r="E222" s="368">
        <f t="shared" ref="E222:F222" si="67">E137*E52/10^6</f>
        <v>387.84002208207454</v>
      </c>
      <c r="F222" s="368">
        <f t="shared" si="67"/>
        <v>186.42675405916248</v>
      </c>
      <c r="G222" s="368"/>
      <c r="H222" s="368"/>
      <c r="I222" s="368"/>
      <c r="J222" s="368"/>
      <c r="K222" s="368"/>
      <c r="L222" s="368"/>
      <c r="M222" s="368"/>
      <c r="N222" s="368"/>
      <c r="O222" s="368"/>
      <c r="P222" s="368"/>
    </row>
    <row r="223" spans="2:16">
      <c r="B223" s="152" t="str">
        <f t="shared" si="63"/>
        <v>100G</v>
      </c>
      <c r="C223" s="153" t="str">
        <f t="shared" si="63"/>
        <v>10 km</v>
      </c>
      <c r="D223" s="154" t="str">
        <f t="shared" si="63"/>
        <v>CFP2/4</v>
      </c>
      <c r="E223" s="368">
        <f t="shared" ref="E223:F223" si="68">E138*E53/10^6</f>
        <v>265.89292589706986</v>
      </c>
      <c r="F223" s="368">
        <f t="shared" si="68"/>
        <v>167.37814313065076</v>
      </c>
      <c r="G223" s="368"/>
      <c r="H223" s="368"/>
      <c r="I223" s="368"/>
      <c r="J223" s="368"/>
      <c r="K223" s="368"/>
      <c r="L223" s="368"/>
      <c r="M223" s="368"/>
      <c r="N223" s="368"/>
      <c r="O223" s="368"/>
      <c r="P223" s="368"/>
    </row>
    <row r="224" spans="2:16">
      <c r="B224" s="152" t="str">
        <f t="shared" si="63"/>
        <v>100G LR4</v>
      </c>
      <c r="C224" s="153" t="str">
        <f t="shared" si="63"/>
        <v>10 km</v>
      </c>
      <c r="D224" s="154" t="str">
        <f t="shared" si="63"/>
        <v>QSFP28</v>
      </c>
      <c r="E224" s="368">
        <f t="shared" ref="E224:F224" si="69">E139*E54/10^6</f>
        <v>35.058421943272599</v>
      </c>
      <c r="F224" s="368">
        <f t="shared" si="69"/>
        <v>130.44672</v>
      </c>
      <c r="G224" s="368"/>
      <c r="H224" s="368"/>
      <c r="I224" s="368"/>
      <c r="J224" s="368"/>
      <c r="K224" s="368"/>
      <c r="L224" s="368"/>
      <c r="M224" s="368"/>
      <c r="N224" s="368"/>
      <c r="O224" s="368"/>
      <c r="P224" s="368"/>
    </row>
    <row r="225" spans="2:16">
      <c r="B225" s="152" t="str">
        <f t="shared" si="63"/>
        <v>100G 4WDM10</v>
      </c>
      <c r="C225" s="153" t="str">
        <f t="shared" si="63"/>
        <v>10 km</v>
      </c>
      <c r="D225" s="154" t="str">
        <f t="shared" si="63"/>
        <v>QSFP28</v>
      </c>
      <c r="E225" s="368">
        <f t="shared" ref="E225:F225" si="70">E140*E55/10^6</f>
        <v>0</v>
      </c>
      <c r="F225" s="368">
        <f t="shared" si="70"/>
        <v>0</v>
      </c>
      <c r="G225" s="368"/>
      <c r="H225" s="368"/>
      <c r="I225" s="368"/>
      <c r="J225" s="368"/>
      <c r="K225" s="368"/>
      <c r="L225" s="368"/>
      <c r="M225" s="368"/>
      <c r="N225" s="368"/>
      <c r="O225" s="368"/>
      <c r="P225" s="368"/>
    </row>
    <row r="226" spans="2:16">
      <c r="B226" s="152" t="str">
        <f t="shared" si="63"/>
        <v>100G 4WDM20</v>
      </c>
      <c r="C226" s="153" t="str">
        <f t="shared" si="63"/>
        <v>20 km</v>
      </c>
      <c r="D226" s="154" t="str">
        <f t="shared" si="63"/>
        <v>QSFP28</v>
      </c>
      <c r="E226" s="368">
        <f t="shared" ref="E226:F226" si="71">E141*E56/10^6</f>
        <v>0</v>
      </c>
      <c r="F226" s="368">
        <f t="shared" si="71"/>
        <v>0</v>
      </c>
      <c r="G226" s="368"/>
      <c r="H226" s="368"/>
      <c r="I226" s="368"/>
      <c r="J226" s="368"/>
      <c r="K226" s="368"/>
      <c r="L226" s="368"/>
      <c r="M226" s="368"/>
      <c r="N226" s="368"/>
      <c r="O226" s="368"/>
      <c r="P226" s="368"/>
    </row>
    <row r="227" spans="2:16">
      <c r="B227" s="152" t="str">
        <f t="shared" si="63"/>
        <v>100G ER4-Lite</v>
      </c>
      <c r="C227" s="153" t="str">
        <f t="shared" si="63"/>
        <v>30 km</v>
      </c>
      <c r="D227" s="154" t="str">
        <f t="shared" si="63"/>
        <v>QSFP28</v>
      </c>
      <c r="E227" s="368">
        <f t="shared" ref="E227:F227" si="72">E142*E57/10^6</f>
        <v>0</v>
      </c>
      <c r="F227" s="368">
        <f t="shared" si="72"/>
        <v>5.5795878312070659</v>
      </c>
      <c r="G227" s="368"/>
      <c r="H227" s="368"/>
      <c r="I227" s="368"/>
      <c r="J227" s="368"/>
      <c r="K227" s="368"/>
      <c r="L227" s="368"/>
      <c r="M227" s="368"/>
      <c r="N227" s="368"/>
      <c r="O227" s="368"/>
      <c r="P227" s="368"/>
    </row>
    <row r="228" spans="2:16">
      <c r="B228" s="152" t="str">
        <f t="shared" si="63"/>
        <v>100G ER4</v>
      </c>
      <c r="C228" s="153" t="str">
        <f t="shared" si="63"/>
        <v>40 km</v>
      </c>
      <c r="D228" s="154" t="str">
        <f t="shared" si="63"/>
        <v>QSFP28</v>
      </c>
      <c r="E228" s="368">
        <f t="shared" ref="E228:F228" si="73">E143*E58/10^6</f>
        <v>53.637631627312636</v>
      </c>
      <c r="F228" s="368">
        <f t="shared" si="73"/>
        <v>44.175693291689278</v>
      </c>
      <c r="G228" s="368"/>
      <c r="H228" s="368"/>
      <c r="I228" s="368"/>
      <c r="J228" s="368"/>
      <c r="K228" s="368"/>
      <c r="L228" s="368"/>
      <c r="M228" s="368"/>
      <c r="N228" s="368"/>
      <c r="O228" s="368"/>
      <c r="P228" s="368"/>
    </row>
    <row r="229" spans="2:16">
      <c r="B229" s="155" t="str">
        <f t="shared" si="63"/>
        <v>100G ZR4</v>
      </c>
      <c r="C229" s="156" t="str">
        <f t="shared" si="63"/>
        <v>80 km</v>
      </c>
      <c r="D229" s="157" t="str">
        <f t="shared" si="63"/>
        <v>QSFP28</v>
      </c>
      <c r="E229" s="369">
        <f t="shared" ref="E229:F229" si="74">E144*E59/10^6</f>
        <v>0</v>
      </c>
      <c r="F229" s="369">
        <f t="shared" si="74"/>
        <v>0</v>
      </c>
      <c r="G229" s="369"/>
      <c r="H229" s="369"/>
      <c r="I229" s="369"/>
      <c r="J229" s="369"/>
      <c r="K229" s="369"/>
      <c r="L229" s="369"/>
      <c r="M229" s="369"/>
      <c r="N229" s="369"/>
      <c r="O229" s="369"/>
      <c r="P229" s="369"/>
    </row>
    <row r="230" spans="2:16">
      <c r="B230" s="149" t="str">
        <f t="shared" si="63"/>
        <v>200G SR4</v>
      </c>
      <c r="C230" s="150" t="str">
        <f t="shared" si="63"/>
        <v>100 m</v>
      </c>
      <c r="D230" s="151" t="str">
        <f t="shared" si="63"/>
        <v>QSFP56</v>
      </c>
      <c r="E230" s="367">
        <f t="shared" ref="E230:F230" si="75">E145*E60/10^6</f>
        <v>0</v>
      </c>
      <c r="F230" s="367">
        <f t="shared" si="75"/>
        <v>0</v>
      </c>
      <c r="G230" s="367"/>
      <c r="H230" s="367"/>
      <c r="I230" s="367"/>
      <c r="J230" s="367"/>
      <c r="K230" s="367"/>
      <c r="L230" s="367"/>
      <c r="M230" s="367"/>
      <c r="N230" s="367"/>
      <c r="O230" s="367"/>
      <c r="P230" s="367"/>
    </row>
    <row r="231" spans="2:16">
      <c r="B231" s="152" t="str">
        <f t="shared" si="63"/>
        <v>200G DR</v>
      </c>
      <c r="C231" s="153" t="str">
        <f t="shared" si="63"/>
        <v>500 m</v>
      </c>
      <c r="D231" s="154" t="str">
        <f t="shared" si="63"/>
        <v>TBD</v>
      </c>
      <c r="E231" s="368">
        <f t="shared" ref="E231:F231" si="76">E146*E61/10^6</f>
        <v>0</v>
      </c>
      <c r="F231" s="368">
        <f t="shared" si="76"/>
        <v>0</v>
      </c>
      <c r="G231" s="368"/>
      <c r="H231" s="368"/>
      <c r="I231" s="368"/>
      <c r="J231" s="368"/>
      <c r="K231" s="368"/>
      <c r="L231" s="368"/>
      <c r="M231" s="368"/>
      <c r="N231" s="368"/>
      <c r="O231" s="368"/>
      <c r="P231" s="368"/>
    </row>
    <row r="232" spans="2:16">
      <c r="B232" s="152" t="str">
        <f t="shared" si="63"/>
        <v>200G FR4</v>
      </c>
      <c r="C232" s="153" t="str">
        <f t="shared" si="63"/>
        <v>3 km</v>
      </c>
      <c r="D232" s="154" t="str">
        <f t="shared" si="63"/>
        <v>QSFP56</v>
      </c>
      <c r="E232" s="368">
        <f t="shared" ref="E232:F232" si="77">E147*E62/10^6</f>
        <v>0</v>
      </c>
      <c r="F232" s="368">
        <f t="shared" si="77"/>
        <v>0</v>
      </c>
      <c r="G232" s="368"/>
      <c r="H232" s="368"/>
      <c r="I232" s="368"/>
      <c r="J232" s="183"/>
      <c r="K232" s="368"/>
      <c r="L232" s="368"/>
      <c r="M232" s="368"/>
      <c r="N232" s="368"/>
      <c r="O232" s="368"/>
      <c r="P232" s="368"/>
    </row>
    <row r="233" spans="2:16">
      <c r="B233" s="152" t="str">
        <f t="shared" ref="B233:D233" si="78">B63</f>
        <v>200G LR</v>
      </c>
      <c r="C233" s="153" t="str">
        <f t="shared" si="78"/>
        <v>10 km</v>
      </c>
      <c r="D233" s="154" t="str">
        <f t="shared" si="78"/>
        <v>TBD</v>
      </c>
      <c r="E233" s="368">
        <f t="shared" ref="E233:F233" si="79">E148*E63/10^6</f>
        <v>0</v>
      </c>
      <c r="F233" s="368">
        <f t="shared" si="79"/>
        <v>0</v>
      </c>
      <c r="G233" s="368"/>
      <c r="H233" s="368"/>
      <c r="I233" s="368"/>
      <c r="J233" s="368"/>
      <c r="K233" s="368"/>
      <c r="L233" s="368"/>
      <c r="M233" s="368"/>
      <c r="N233" s="368"/>
      <c r="O233" s="368"/>
      <c r="P233" s="368"/>
    </row>
    <row r="234" spans="2:16">
      <c r="B234" s="155" t="str">
        <f t="shared" ref="B234:D234" si="80">B64</f>
        <v>200G ER4</v>
      </c>
      <c r="C234" s="156" t="str">
        <f t="shared" si="80"/>
        <v>40 km</v>
      </c>
      <c r="D234" s="157" t="str">
        <f t="shared" si="80"/>
        <v>TBD</v>
      </c>
      <c r="E234" s="369">
        <f t="shared" ref="E234:F234" si="81">E149*E64/10^6</f>
        <v>0</v>
      </c>
      <c r="F234" s="369">
        <f t="shared" si="81"/>
        <v>0</v>
      </c>
      <c r="G234" s="369"/>
      <c r="H234" s="369"/>
      <c r="I234" s="369"/>
      <c r="J234" s="369"/>
      <c r="K234" s="369"/>
      <c r="L234" s="369"/>
      <c r="M234" s="369"/>
      <c r="N234" s="369"/>
      <c r="O234" s="369"/>
      <c r="P234" s="369"/>
    </row>
    <row r="235" spans="2:16">
      <c r="B235" s="149" t="str">
        <f t="shared" ref="B235:D244" si="82">B65</f>
        <v>2x200 (400G-SR8)</v>
      </c>
      <c r="C235" s="150" t="str">
        <f t="shared" si="82"/>
        <v>100 m</v>
      </c>
      <c r="D235" s="151" t="str">
        <f t="shared" si="82"/>
        <v>OSFP, QSFP-DD</v>
      </c>
      <c r="E235" s="367">
        <f t="shared" ref="E235:F235" si="83">E150*E65/10^6</f>
        <v>0</v>
      </c>
      <c r="F235" s="367">
        <f t="shared" si="83"/>
        <v>0</v>
      </c>
      <c r="G235" s="367"/>
      <c r="H235" s="367"/>
      <c r="I235" s="367"/>
      <c r="J235" s="367"/>
      <c r="K235" s="367"/>
      <c r="L235" s="367"/>
      <c r="M235" s="367"/>
      <c r="N235" s="367"/>
      <c r="O235" s="367"/>
      <c r="P235" s="367"/>
    </row>
    <row r="236" spans="2:16">
      <c r="B236" s="152" t="str">
        <f t="shared" si="82"/>
        <v>400G SR4.2</v>
      </c>
      <c r="C236" s="153" t="str">
        <f t="shared" si="82"/>
        <v>100 m</v>
      </c>
      <c r="D236" s="154" t="str">
        <f t="shared" si="82"/>
        <v>OSFP, QSFP-DD</v>
      </c>
      <c r="E236" s="368">
        <f t="shared" ref="E236:F236" si="84">E151*E66/10^6</f>
        <v>0</v>
      </c>
      <c r="F236" s="368">
        <f t="shared" si="84"/>
        <v>0</v>
      </c>
      <c r="G236" s="368"/>
      <c r="H236" s="368"/>
      <c r="I236" s="368"/>
      <c r="J236" s="368"/>
      <c r="K236" s="368"/>
      <c r="L236" s="368"/>
      <c r="M236" s="368"/>
      <c r="N236" s="368"/>
      <c r="O236" s="368"/>
      <c r="P236" s="368"/>
    </row>
    <row r="237" spans="2:16">
      <c r="B237" s="152" t="str">
        <f t="shared" si="82"/>
        <v>400G DR4</v>
      </c>
      <c r="C237" s="153" t="str">
        <f t="shared" si="82"/>
        <v>500 m</v>
      </c>
      <c r="D237" s="154" t="str">
        <f t="shared" si="82"/>
        <v>OSFP, QSFP-DD, QSFP112</v>
      </c>
      <c r="E237" s="368">
        <f t="shared" ref="E237:F237" si="85">E152*E67/10^6</f>
        <v>0</v>
      </c>
      <c r="F237" s="368">
        <f t="shared" si="85"/>
        <v>0</v>
      </c>
      <c r="G237" s="368"/>
      <c r="H237" s="368"/>
      <c r="I237" s="368"/>
      <c r="J237" s="368"/>
      <c r="K237" s="368"/>
      <c r="L237" s="368"/>
      <c r="M237" s="368"/>
      <c r="N237" s="368"/>
      <c r="O237" s="368"/>
      <c r="P237" s="368"/>
    </row>
    <row r="238" spans="2:16">
      <c r="B238" s="152" t="str">
        <f t="shared" si="82"/>
        <v>2x(200G FR4)</v>
      </c>
      <c r="C238" s="153" t="str">
        <f t="shared" si="82"/>
        <v>2 km</v>
      </c>
      <c r="D238" s="154" t="str">
        <f t="shared" si="82"/>
        <v>OSFP</v>
      </c>
      <c r="E238" s="368">
        <f t="shared" ref="E238:F238" si="86">E153*E68/10^6</f>
        <v>0</v>
      </c>
      <c r="F238" s="368">
        <f t="shared" si="86"/>
        <v>0</v>
      </c>
      <c r="G238" s="368"/>
      <c r="H238" s="368"/>
      <c r="I238" s="368"/>
      <c r="J238" s="368"/>
      <c r="K238" s="368"/>
      <c r="L238" s="368"/>
      <c r="M238" s="368"/>
      <c r="N238" s="368"/>
      <c r="O238" s="368"/>
      <c r="P238" s="368"/>
    </row>
    <row r="239" spans="2:16">
      <c r="B239" s="152" t="str">
        <f t="shared" si="82"/>
        <v>400G FR4</v>
      </c>
      <c r="C239" s="153" t="str">
        <f t="shared" si="82"/>
        <v>2 km</v>
      </c>
      <c r="D239" s="154" t="str">
        <f t="shared" si="82"/>
        <v>OSFP, QSFP-DD, QSFP112</v>
      </c>
      <c r="E239" s="368">
        <f t="shared" ref="E239:F239" si="87">E154*E69/10^6</f>
        <v>0</v>
      </c>
      <c r="F239" s="368">
        <f t="shared" si="87"/>
        <v>0</v>
      </c>
      <c r="G239" s="368"/>
      <c r="H239" s="368"/>
      <c r="I239" s="368"/>
      <c r="J239" s="368"/>
      <c r="K239" s="368"/>
      <c r="L239" s="368"/>
      <c r="M239" s="368"/>
      <c r="N239" s="368"/>
      <c r="O239" s="368"/>
      <c r="P239" s="368"/>
    </row>
    <row r="240" spans="2:16">
      <c r="B240" s="152" t="str">
        <f t="shared" si="82"/>
        <v>400G LR8, LR4</v>
      </c>
      <c r="C240" s="153" t="str">
        <f t="shared" si="82"/>
        <v>10 km</v>
      </c>
      <c r="D240" s="154" t="str">
        <f t="shared" si="82"/>
        <v>OSFP, QSFP-DD, QSFP112</v>
      </c>
      <c r="E240" s="368">
        <f t="shared" ref="E240:F241" si="88">E155*E70/10^6</f>
        <v>0</v>
      </c>
      <c r="F240" s="368">
        <f t="shared" si="88"/>
        <v>0</v>
      </c>
      <c r="G240" s="368"/>
      <c r="H240" s="368"/>
      <c r="I240" s="368"/>
      <c r="J240" s="368"/>
      <c r="K240" s="368"/>
      <c r="L240" s="368"/>
      <c r="M240" s="368"/>
      <c r="N240" s="368"/>
      <c r="O240" s="368"/>
      <c r="P240" s="368"/>
    </row>
    <row r="241" spans="2:16">
      <c r="B241" s="155" t="str">
        <f t="shared" si="82"/>
        <v>400G ER4</v>
      </c>
      <c r="C241" s="156" t="str">
        <f t="shared" si="82"/>
        <v>40 km</v>
      </c>
      <c r="D241" s="157" t="str">
        <f t="shared" si="82"/>
        <v>TBD</v>
      </c>
      <c r="E241" s="369">
        <f t="shared" si="88"/>
        <v>0</v>
      </c>
      <c r="F241" s="369">
        <f t="shared" si="88"/>
        <v>0</v>
      </c>
      <c r="G241" s="369"/>
      <c r="H241" s="369"/>
      <c r="I241" s="369"/>
      <c r="J241" s="369"/>
      <c r="K241" s="369"/>
      <c r="L241" s="369"/>
      <c r="M241" s="369"/>
      <c r="N241" s="369"/>
      <c r="O241" s="369"/>
      <c r="P241" s="369"/>
    </row>
    <row r="242" spans="2:16">
      <c r="B242" s="149" t="str">
        <f t="shared" si="82"/>
        <v>800G SR8</v>
      </c>
      <c r="C242" s="150" t="str">
        <f t="shared" si="82"/>
        <v>50 m</v>
      </c>
      <c r="D242" s="151" t="str">
        <f t="shared" si="82"/>
        <v>OSFP, QSFP-DD800</v>
      </c>
      <c r="E242" s="367">
        <f t="shared" ref="E242:F242" si="89">E157*E72/10^6</f>
        <v>0</v>
      </c>
      <c r="F242" s="367">
        <f t="shared" si="89"/>
        <v>0</v>
      </c>
      <c r="G242" s="367"/>
      <c r="H242" s="367"/>
      <c r="I242" s="367"/>
      <c r="J242" s="367"/>
      <c r="K242" s="367"/>
      <c r="L242" s="367"/>
      <c r="M242" s="367"/>
      <c r="N242" s="367"/>
      <c r="O242" s="367"/>
      <c r="P242" s="367"/>
    </row>
    <row r="243" spans="2:16">
      <c r="B243" s="152" t="str">
        <f t="shared" si="82"/>
        <v>800G DR8, DR4</v>
      </c>
      <c r="C243" s="153" t="str">
        <f t="shared" si="82"/>
        <v>500 m</v>
      </c>
      <c r="D243" s="154" t="str">
        <f t="shared" si="82"/>
        <v>OSFP, QSFP-DD800</v>
      </c>
      <c r="E243" s="368">
        <f t="shared" ref="E243:F243" si="90">E158*E73/10^6</f>
        <v>0</v>
      </c>
      <c r="F243" s="368">
        <f t="shared" si="90"/>
        <v>0</v>
      </c>
      <c r="G243" s="368"/>
      <c r="H243" s="368"/>
      <c r="I243" s="368"/>
      <c r="J243" s="368"/>
      <c r="K243" s="368"/>
      <c r="L243" s="368"/>
      <c r="M243" s="368"/>
      <c r="N243" s="368"/>
      <c r="O243" s="368"/>
      <c r="P243" s="368"/>
    </row>
    <row r="244" spans="2:16">
      <c r="B244" s="152" t="str">
        <f t="shared" si="82"/>
        <v>2x(400G FR4), 800G FR4</v>
      </c>
      <c r="C244" s="153" t="str">
        <f t="shared" si="82"/>
        <v>2 km</v>
      </c>
      <c r="D244" s="154" t="str">
        <f t="shared" si="82"/>
        <v>OSFP, QSFP-DD800</v>
      </c>
      <c r="E244" s="368">
        <f t="shared" ref="E244:F244" si="91">E159*E74/10^6</f>
        <v>0</v>
      </c>
      <c r="F244" s="368">
        <f t="shared" si="91"/>
        <v>0</v>
      </c>
      <c r="G244" s="368"/>
      <c r="H244" s="368"/>
      <c r="I244" s="368"/>
      <c r="J244" s="368"/>
      <c r="K244" s="368"/>
      <c r="L244" s="368"/>
      <c r="M244" s="368"/>
      <c r="N244" s="368"/>
      <c r="O244" s="368"/>
      <c r="P244" s="368"/>
    </row>
    <row r="245" spans="2:16">
      <c r="B245" s="152" t="str">
        <f t="shared" ref="B245:D245" si="92">B75</f>
        <v>800G LR8, LR4</v>
      </c>
      <c r="C245" s="153" t="str">
        <f t="shared" si="92"/>
        <v>6, 10 km</v>
      </c>
      <c r="D245" s="154" t="str">
        <f t="shared" si="92"/>
        <v>TBD</v>
      </c>
      <c r="E245" s="368">
        <f t="shared" ref="E245:F245" si="93">E160*E75/10^6</f>
        <v>0</v>
      </c>
      <c r="F245" s="368">
        <f t="shared" si="93"/>
        <v>0</v>
      </c>
      <c r="G245" s="368"/>
      <c r="H245" s="368"/>
      <c r="I245" s="368"/>
      <c r="J245" s="368"/>
      <c r="K245" s="368"/>
      <c r="L245" s="368"/>
      <c r="M245" s="368"/>
      <c r="N245" s="368"/>
      <c r="O245" s="368"/>
      <c r="P245" s="368"/>
    </row>
    <row r="246" spans="2:16">
      <c r="B246" s="152" t="str">
        <f t="shared" ref="B246:D246" si="94">B76</f>
        <v>800G ZRlite</v>
      </c>
      <c r="C246" s="153" t="str">
        <f t="shared" si="94"/>
        <v>10 km, 20 km</v>
      </c>
      <c r="D246" s="154" t="str">
        <f t="shared" si="94"/>
        <v>TBD</v>
      </c>
      <c r="E246" s="368">
        <f t="shared" ref="E246:F246" si="95">E161*E76/10^6</f>
        <v>0</v>
      </c>
      <c r="F246" s="368">
        <f t="shared" si="95"/>
        <v>0</v>
      </c>
      <c r="G246" s="368"/>
      <c r="H246" s="368"/>
      <c r="I246" s="368"/>
      <c r="J246" s="368"/>
      <c r="K246" s="368"/>
      <c r="L246" s="368"/>
      <c r="M246" s="368"/>
      <c r="N246" s="368"/>
      <c r="O246" s="368"/>
      <c r="P246" s="368"/>
    </row>
    <row r="247" spans="2:16">
      <c r="B247" s="155" t="str">
        <f t="shared" ref="B247:D247" si="96">B77</f>
        <v>800G ER4</v>
      </c>
      <c r="C247" s="156" t="str">
        <f t="shared" si="96"/>
        <v>40 km</v>
      </c>
      <c r="D247" s="157" t="str">
        <f t="shared" si="96"/>
        <v>TBD</v>
      </c>
      <c r="E247" s="369">
        <f t="shared" ref="E247:F247" si="97">E162*E77/10^6</f>
        <v>0</v>
      </c>
      <c r="F247" s="369">
        <f t="shared" si="97"/>
        <v>0</v>
      </c>
      <c r="G247" s="369"/>
      <c r="H247" s="369"/>
      <c r="I247" s="369"/>
      <c r="J247" s="369"/>
      <c r="K247" s="369"/>
      <c r="L247" s="369"/>
      <c r="M247" s="369"/>
      <c r="N247" s="369"/>
      <c r="O247" s="369"/>
      <c r="P247" s="369"/>
    </row>
    <row r="248" spans="2:16">
      <c r="B248" s="152" t="str">
        <f t="shared" ref="B248:D248" si="98">B78</f>
        <v>1.6T SR16</v>
      </c>
      <c r="C248" s="153" t="str">
        <f t="shared" si="98"/>
        <v>100 m</v>
      </c>
      <c r="D248" s="154" t="str">
        <f t="shared" si="98"/>
        <v>OSFP-XD and TBD</v>
      </c>
      <c r="E248" s="368">
        <f t="shared" ref="E248:F248" si="99">E163*E78/10^6</f>
        <v>0</v>
      </c>
      <c r="F248" s="368">
        <f t="shared" si="99"/>
        <v>0</v>
      </c>
      <c r="G248" s="368"/>
      <c r="H248" s="368"/>
      <c r="I248" s="368"/>
      <c r="J248" s="368"/>
      <c r="K248" s="368"/>
      <c r="L248" s="368"/>
      <c r="M248" s="368"/>
      <c r="N248" s="368"/>
      <c r="O248" s="368"/>
      <c r="P248" s="368"/>
    </row>
    <row r="249" spans="2:16">
      <c r="B249" s="152" t="str">
        <f t="shared" ref="B249:D249" si="100">B79</f>
        <v>1.6T DR8</v>
      </c>
      <c r="C249" s="153" t="str">
        <f t="shared" si="100"/>
        <v>500 m</v>
      </c>
      <c r="D249" s="154" t="str">
        <f t="shared" si="100"/>
        <v>OSFP-XD and TBD</v>
      </c>
      <c r="E249" s="368">
        <f t="shared" ref="E249:F249" si="101">E164*E79/10^6</f>
        <v>0</v>
      </c>
      <c r="F249" s="368">
        <f t="shared" si="101"/>
        <v>0</v>
      </c>
      <c r="G249" s="368"/>
      <c r="H249" s="368"/>
      <c r="I249" s="368"/>
      <c r="J249" s="368"/>
      <c r="K249" s="368"/>
      <c r="L249" s="368"/>
      <c r="M249" s="368"/>
      <c r="N249" s="368"/>
      <c r="O249" s="368"/>
      <c r="P249" s="368"/>
    </row>
    <row r="250" spans="2:16">
      <c r="B250" s="152" t="str">
        <f t="shared" ref="B250:D250" si="102">B80</f>
        <v>1.6T FR8</v>
      </c>
      <c r="C250" s="153" t="str">
        <f t="shared" si="102"/>
        <v>2 km</v>
      </c>
      <c r="D250" s="154" t="str">
        <f t="shared" si="102"/>
        <v>OSFP-XD and TBD</v>
      </c>
      <c r="E250" s="368">
        <f t="shared" ref="E250:F250" si="103">E165*E80/10^6</f>
        <v>0</v>
      </c>
      <c r="F250" s="368">
        <f t="shared" si="103"/>
        <v>0</v>
      </c>
      <c r="G250" s="368"/>
      <c r="H250" s="368"/>
      <c r="I250" s="368"/>
      <c r="J250" s="368"/>
      <c r="K250" s="368"/>
      <c r="L250" s="368"/>
      <c r="M250" s="368"/>
      <c r="N250" s="368"/>
      <c r="O250" s="368"/>
      <c r="P250" s="368"/>
    </row>
    <row r="251" spans="2:16">
      <c r="B251" s="152" t="str">
        <f t="shared" ref="B251:D251" si="104">B81</f>
        <v>1.6T LR8</v>
      </c>
      <c r="C251" s="153" t="str">
        <f t="shared" si="104"/>
        <v>10 km</v>
      </c>
      <c r="D251" s="154" t="str">
        <f t="shared" si="104"/>
        <v>OSFP-XD and TBD</v>
      </c>
      <c r="E251" s="368">
        <f t="shared" ref="E251:F251" si="105">E166*E81/10^6</f>
        <v>0</v>
      </c>
      <c r="F251" s="368">
        <f t="shared" si="105"/>
        <v>0</v>
      </c>
      <c r="G251" s="368"/>
      <c r="H251" s="368"/>
      <c r="I251" s="368"/>
      <c r="J251" s="368"/>
      <c r="K251" s="368"/>
      <c r="L251" s="368"/>
      <c r="M251" s="368"/>
      <c r="N251" s="368"/>
      <c r="O251" s="368"/>
      <c r="P251" s="368"/>
    </row>
    <row r="252" spans="2:16">
      <c r="B252" s="155" t="str">
        <f t="shared" ref="B252:D252" si="106">B82</f>
        <v>1.6T ER8</v>
      </c>
      <c r="C252" s="156" t="str">
        <f t="shared" si="106"/>
        <v>&gt;10 km</v>
      </c>
      <c r="D252" s="157" t="str">
        <f t="shared" si="106"/>
        <v>OSFP-XD and TBD</v>
      </c>
      <c r="E252" s="369">
        <f t="shared" ref="E252:F252" si="107">E167*E82/10^6</f>
        <v>0</v>
      </c>
      <c r="F252" s="369">
        <f t="shared" si="107"/>
        <v>0</v>
      </c>
      <c r="G252" s="369"/>
      <c r="H252" s="369"/>
      <c r="I252" s="369"/>
      <c r="J252" s="369"/>
      <c r="K252" s="369"/>
      <c r="L252" s="369"/>
      <c r="M252" s="369"/>
      <c r="N252" s="369"/>
      <c r="O252" s="369"/>
      <c r="P252" s="369"/>
    </row>
    <row r="253" spans="2:16">
      <c r="B253" s="152" t="str">
        <f t="shared" ref="B253:D253" si="108">B83</f>
        <v>3.2T SR</v>
      </c>
      <c r="C253" s="153" t="str">
        <f t="shared" si="108"/>
        <v>100 m</v>
      </c>
      <c r="D253" s="154" t="str">
        <f t="shared" si="108"/>
        <v>OSFP-XD and TBD</v>
      </c>
      <c r="E253" s="368">
        <f t="shared" ref="E253:F253" si="109">E168*E83/10^6</f>
        <v>0</v>
      </c>
      <c r="F253" s="368">
        <f t="shared" si="109"/>
        <v>0</v>
      </c>
      <c r="G253" s="368"/>
      <c r="H253" s="368"/>
      <c r="I253" s="368"/>
      <c r="J253" s="368"/>
      <c r="K253" s="368"/>
      <c r="L253" s="368"/>
      <c r="M253" s="368"/>
      <c r="N253" s="368"/>
      <c r="O253" s="368"/>
      <c r="P253" s="368"/>
    </row>
    <row r="254" spans="2:16">
      <c r="B254" s="152" t="str">
        <f t="shared" ref="B254:D254" si="110">B84</f>
        <v>3.2T DR</v>
      </c>
      <c r="C254" s="153" t="str">
        <f t="shared" si="110"/>
        <v>500 m</v>
      </c>
      <c r="D254" s="154" t="str">
        <f t="shared" si="110"/>
        <v>OSFP-XD and TBD</v>
      </c>
      <c r="E254" s="368">
        <f t="shared" ref="E254:F254" si="111">E169*E84/10^6</f>
        <v>0</v>
      </c>
      <c r="F254" s="368">
        <f t="shared" si="111"/>
        <v>0</v>
      </c>
      <c r="G254" s="368"/>
      <c r="H254" s="368"/>
      <c r="I254" s="368"/>
      <c r="J254" s="368"/>
      <c r="K254" s="368"/>
      <c r="L254" s="368"/>
      <c r="M254" s="368"/>
      <c r="N254" s="368"/>
      <c r="O254" s="368"/>
      <c r="P254" s="368"/>
    </row>
    <row r="255" spans="2:16">
      <c r="B255" s="152" t="str">
        <f t="shared" ref="B255:D255" si="112">B85</f>
        <v>3.2T FR</v>
      </c>
      <c r="C255" s="153" t="str">
        <f t="shared" si="112"/>
        <v>2 km</v>
      </c>
      <c r="D255" s="154" t="str">
        <f t="shared" si="112"/>
        <v>OSFP-XD and TBD</v>
      </c>
      <c r="E255" s="368">
        <f t="shared" ref="E255:F255" si="113">E170*E85/10^6</f>
        <v>0</v>
      </c>
      <c r="F255" s="368">
        <f t="shared" si="113"/>
        <v>0</v>
      </c>
      <c r="G255" s="368"/>
      <c r="H255" s="368"/>
      <c r="I255" s="368"/>
      <c r="J255" s="368"/>
      <c r="K255" s="368"/>
      <c r="L255" s="368"/>
      <c r="M255" s="368"/>
      <c r="N255" s="368"/>
      <c r="O255" s="368"/>
      <c r="P255" s="368"/>
    </row>
    <row r="256" spans="2:16">
      <c r="B256" s="152" t="str">
        <f t="shared" ref="B256:D256" si="114">B86</f>
        <v>3.2T LR</v>
      </c>
      <c r="C256" s="153" t="str">
        <f t="shared" si="114"/>
        <v>10 km</v>
      </c>
      <c r="D256" s="154" t="str">
        <f t="shared" si="114"/>
        <v>OSFP-XD and TBD</v>
      </c>
      <c r="E256" s="368">
        <f t="shared" ref="E256:F256" si="115">E171*E86/10^6</f>
        <v>0</v>
      </c>
      <c r="F256" s="368">
        <f t="shared" si="115"/>
        <v>0</v>
      </c>
      <c r="G256" s="368"/>
      <c r="H256" s="368"/>
      <c r="I256" s="368"/>
      <c r="J256" s="368"/>
      <c r="K256" s="368"/>
      <c r="L256" s="368"/>
      <c r="M256" s="368"/>
      <c r="N256" s="368"/>
      <c r="O256" s="368"/>
      <c r="P256" s="368"/>
    </row>
    <row r="257" spans="2:16">
      <c r="B257" s="152" t="str">
        <f t="shared" ref="B257:D257" si="116">B87</f>
        <v>3.2T ER</v>
      </c>
      <c r="C257" s="153" t="str">
        <f t="shared" si="116"/>
        <v>&gt;10 km</v>
      </c>
      <c r="D257" s="154" t="str">
        <f t="shared" si="116"/>
        <v>OSFP-XD and TBD</v>
      </c>
      <c r="E257" s="368">
        <f t="shared" ref="E257:F257" si="117">E172*E87/10^6</f>
        <v>0</v>
      </c>
      <c r="F257" s="368">
        <f t="shared" si="117"/>
        <v>0</v>
      </c>
      <c r="G257" s="368"/>
      <c r="H257" s="368"/>
      <c r="I257" s="368"/>
      <c r="J257" s="368"/>
      <c r="K257" s="368"/>
      <c r="L257" s="368"/>
      <c r="M257" s="368"/>
      <c r="N257" s="368"/>
      <c r="O257" s="368"/>
      <c r="P257" s="368"/>
    </row>
    <row r="258" spans="2:16">
      <c r="B258" s="155"/>
      <c r="C258" s="156"/>
      <c r="D258" s="157"/>
      <c r="E258" s="369"/>
      <c r="F258" s="369"/>
      <c r="G258" s="369"/>
      <c r="H258" s="369"/>
      <c r="I258" s="369"/>
      <c r="J258" s="369"/>
      <c r="K258" s="369"/>
      <c r="L258" s="369"/>
      <c r="M258" s="369"/>
      <c r="N258" s="369"/>
      <c r="O258" s="369"/>
      <c r="P258" s="369"/>
    </row>
    <row r="259" spans="2:16">
      <c r="B259" s="337" t="s">
        <v>18</v>
      </c>
      <c r="C259" s="338"/>
      <c r="D259" s="340"/>
      <c r="E259" s="72">
        <f t="shared" ref="E259:F259" si="118">SUM(E179:E258)</f>
        <v>970.95883262807854</v>
      </c>
      <c r="F259" s="72">
        <f t="shared" si="118"/>
        <v>685.70600036965197</v>
      </c>
      <c r="G259" s="72"/>
      <c r="H259" s="72"/>
      <c r="I259" s="72"/>
      <c r="J259" s="72"/>
      <c r="K259" s="72"/>
      <c r="L259" s="72"/>
      <c r="M259" s="72"/>
      <c r="N259" s="72"/>
      <c r="O259" s="72"/>
      <c r="P259" s="72"/>
    </row>
    <row r="262" spans="2:16">
      <c r="B262" s="63"/>
      <c r="C262" s="63"/>
      <c r="D262" s="63"/>
    </row>
    <row r="263" spans="2:16">
      <c r="B263" s="63"/>
      <c r="C263" s="63"/>
      <c r="D263" s="63"/>
    </row>
    <row r="264" spans="2:16">
      <c r="B264" s="63"/>
      <c r="C264" s="63"/>
      <c r="D264" s="63"/>
    </row>
    <row r="265" spans="2:16">
      <c r="B265" s="63"/>
      <c r="C265" s="63"/>
      <c r="D265" s="63"/>
    </row>
    <row r="266" spans="2:16" s="331" customFormat="1"/>
    <row r="267" spans="2:16" s="331" customFormat="1"/>
    <row r="268" spans="2:16" s="331" customFormat="1"/>
    <row r="269" spans="2:16" s="331" customFormat="1"/>
    <row r="270" spans="2:16" s="331" customFormat="1"/>
    <row r="271" spans="2:16" s="331" customFormat="1"/>
    <row r="272" spans="2:16">
      <c r="B272" s="63"/>
      <c r="C272" s="63"/>
      <c r="D272" s="63"/>
    </row>
    <row r="273" s="63" customFormat="1"/>
    <row r="279" s="63" customFormat="1"/>
    <row r="280" s="63" customFormat="1"/>
    <row r="281" s="63" customFormat="1"/>
    <row r="282" s="63" customFormat="1"/>
    <row r="283" s="63" customFormat="1"/>
    <row r="284" s="63" customFormat="1"/>
    <row r="285" s="63" customFormat="1"/>
    <row r="286" s="63" customFormat="1"/>
    <row r="287" s="63" customFormat="1"/>
    <row r="288" s="63" customFormat="1"/>
    <row r="289" spans="2:16">
      <c r="B289" s="63"/>
      <c r="C289" s="63"/>
      <c r="D289" s="63"/>
    </row>
    <row r="297" spans="2:16">
      <c r="E297" s="63">
        <f t="shared" ref="E297:M297" si="119">SUM(E193:E296)</f>
        <v>1761.6318826224879</v>
      </c>
      <c r="F297" s="63">
        <f t="shared" si="119"/>
        <v>1246.5062468633578</v>
      </c>
      <c r="G297" s="63">
        <f t="shared" si="119"/>
        <v>0</v>
      </c>
      <c r="H297" s="63">
        <f t="shared" si="119"/>
        <v>0</v>
      </c>
      <c r="I297" s="63">
        <f t="shared" si="119"/>
        <v>0</v>
      </c>
      <c r="J297" s="63">
        <f t="shared" si="119"/>
        <v>0</v>
      </c>
      <c r="K297" s="63">
        <f t="shared" si="119"/>
        <v>0</v>
      </c>
      <c r="L297" s="63">
        <f t="shared" si="119"/>
        <v>0</v>
      </c>
      <c r="M297" s="63">
        <f t="shared" si="119"/>
        <v>0</v>
      </c>
      <c r="N297" s="63">
        <f t="shared" ref="N297:P297" si="120">SUM(N193:N296)</f>
        <v>0</v>
      </c>
      <c r="O297" s="63">
        <f t="shared" si="120"/>
        <v>0</v>
      </c>
      <c r="P297" s="63">
        <f t="shared" si="120"/>
        <v>0</v>
      </c>
    </row>
  </sheetData>
  <pageMargins left="0.7" right="0.7" top="0.75" bottom="0.75" header="0.3" footer="0.3"/>
  <pageSetup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CFFCC"/>
  </sheetPr>
  <dimension ref="B2:R294"/>
  <sheetViews>
    <sheetView showGridLines="0" zoomScale="60" zoomScaleNormal="60" zoomScalePageLayoutView="70" workbookViewId="0">
      <pane xSplit="4" ySplit="6" topLeftCell="E7" activePane="bottomRight" state="frozen"/>
      <selection activeCell="P3" sqref="P3"/>
      <selection pane="topRight" activeCell="P3" sqref="P3"/>
      <selection pane="bottomLeft" activeCell="P3" sqref="P3"/>
      <selection pane="bottomRight"/>
    </sheetView>
  </sheetViews>
  <sheetFormatPr defaultColWidth="8.796875" defaultRowHeight="13.15"/>
  <cols>
    <col min="1" max="1" width="4.46484375" style="63" customWidth="1"/>
    <col min="2" max="2" width="17.796875" style="331" customWidth="1"/>
    <col min="3" max="3" width="12.46484375" style="331" customWidth="1"/>
    <col min="4" max="4" width="17.19921875" style="331" customWidth="1"/>
    <col min="5" max="6" width="13.46484375" style="63" bestFit="1" customWidth="1"/>
    <col min="7" max="16" width="12" style="63" customWidth="1"/>
    <col min="17" max="19" width="8.796875" style="63"/>
    <col min="20" max="27" width="10.46484375" style="63" customWidth="1"/>
    <col min="28" max="16384" width="8.796875" style="63"/>
  </cols>
  <sheetData>
    <row r="2" spans="2:17" ht="23.25">
      <c r="B2" s="245" t="str">
        <f>'Ethernet Dashboard'!$B$2</f>
        <v>LightCounting Mega Datacenter Report Database</v>
      </c>
      <c r="C2" s="245"/>
      <c r="D2" s="245"/>
      <c r="Q2" s="12"/>
    </row>
    <row r="3" spans="2:17" ht="15">
      <c r="B3" s="330" t="str">
        <f>Introduction!$B$3</f>
        <v>July 2022 - template - for illustration only</v>
      </c>
    </row>
    <row r="4" spans="2:17" ht="18">
      <c r="B4" s="245" t="s">
        <v>63</v>
      </c>
      <c r="C4" s="245"/>
      <c r="D4" s="245"/>
    </row>
    <row r="5" spans="2:17" ht="14.25">
      <c r="B5" s="332"/>
    </row>
    <row r="6" spans="2:17">
      <c r="B6" s="167" t="s">
        <v>29</v>
      </c>
      <c r="C6" s="168" t="s">
        <v>28</v>
      </c>
      <c r="D6" s="169" t="s">
        <v>30</v>
      </c>
      <c r="E6" s="91">
        <v>2016</v>
      </c>
      <c r="F6" s="91">
        <v>2017</v>
      </c>
      <c r="G6" s="91">
        <v>2018</v>
      </c>
      <c r="H6" s="91">
        <v>2019</v>
      </c>
      <c r="I6" s="91">
        <v>2020</v>
      </c>
      <c r="J6" s="91">
        <v>2021</v>
      </c>
      <c r="K6" s="91">
        <v>2022</v>
      </c>
      <c r="L6" s="91">
        <v>2023</v>
      </c>
      <c r="M6" s="91">
        <v>2024</v>
      </c>
      <c r="N6" s="91">
        <v>2025</v>
      </c>
      <c r="O6" s="91">
        <v>2026</v>
      </c>
      <c r="P6" s="91">
        <v>2027</v>
      </c>
    </row>
    <row r="7" spans="2:17" ht="21">
      <c r="B7" s="333" t="s">
        <v>16</v>
      </c>
      <c r="E7" s="13" t="s">
        <v>15</v>
      </c>
    </row>
    <row r="8" spans="2:17">
      <c r="B8" s="65" t="s">
        <v>29</v>
      </c>
      <c r="C8" s="65" t="s">
        <v>28</v>
      </c>
      <c r="D8" s="65" t="s">
        <v>30</v>
      </c>
      <c r="E8" s="66">
        <v>2016</v>
      </c>
      <c r="F8" s="66">
        <v>2017</v>
      </c>
      <c r="G8" s="66">
        <v>2018</v>
      </c>
      <c r="H8" s="66">
        <v>2019</v>
      </c>
      <c r="I8" s="66">
        <v>2020</v>
      </c>
      <c r="J8" s="66">
        <v>2021</v>
      </c>
      <c r="K8" s="66">
        <v>2022</v>
      </c>
      <c r="L8" s="66">
        <v>2023</v>
      </c>
      <c r="M8" s="66">
        <v>2024</v>
      </c>
      <c r="N8" s="66">
        <v>2025</v>
      </c>
      <c r="O8" s="66">
        <v>2026</v>
      </c>
      <c r="P8" s="66">
        <v>2027</v>
      </c>
    </row>
    <row r="9" spans="2:17">
      <c r="B9" s="149" t="str">
        <f>'Ethernet Total'!B9</f>
        <v>GbE</v>
      </c>
      <c r="C9" s="150" t="str">
        <f>'Ethernet Total'!C9</f>
        <v>500 m</v>
      </c>
      <c r="D9" s="151" t="str">
        <f>'Ethernet Total'!D9</f>
        <v>SFP</v>
      </c>
      <c r="E9" s="67">
        <f>'Ethernet Total'!E9-'Ethernet Cloud'!E9-'Ethernet Telecom'!E9</f>
        <v>4496175.0999999996</v>
      </c>
      <c r="F9" s="67">
        <f>'Ethernet Total'!F9-'Ethernet Cloud'!F9-'Ethernet Telecom'!F9</f>
        <v>4278484</v>
      </c>
      <c r="G9" s="67"/>
      <c r="H9" s="67"/>
      <c r="I9" s="67"/>
      <c r="J9" s="67"/>
      <c r="K9" s="67"/>
      <c r="L9" s="67"/>
      <c r="M9" s="67"/>
      <c r="N9" s="67"/>
      <c r="O9" s="67"/>
      <c r="P9" s="67"/>
    </row>
    <row r="10" spans="2:17">
      <c r="B10" s="152" t="str">
        <f>'Ethernet Total'!B10</f>
        <v>GbE</v>
      </c>
      <c r="C10" s="153" t="str">
        <f>'Ethernet Total'!C10</f>
        <v>10 km</v>
      </c>
      <c r="D10" s="154" t="str">
        <f>'Ethernet Total'!D10</f>
        <v>SFP</v>
      </c>
      <c r="E10" s="326">
        <f>'Ethernet Total'!E10-'Ethernet Cloud'!E10-'Ethernet Telecom'!E10</f>
        <v>6043317.0336000007</v>
      </c>
      <c r="F10" s="326">
        <f>'Ethernet Total'!F10-'Ethernet Cloud'!F10-'Ethernet Telecom'!F10</f>
        <v>4616748.72</v>
      </c>
      <c r="G10" s="326"/>
      <c r="H10" s="326"/>
      <c r="I10" s="326"/>
      <c r="J10" s="326"/>
      <c r="K10" s="326"/>
      <c r="L10" s="326"/>
      <c r="M10" s="326"/>
      <c r="N10" s="326"/>
      <c r="O10" s="326"/>
      <c r="P10" s="326"/>
    </row>
    <row r="11" spans="2:17">
      <c r="B11" s="152" t="str">
        <f>'Ethernet Total'!B11</f>
        <v>GbE</v>
      </c>
      <c r="C11" s="153" t="str">
        <f>'Ethernet Total'!C11</f>
        <v>40 km</v>
      </c>
      <c r="D11" s="154" t="str">
        <f>'Ethernet Total'!D11</f>
        <v>SFP</v>
      </c>
      <c r="E11" s="326">
        <f>'Ethernet Total'!E11-'Ethernet Cloud'!E11-'Ethernet Telecom'!E11</f>
        <v>281281.8125</v>
      </c>
      <c r="F11" s="326">
        <f>'Ethernet Total'!F11-'Ethernet Cloud'!F11-'Ethernet Telecom'!F11</f>
        <v>238750.2</v>
      </c>
      <c r="G11" s="326"/>
      <c r="H11" s="326"/>
      <c r="I11" s="326"/>
      <c r="J11" s="326"/>
      <c r="K11" s="326"/>
      <c r="L11" s="326"/>
      <c r="M11" s="326"/>
      <c r="N11" s="326"/>
      <c r="O11" s="326"/>
      <c r="P11" s="326"/>
    </row>
    <row r="12" spans="2:17">
      <c r="B12" s="152" t="str">
        <f>'Ethernet Total'!B12</f>
        <v>GbE</v>
      </c>
      <c r="C12" s="153" t="str">
        <f>'Ethernet Total'!C12</f>
        <v>80 km</v>
      </c>
      <c r="D12" s="154" t="str">
        <f>'Ethernet Total'!D12</f>
        <v>SFP</v>
      </c>
      <c r="E12" s="326">
        <f>'Ethernet Total'!E12-'Ethernet Cloud'!E12-'Ethernet Telecom'!E12</f>
        <v>0</v>
      </c>
      <c r="F12" s="326">
        <f>'Ethernet Total'!F12-'Ethernet Cloud'!F12-'Ethernet Telecom'!F12</f>
        <v>0</v>
      </c>
      <c r="G12" s="326"/>
      <c r="H12" s="326"/>
      <c r="I12" s="326"/>
      <c r="J12" s="326"/>
      <c r="K12" s="326"/>
      <c r="L12" s="326"/>
      <c r="M12" s="326"/>
      <c r="N12" s="326"/>
      <c r="O12" s="326"/>
      <c r="P12" s="326"/>
    </row>
    <row r="13" spans="2:17">
      <c r="B13" s="155" t="str">
        <f>'Ethernet Total'!B13</f>
        <v>GbE &amp; Fast Ethernet</v>
      </c>
      <c r="C13" s="156" t="str">
        <f>'Ethernet Total'!C13</f>
        <v>Various</v>
      </c>
      <c r="D13" s="157" t="str">
        <f>'Ethernet Total'!D13</f>
        <v>Legacy/discontinued</v>
      </c>
      <c r="E13" s="483">
        <f>'Ethernet Total'!E13-'Ethernet Cloud'!E13-'Ethernet Telecom'!E13</f>
        <v>100000</v>
      </c>
      <c r="F13" s="365">
        <f>'Ethernet Total'!F13-'Ethernet Cloud'!F13-'Ethernet Telecom'!F13</f>
        <v>0</v>
      </c>
      <c r="G13" s="365"/>
      <c r="H13" s="365"/>
      <c r="I13" s="365"/>
      <c r="J13" s="365"/>
      <c r="K13" s="365"/>
      <c r="L13" s="365"/>
      <c r="M13" s="365"/>
      <c r="N13" s="365"/>
      <c r="O13" s="365"/>
      <c r="P13" s="365"/>
    </row>
    <row r="14" spans="2:17">
      <c r="B14" s="152" t="str">
        <f>'Ethernet Total'!B14</f>
        <v>10GbE</v>
      </c>
      <c r="C14" s="153" t="str">
        <f>'Ethernet Total'!C14</f>
        <v>300 m</v>
      </c>
      <c r="D14" s="153" t="str">
        <f>'Ethernet Total'!D14</f>
        <v>XFP</v>
      </c>
      <c r="E14" s="326">
        <f>'Ethernet Total'!E14-'Ethernet Cloud'!E14-'Ethernet Telecom'!E14</f>
        <v>117811</v>
      </c>
      <c r="F14" s="326">
        <f>'Ethernet Total'!F14-'Ethernet Cloud'!F14-'Ethernet Telecom'!F14</f>
        <v>83582</v>
      </c>
      <c r="G14" s="326"/>
      <c r="H14" s="326"/>
      <c r="I14" s="326"/>
      <c r="J14" s="326"/>
      <c r="K14" s="326"/>
      <c r="L14" s="326"/>
      <c r="M14" s="326"/>
      <c r="N14" s="326"/>
      <c r="O14" s="326"/>
      <c r="P14" s="326"/>
    </row>
    <row r="15" spans="2:17">
      <c r="B15" s="152" t="str">
        <f>'Ethernet Total'!B15</f>
        <v>10GbE</v>
      </c>
      <c r="C15" s="153" t="str">
        <f>'Ethernet Total'!C15</f>
        <v>300 m</v>
      </c>
      <c r="D15" s="153" t="str">
        <f>'Ethernet Total'!D15</f>
        <v>SFP+</v>
      </c>
      <c r="E15" s="326">
        <f>'Ethernet Total'!E15-'Ethernet Cloud'!E15-'Ethernet Telecom'!E15</f>
        <v>5828784.1666400004</v>
      </c>
      <c r="F15" s="326">
        <f>'Ethernet Total'!F15-'Ethernet Cloud'!F15-'Ethernet Telecom'!F15</f>
        <v>6732983.1762297843</v>
      </c>
      <c r="G15" s="326"/>
      <c r="H15" s="326"/>
      <c r="I15" s="326"/>
      <c r="J15" s="326"/>
      <c r="K15" s="326"/>
      <c r="L15" s="326"/>
      <c r="M15" s="326"/>
      <c r="N15" s="326"/>
      <c r="O15" s="326"/>
      <c r="P15" s="326"/>
    </row>
    <row r="16" spans="2:17">
      <c r="B16" s="152" t="str">
        <f>'Ethernet Total'!B16</f>
        <v>10GbE LRM</v>
      </c>
      <c r="C16" s="153" t="str">
        <f>'Ethernet Total'!C16</f>
        <v>220 m</v>
      </c>
      <c r="D16" s="153" t="str">
        <f>'Ethernet Total'!D16</f>
        <v>SFP+</v>
      </c>
      <c r="E16" s="326">
        <f>'Ethernet Total'!E16-'Ethernet Cloud'!E16-'Ethernet Telecom'!E16</f>
        <v>121638</v>
      </c>
      <c r="F16" s="326">
        <f>'Ethernet Total'!F16-'Ethernet Cloud'!F16-'Ethernet Telecom'!F16</f>
        <v>108162</v>
      </c>
      <c r="G16" s="326"/>
      <c r="H16" s="326"/>
      <c r="I16" s="326"/>
      <c r="J16" s="326"/>
      <c r="K16" s="326"/>
      <c r="L16" s="326"/>
      <c r="M16" s="326"/>
      <c r="N16" s="326"/>
      <c r="O16" s="326"/>
      <c r="P16" s="326"/>
    </row>
    <row r="17" spans="2:16">
      <c r="B17" s="152" t="str">
        <f>'Ethernet Total'!B17</f>
        <v>10GbE</v>
      </c>
      <c r="C17" s="153" t="str">
        <f>'Ethernet Total'!C17</f>
        <v>10 km</v>
      </c>
      <c r="D17" s="153" t="str">
        <f>'Ethernet Total'!D17</f>
        <v>XFP</v>
      </c>
      <c r="E17" s="326">
        <f>'Ethernet Total'!E17-'Ethernet Cloud'!E17-'Ethernet Telecom'!E17</f>
        <v>36681.300000000003</v>
      </c>
      <c r="F17" s="326">
        <f>'Ethernet Total'!F17-'Ethernet Cloud'!F17-'Ethernet Telecom'!F17</f>
        <v>19571.400000000001</v>
      </c>
      <c r="G17" s="326"/>
      <c r="H17" s="326"/>
      <c r="I17" s="326"/>
      <c r="J17" s="326"/>
      <c r="K17" s="326"/>
      <c r="L17" s="326"/>
      <c r="M17" s="326"/>
      <c r="N17" s="326"/>
      <c r="O17" s="326"/>
      <c r="P17" s="326"/>
    </row>
    <row r="18" spans="2:16">
      <c r="B18" s="152" t="str">
        <f>'Ethernet Total'!B18</f>
        <v>10GbE</v>
      </c>
      <c r="C18" s="153" t="str">
        <f>'Ethernet Total'!C18</f>
        <v>10 km</v>
      </c>
      <c r="D18" s="153" t="str">
        <f>'Ethernet Total'!D18</f>
        <v>SFP+</v>
      </c>
      <c r="E18" s="326">
        <f>'Ethernet Total'!E18-'Ethernet Cloud'!E18-'Ethernet Telecom'!E18</f>
        <v>3392360.6810269351</v>
      </c>
      <c r="F18" s="326">
        <f>'Ethernet Total'!F18-'Ethernet Cloud'!F18-'Ethernet Telecom'!F18</f>
        <v>3629959.5306415018</v>
      </c>
      <c r="G18" s="326"/>
      <c r="H18" s="326"/>
      <c r="I18" s="326"/>
      <c r="J18" s="326"/>
      <c r="K18" s="326"/>
      <c r="L18" s="326"/>
      <c r="M18" s="326"/>
      <c r="N18" s="326"/>
      <c r="O18" s="326"/>
      <c r="P18" s="326"/>
    </row>
    <row r="19" spans="2:16">
      <c r="B19" s="152" t="str">
        <f>'Ethernet Total'!B19</f>
        <v>10GbE</v>
      </c>
      <c r="C19" s="153" t="str">
        <f>'Ethernet Total'!C19</f>
        <v>40 km</v>
      </c>
      <c r="D19" s="153" t="str">
        <f>'Ethernet Total'!D19</f>
        <v>XFP</v>
      </c>
      <c r="E19" s="326">
        <f>'Ethernet Total'!E19-'Ethernet Cloud'!E19-'Ethernet Telecom'!E19</f>
        <v>0</v>
      </c>
      <c r="F19" s="326">
        <f>'Ethernet Total'!F19-'Ethernet Cloud'!F19-'Ethernet Telecom'!F19</f>
        <v>0</v>
      </c>
      <c r="G19" s="326"/>
      <c r="H19" s="326"/>
      <c r="I19" s="326"/>
      <c r="J19" s="326"/>
      <c r="K19" s="326"/>
      <c r="L19" s="326"/>
      <c r="M19" s="326"/>
      <c r="N19" s="326"/>
      <c r="O19" s="326"/>
      <c r="P19" s="326"/>
    </row>
    <row r="20" spans="2:16">
      <c r="B20" s="152" t="str">
        <f>'Ethernet Total'!B20</f>
        <v>10GbE</v>
      </c>
      <c r="C20" s="153" t="str">
        <f>'Ethernet Total'!C20</f>
        <v>40 km</v>
      </c>
      <c r="D20" s="153" t="str">
        <f>'Ethernet Total'!D20</f>
        <v>SFP+</v>
      </c>
      <c r="E20" s="326">
        <f>'Ethernet Total'!E20-'Ethernet Cloud'!E20-'Ethernet Telecom'!E20</f>
        <v>51581.850000000035</v>
      </c>
      <c r="F20" s="326">
        <f>'Ethernet Total'!F20-'Ethernet Cloud'!F20-'Ethernet Telecom'!F20</f>
        <v>64579.650000000023</v>
      </c>
      <c r="G20" s="326"/>
      <c r="H20" s="326"/>
      <c r="I20" s="326"/>
      <c r="J20" s="326"/>
      <c r="K20" s="326"/>
      <c r="L20" s="326"/>
      <c r="M20" s="326"/>
      <c r="N20" s="326"/>
      <c r="O20" s="326"/>
      <c r="P20" s="326"/>
    </row>
    <row r="21" spans="2:16">
      <c r="B21" s="152" t="str">
        <f>'Ethernet Total'!B21</f>
        <v>10GbE</v>
      </c>
      <c r="C21" s="153" t="str">
        <f>'Ethernet Total'!C21</f>
        <v>80 km</v>
      </c>
      <c r="D21" s="153" t="str">
        <f>'Ethernet Total'!D21</f>
        <v>XFP</v>
      </c>
      <c r="E21" s="326">
        <f>'Ethernet Total'!E21-'Ethernet Cloud'!E21-'Ethernet Telecom'!E21</f>
        <v>0</v>
      </c>
      <c r="F21" s="326">
        <f>'Ethernet Total'!F21-'Ethernet Cloud'!F21-'Ethernet Telecom'!F21</f>
        <v>0</v>
      </c>
      <c r="G21" s="326"/>
      <c r="H21" s="326"/>
      <c r="I21" s="326"/>
      <c r="J21" s="326"/>
      <c r="K21" s="326"/>
      <c r="L21" s="326"/>
      <c r="M21" s="326"/>
      <c r="N21" s="326"/>
      <c r="O21" s="326"/>
      <c r="P21" s="326"/>
    </row>
    <row r="22" spans="2:16">
      <c r="B22" s="152" t="str">
        <f>'Ethernet Total'!B22</f>
        <v>10GbE</v>
      </c>
      <c r="C22" s="153" t="str">
        <f>'Ethernet Total'!C22</f>
        <v>80 km</v>
      </c>
      <c r="D22" s="153" t="str">
        <f>'Ethernet Total'!D22</f>
        <v>SFP+</v>
      </c>
      <c r="E22" s="326">
        <f>'Ethernet Total'!E22-'Ethernet Cloud'!E22-'Ethernet Telecom'!E22</f>
        <v>0</v>
      </c>
      <c r="F22" s="326">
        <f>'Ethernet Total'!F22-'Ethernet Cloud'!F22-'Ethernet Telecom'!F22</f>
        <v>0</v>
      </c>
      <c r="G22" s="326"/>
      <c r="H22" s="326"/>
      <c r="I22" s="326"/>
      <c r="J22" s="326"/>
      <c r="K22" s="326"/>
      <c r="L22" s="326"/>
      <c r="M22" s="326"/>
      <c r="N22" s="326"/>
      <c r="O22" s="326"/>
      <c r="P22" s="326"/>
    </row>
    <row r="23" spans="2:16">
      <c r="B23" s="152" t="str">
        <f>'Ethernet Total'!B23</f>
        <v>10GbE</v>
      </c>
      <c r="C23" s="153" t="str">
        <f>'Ethernet Total'!C23</f>
        <v>Various</v>
      </c>
      <c r="D23" s="153" t="str">
        <f>'Ethernet Total'!D23</f>
        <v>Legacy/discontinued</v>
      </c>
      <c r="E23" s="326">
        <f>'Ethernet Total'!E23-'Ethernet Cloud'!E23-'Ethernet Telecom'!E23</f>
        <v>32526.5</v>
      </c>
      <c r="F23" s="326">
        <f>'Ethernet Total'!F23-'Ethernet Cloud'!F23-'Ethernet Telecom'!F23</f>
        <v>12164.5</v>
      </c>
      <c r="G23" s="326"/>
      <c r="H23" s="326"/>
      <c r="I23" s="326"/>
      <c r="J23" s="326"/>
      <c r="K23" s="326"/>
      <c r="L23" s="326"/>
      <c r="M23" s="326"/>
      <c r="N23" s="326"/>
      <c r="O23" s="326"/>
      <c r="P23" s="326"/>
    </row>
    <row r="24" spans="2:16">
      <c r="B24" s="149" t="str">
        <f>'Ethernet Total'!B24</f>
        <v>25GbE SR</v>
      </c>
      <c r="C24" s="150" t="str">
        <f>'Ethernet Total'!C24</f>
        <v>100 - 300 m</v>
      </c>
      <c r="D24" s="151" t="str">
        <f>'Ethernet Total'!D24</f>
        <v>SFP28</v>
      </c>
      <c r="E24" s="325">
        <f>'Ethernet Total'!E24-'Ethernet Cloud'!E24-'Ethernet Telecom'!E24</f>
        <v>7146</v>
      </c>
      <c r="F24" s="325">
        <f>'Ethernet Total'!F24-'Ethernet Cloud'!F24-'Ethernet Telecom'!F24</f>
        <v>95865</v>
      </c>
      <c r="G24" s="325"/>
      <c r="H24" s="325"/>
      <c r="I24" s="325"/>
      <c r="J24" s="325"/>
      <c r="K24" s="325"/>
      <c r="L24" s="325"/>
      <c r="M24" s="325"/>
      <c r="N24" s="325"/>
      <c r="O24" s="325"/>
      <c r="P24" s="325"/>
    </row>
    <row r="25" spans="2:16">
      <c r="B25" s="152" t="str">
        <f>'Ethernet Total'!B25</f>
        <v>25GbE LR</v>
      </c>
      <c r="C25" s="153" t="str">
        <f>'Ethernet Total'!C25</f>
        <v>10 km</v>
      </c>
      <c r="D25" s="154" t="str">
        <f>'Ethernet Total'!D25</f>
        <v>SFP28</v>
      </c>
      <c r="E25" s="326">
        <f>'Ethernet Total'!E25-'Ethernet Cloud'!E25-'Ethernet Telecom'!E25</f>
        <v>3183.6000000000004</v>
      </c>
      <c r="F25" s="326">
        <f>'Ethernet Total'!F25-'Ethernet Cloud'!F25-'Ethernet Telecom'!F25</f>
        <v>12223.400000000001</v>
      </c>
      <c r="G25" s="326"/>
      <c r="H25" s="326"/>
      <c r="I25" s="326"/>
      <c r="J25" s="326"/>
      <c r="K25" s="326"/>
      <c r="L25" s="326"/>
      <c r="M25" s="326"/>
      <c r="N25" s="326"/>
      <c r="O25" s="326"/>
      <c r="P25" s="326"/>
    </row>
    <row r="26" spans="2:16">
      <c r="B26" s="155" t="str">
        <f>'Ethernet Total'!B26</f>
        <v>25GbE ER</v>
      </c>
      <c r="C26" s="156" t="str">
        <f>'Ethernet Total'!C26</f>
        <v>40 km</v>
      </c>
      <c r="D26" s="157" t="str">
        <f>'Ethernet Total'!D26</f>
        <v>SFP28</v>
      </c>
      <c r="E26" s="365">
        <f>'Ethernet Total'!E26-'Ethernet Cloud'!E26-'Ethernet Telecom'!E26</f>
        <v>0</v>
      </c>
      <c r="F26" s="365">
        <f>'Ethernet Total'!F26-'Ethernet Cloud'!F26-'Ethernet Telecom'!F26</f>
        <v>0</v>
      </c>
      <c r="G26" s="365"/>
      <c r="H26" s="365"/>
      <c r="I26" s="365"/>
      <c r="J26" s="365"/>
      <c r="K26" s="365"/>
      <c r="L26" s="365"/>
      <c r="M26" s="365"/>
      <c r="N26" s="365"/>
      <c r="O26" s="365"/>
      <c r="P26" s="365"/>
    </row>
    <row r="27" spans="2:16">
      <c r="B27" s="152" t="str">
        <f>'Ethernet Total'!B27</f>
        <v>40G SR4</v>
      </c>
      <c r="C27" s="153" t="str">
        <f>'Ethernet Total'!C27</f>
        <v>100 m</v>
      </c>
      <c r="D27" s="154" t="str">
        <f>'Ethernet Total'!D27</f>
        <v>QSFP+</v>
      </c>
      <c r="E27" s="325">
        <f>'Ethernet Total'!E27-'Ethernet Cloud'!E27-'Ethernet Telecom'!E27</f>
        <v>63993.5</v>
      </c>
      <c r="F27" s="325">
        <f>'Ethernet Total'!F27-'Ethernet Cloud'!F27-'Ethernet Telecom'!F27</f>
        <v>79381.200000000041</v>
      </c>
      <c r="G27" s="325"/>
      <c r="H27" s="325"/>
      <c r="I27" s="325"/>
      <c r="J27" s="325"/>
      <c r="K27" s="325"/>
      <c r="L27" s="325"/>
      <c r="M27" s="325"/>
      <c r="N27" s="325"/>
      <c r="O27" s="325"/>
      <c r="P27" s="325"/>
    </row>
    <row r="28" spans="2:16">
      <c r="B28" s="152" t="str">
        <f>'Ethernet Total'!B28</f>
        <v>40GbE MM duplex</v>
      </c>
      <c r="C28" s="153" t="str">
        <f>'Ethernet Total'!C28</f>
        <v>100 m</v>
      </c>
      <c r="D28" s="154" t="str">
        <f>'Ethernet Total'!D28</f>
        <v>QSFP+</v>
      </c>
      <c r="E28" s="326">
        <f>'Ethernet Total'!E28-'Ethernet Cloud'!E28-'Ethernet Telecom'!E28</f>
        <v>614294</v>
      </c>
      <c r="F28" s="326">
        <f>'Ethernet Total'!F28-'Ethernet Cloud'!F28-'Ethernet Telecom'!F28</f>
        <v>750519</v>
      </c>
      <c r="G28" s="326"/>
      <c r="H28" s="326"/>
      <c r="I28" s="326"/>
      <c r="J28" s="326"/>
      <c r="K28" s="326"/>
      <c r="L28" s="326"/>
      <c r="M28" s="326"/>
      <c r="N28" s="326"/>
      <c r="O28" s="326"/>
      <c r="P28" s="326"/>
    </row>
    <row r="29" spans="2:16">
      <c r="B29" s="152" t="str">
        <f>'Ethernet Total'!B29</f>
        <v>40GbE eSR</v>
      </c>
      <c r="C29" s="153" t="str">
        <f>'Ethernet Total'!C29</f>
        <v>300 m</v>
      </c>
      <c r="D29" s="154" t="str">
        <f>'Ethernet Total'!D29</f>
        <v>QSFP+</v>
      </c>
      <c r="E29" s="326">
        <f>'Ethernet Total'!E29-'Ethernet Cloud'!E29-'Ethernet Telecom'!E29</f>
        <v>27526.900000000005</v>
      </c>
      <c r="F29" s="326">
        <f>'Ethernet Total'!F29-'Ethernet Cloud'!F29-'Ethernet Telecom'!F29</f>
        <v>46653.5</v>
      </c>
      <c r="G29" s="326"/>
      <c r="H29" s="326"/>
      <c r="I29" s="326"/>
      <c r="J29" s="326"/>
      <c r="K29" s="326"/>
      <c r="L29" s="326"/>
      <c r="M29" s="326"/>
      <c r="N29" s="326"/>
      <c r="O29" s="326"/>
      <c r="P29" s="326"/>
    </row>
    <row r="30" spans="2:16">
      <c r="B30" s="152" t="str">
        <f>'Ethernet Total'!B30</f>
        <v>40 GbE PSM4</v>
      </c>
      <c r="C30" s="153" t="str">
        <f>'Ethernet Total'!C30</f>
        <v>500 m</v>
      </c>
      <c r="D30" s="154" t="str">
        <f>'Ethernet Total'!D30</f>
        <v>QSFP+</v>
      </c>
      <c r="E30" s="20">
        <f>'Ethernet Total'!E30-'Ethernet Cloud'!E30-'Ethernet Telecom'!E30</f>
        <v>0</v>
      </c>
      <c r="F30" s="20">
        <f>'Ethernet Total'!F30-'Ethernet Cloud'!F30-'Ethernet Telecom'!F30</f>
        <v>0</v>
      </c>
      <c r="G30" s="20"/>
      <c r="H30" s="20"/>
      <c r="I30" s="20"/>
      <c r="J30" s="20"/>
      <c r="K30" s="20"/>
      <c r="L30" s="20"/>
      <c r="M30" s="20"/>
      <c r="N30" s="20"/>
      <c r="O30" s="20"/>
      <c r="P30" s="20"/>
    </row>
    <row r="31" spans="2:16">
      <c r="B31" s="152" t="str">
        <f>'Ethernet Total'!B31</f>
        <v>40GbE (FR)</v>
      </c>
      <c r="C31" s="153" t="str">
        <f>'Ethernet Total'!C31</f>
        <v>2 km</v>
      </c>
      <c r="D31" s="154" t="str">
        <f>'Ethernet Total'!D31</f>
        <v>CFP</v>
      </c>
      <c r="E31" s="326">
        <f>'Ethernet Total'!E31-'Ethernet Cloud'!E31-'Ethernet Telecom'!E31</f>
        <v>0</v>
      </c>
      <c r="F31" s="326">
        <f>'Ethernet Total'!F31-'Ethernet Cloud'!F31-'Ethernet Telecom'!F31</f>
        <v>0</v>
      </c>
      <c r="G31" s="326"/>
      <c r="H31" s="326"/>
      <c r="I31" s="326"/>
      <c r="J31" s="326"/>
      <c r="K31" s="326"/>
      <c r="L31" s="326"/>
      <c r="M31" s="326"/>
      <c r="N31" s="326"/>
      <c r="O31" s="326"/>
      <c r="P31" s="326"/>
    </row>
    <row r="32" spans="2:16">
      <c r="B32" s="152" t="str">
        <f>'Ethernet Total'!B32</f>
        <v>40GbE (LR4 subspec)</v>
      </c>
      <c r="C32" s="153" t="str">
        <f>'Ethernet Total'!C32</f>
        <v>2 km</v>
      </c>
      <c r="D32" s="154" t="str">
        <f>'Ethernet Total'!D32</f>
        <v>QSFP+</v>
      </c>
      <c r="E32" s="326">
        <f>'Ethernet Total'!E32-'Ethernet Cloud'!E32-'Ethernet Telecom'!E32</f>
        <v>0</v>
      </c>
      <c r="F32" s="326">
        <f>'Ethernet Total'!F32-'Ethernet Cloud'!F32-'Ethernet Telecom'!F32</f>
        <v>0</v>
      </c>
      <c r="G32" s="326"/>
      <c r="H32" s="326"/>
      <c r="I32" s="326"/>
      <c r="J32" s="326"/>
      <c r="K32" s="326"/>
      <c r="L32" s="326"/>
      <c r="M32" s="326"/>
      <c r="N32" s="326"/>
      <c r="O32" s="326"/>
      <c r="P32" s="326"/>
    </row>
    <row r="33" spans="2:16">
      <c r="B33" s="152" t="str">
        <f>'Ethernet Total'!B33</f>
        <v>40GbE</v>
      </c>
      <c r="C33" s="153" t="str">
        <f>'Ethernet Total'!C33</f>
        <v>10 km</v>
      </c>
      <c r="D33" s="154" t="str">
        <f>'Ethernet Total'!D33</f>
        <v>CFP</v>
      </c>
      <c r="E33" s="326">
        <f>'Ethernet Total'!E33-'Ethernet Cloud'!E33-'Ethernet Telecom'!E33</f>
        <v>0</v>
      </c>
      <c r="F33" s="326">
        <f>'Ethernet Total'!F33-'Ethernet Cloud'!F33-'Ethernet Telecom'!F33</f>
        <v>0</v>
      </c>
      <c r="G33" s="326"/>
      <c r="H33" s="326"/>
      <c r="I33" s="326"/>
      <c r="J33" s="326"/>
      <c r="K33" s="326"/>
      <c r="L33" s="326"/>
      <c r="M33" s="326"/>
      <c r="N33" s="326"/>
      <c r="O33" s="326"/>
      <c r="P33" s="326"/>
    </row>
    <row r="34" spans="2:16">
      <c r="B34" s="152" t="str">
        <f>'Ethernet Total'!B34</f>
        <v>40GbE</v>
      </c>
      <c r="C34" s="153" t="str">
        <f>'Ethernet Total'!C34</f>
        <v>10 km</v>
      </c>
      <c r="D34" s="154" t="str">
        <f>'Ethernet Total'!D34</f>
        <v>QSFP+</v>
      </c>
      <c r="E34" s="326">
        <f>'Ethernet Total'!E34-'Ethernet Cloud'!E34-'Ethernet Telecom'!E34</f>
        <v>65446.199999999983</v>
      </c>
      <c r="F34" s="326">
        <f>'Ethernet Total'!F34-'Ethernet Cloud'!F34-'Ethernet Telecom'!F34</f>
        <v>84871.599999999977</v>
      </c>
      <c r="G34" s="326"/>
      <c r="H34" s="326"/>
      <c r="I34" s="326"/>
      <c r="J34" s="326"/>
      <c r="K34" s="326"/>
      <c r="L34" s="326"/>
      <c r="M34" s="326"/>
      <c r="N34" s="326"/>
      <c r="O34" s="326"/>
      <c r="P34" s="326"/>
    </row>
    <row r="35" spans="2:16">
      <c r="B35" s="155" t="str">
        <f>'Ethernet Total'!B35</f>
        <v>40GbE</v>
      </c>
      <c r="C35" s="156" t="str">
        <f>'Ethernet Total'!C35</f>
        <v>40 km</v>
      </c>
      <c r="D35" s="157" t="str">
        <f>'Ethernet Total'!D35</f>
        <v>all</v>
      </c>
      <c r="E35" s="365">
        <f>'Ethernet Total'!E35-'Ethernet Cloud'!E35-'Ethernet Telecom'!E35</f>
        <v>2202.3000000000002</v>
      </c>
      <c r="F35" s="365">
        <f>'Ethernet Total'!F35-'Ethernet Cloud'!F35-'Ethernet Telecom'!F35</f>
        <v>2824.6400000000003</v>
      </c>
      <c r="G35" s="365"/>
      <c r="H35" s="365"/>
      <c r="I35" s="365"/>
      <c r="J35" s="365"/>
      <c r="K35" s="365"/>
      <c r="L35" s="365"/>
      <c r="M35" s="365"/>
      <c r="N35" s="365"/>
      <c r="O35" s="365"/>
      <c r="P35" s="365"/>
    </row>
    <row r="36" spans="2:16">
      <c r="B36" s="149" t="str">
        <f>'Ethernet Total'!B36</f>
        <v xml:space="preserve">50G </v>
      </c>
      <c r="C36" s="150" t="str">
        <f>'Ethernet Total'!C36</f>
        <v>100 m</v>
      </c>
      <c r="D36" s="151" t="str">
        <f>'Ethernet Total'!D36</f>
        <v>all</v>
      </c>
      <c r="E36" s="325">
        <f>'Ethernet Total'!E36-'Ethernet Cloud'!E36-'Ethernet Telecom'!E36</f>
        <v>0</v>
      </c>
      <c r="F36" s="325">
        <f>'Ethernet Total'!F36-'Ethernet Cloud'!F36-'Ethernet Telecom'!F36</f>
        <v>0</v>
      </c>
      <c r="G36" s="325"/>
      <c r="H36" s="325"/>
      <c r="I36" s="325"/>
      <c r="J36" s="325"/>
      <c r="K36" s="325"/>
      <c r="L36" s="325"/>
      <c r="M36" s="325"/>
      <c r="N36" s="325"/>
      <c r="O36" s="325"/>
      <c r="P36" s="325"/>
    </row>
    <row r="37" spans="2:16">
      <c r="B37" s="152" t="str">
        <f>'Ethernet Total'!B37</f>
        <v xml:space="preserve">50G </v>
      </c>
      <c r="C37" s="153" t="str">
        <f>'Ethernet Total'!C37</f>
        <v>2 km</v>
      </c>
      <c r="D37" s="154" t="str">
        <f>'Ethernet Total'!D37</f>
        <v>all</v>
      </c>
      <c r="E37" s="326">
        <f>'Ethernet Total'!E37-'Ethernet Cloud'!E37-'Ethernet Telecom'!E37</f>
        <v>0</v>
      </c>
      <c r="F37" s="326">
        <f>'Ethernet Total'!F37-'Ethernet Cloud'!F37-'Ethernet Telecom'!F37</f>
        <v>0</v>
      </c>
      <c r="G37" s="326"/>
      <c r="H37" s="326"/>
      <c r="I37" s="326"/>
      <c r="J37" s="326"/>
      <c r="K37" s="326"/>
      <c r="L37" s="326"/>
      <c r="M37" s="326"/>
      <c r="N37" s="326"/>
      <c r="O37" s="326"/>
      <c r="P37" s="326"/>
    </row>
    <row r="38" spans="2:16">
      <c r="B38" s="152" t="str">
        <f>'Ethernet Total'!B38</f>
        <v xml:space="preserve">50G </v>
      </c>
      <c r="C38" s="153" t="str">
        <f>'Ethernet Total'!C38</f>
        <v>10 km</v>
      </c>
      <c r="D38" s="154" t="str">
        <f>'Ethernet Total'!D38</f>
        <v>all</v>
      </c>
      <c r="E38" s="326">
        <f>'Ethernet Total'!E38-'Ethernet Cloud'!E38-'Ethernet Telecom'!E38</f>
        <v>0</v>
      </c>
      <c r="F38" s="326">
        <f>'Ethernet Total'!F38-'Ethernet Cloud'!F38-'Ethernet Telecom'!F38</f>
        <v>0</v>
      </c>
      <c r="G38" s="326"/>
      <c r="H38" s="326"/>
      <c r="I38" s="326"/>
      <c r="J38" s="326"/>
      <c r="K38" s="326"/>
      <c r="L38" s="326"/>
      <c r="M38" s="326"/>
      <c r="N38" s="326"/>
      <c r="O38" s="326"/>
      <c r="P38" s="326"/>
    </row>
    <row r="39" spans="2:16">
      <c r="B39" s="152" t="str">
        <f>'Ethernet Total'!B39</f>
        <v xml:space="preserve">50G </v>
      </c>
      <c r="C39" s="153" t="str">
        <f>'Ethernet Total'!C39</f>
        <v>40 km</v>
      </c>
      <c r="D39" s="154" t="str">
        <f>'Ethernet Total'!D39</f>
        <v>all</v>
      </c>
      <c r="E39" s="326">
        <f>'Ethernet Total'!E39-'Ethernet Cloud'!E39-'Ethernet Telecom'!E39</f>
        <v>0</v>
      </c>
      <c r="F39" s="326">
        <f>'Ethernet Total'!F39-'Ethernet Cloud'!F39-'Ethernet Telecom'!F39</f>
        <v>0</v>
      </c>
      <c r="G39" s="326"/>
      <c r="H39" s="326"/>
      <c r="I39" s="326"/>
      <c r="J39" s="326"/>
      <c r="K39" s="326"/>
      <c r="L39" s="326"/>
      <c r="M39" s="326"/>
      <c r="N39" s="326"/>
      <c r="O39" s="326"/>
      <c r="P39" s="326"/>
    </row>
    <row r="40" spans="2:16">
      <c r="B40" s="155" t="str">
        <f>'Ethernet Total'!B40</f>
        <v xml:space="preserve">50G </v>
      </c>
      <c r="C40" s="156" t="str">
        <f>'Ethernet Total'!C40</f>
        <v>80 km</v>
      </c>
      <c r="D40" s="157" t="str">
        <f>'Ethernet Total'!D40</f>
        <v>all</v>
      </c>
      <c r="E40" s="326"/>
      <c r="F40" s="326"/>
      <c r="G40" s="326"/>
      <c r="H40" s="326"/>
      <c r="I40" s="326"/>
      <c r="J40" s="326"/>
      <c r="K40" s="326"/>
      <c r="L40" s="326"/>
      <c r="M40" s="326"/>
      <c r="N40" s="326"/>
      <c r="O40" s="326"/>
      <c r="P40" s="326"/>
    </row>
    <row r="41" spans="2:16">
      <c r="B41" s="152" t="str">
        <f>'Ethernet Total'!B41</f>
        <v>100G</v>
      </c>
      <c r="C41" s="153" t="str">
        <f>'Ethernet Total'!C41</f>
        <v>100 m</v>
      </c>
      <c r="D41" s="154" t="str">
        <f>'Ethernet Total'!D41</f>
        <v>CFP</v>
      </c>
      <c r="E41" s="325">
        <f>'Ethernet Total'!E41-'Ethernet Cloud'!E41-'Ethernet Telecom'!E41</f>
        <v>0</v>
      </c>
      <c r="F41" s="325">
        <f>'Ethernet Total'!F41-'Ethernet Cloud'!F41-'Ethernet Telecom'!F41</f>
        <v>0</v>
      </c>
      <c r="G41" s="325"/>
      <c r="H41" s="325"/>
      <c r="I41" s="325"/>
      <c r="J41" s="325"/>
      <c r="K41" s="325"/>
      <c r="L41" s="325"/>
      <c r="M41" s="325"/>
      <c r="N41" s="325"/>
      <c r="O41" s="325"/>
      <c r="P41" s="325"/>
    </row>
    <row r="42" spans="2:16">
      <c r="B42" s="152" t="str">
        <f>'Ethernet Total'!B42</f>
        <v>100G</v>
      </c>
      <c r="C42" s="153" t="str">
        <f>'Ethernet Total'!C42</f>
        <v>100 m</v>
      </c>
      <c r="D42" s="154" t="str">
        <f>'Ethernet Total'!D42</f>
        <v>CFP2/4</v>
      </c>
      <c r="E42" s="326">
        <f>'Ethernet Total'!E42-'Ethernet Cloud'!E42-'Ethernet Telecom'!E42</f>
        <v>0</v>
      </c>
      <c r="F42" s="326">
        <f>'Ethernet Total'!F42-'Ethernet Cloud'!F42-'Ethernet Telecom'!F42</f>
        <v>0</v>
      </c>
      <c r="G42" s="326"/>
      <c r="H42" s="326"/>
      <c r="I42" s="326"/>
      <c r="J42" s="326"/>
      <c r="K42" s="326"/>
      <c r="L42" s="326"/>
      <c r="M42" s="326"/>
      <c r="N42" s="326"/>
      <c r="O42" s="326"/>
      <c r="P42" s="326"/>
    </row>
    <row r="43" spans="2:16">
      <c r="B43" s="152" t="str">
        <f>'Ethernet Total'!B43</f>
        <v>100G SR4</v>
      </c>
      <c r="C43" s="153" t="str">
        <f>'Ethernet Total'!C43</f>
        <v>100 m</v>
      </c>
      <c r="D43" s="154" t="str">
        <f>'Ethernet Total'!D43</f>
        <v>QSFP28</v>
      </c>
      <c r="E43" s="326">
        <f>'Ethernet Total'!E43-'Ethernet Cloud'!E43-'Ethernet Telecom'!E43</f>
        <v>0</v>
      </c>
      <c r="F43" s="326">
        <f>'Ethernet Total'!F43-'Ethernet Cloud'!F43-'Ethernet Telecom'!F43</f>
        <v>0</v>
      </c>
      <c r="G43" s="326"/>
      <c r="H43" s="326"/>
      <c r="I43" s="326"/>
      <c r="J43" s="326"/>
      <c r="K43" s="326"/>
      <c r="L43" s="326"/>
      <c r="M43" s="326"/>
      <c r="N43" s="326"/>
      <c r="O43" s="326"/>
      <c r="P43" s="326"/>
    </row>
    <row r="44" spans="2:16">
      <c r="B44" s="152" t="str">
        <f>'Ethernet Total'!B44</f>
        <v>100G SR2</v>
      </c>
      <c r="C44" s="153" t="str">
        <f>'Ethernet Total'!C44</f>
        <v>100 m</v>
      </c>
      <c r="D44" s="154" t="str">
        <f>'Ethernet Total'!D44</f>
        <v>SFP-DD, DSFP</v>
      </c>
      <c r="E44" s="326">
        <f>'Ethernet Total'!E44-'Ethernet Cloud'!E44-'Ethernet Telecom'!E44</f>
        <v>0</v>
      </c>
      <c r="F44" s="326">
        <f>'Ethernet Total'!F44-'Ethernet Cloud'!F44-'Ethernet Telecom'!F44</f>
        <v>0</v>
      </c>
      <c r="G44" s="326"/>
      <c r="H44" s="326"/>
      <c r="I44" s="326"/>
      <c r="J44" s="326"/>
      <c r="K44" s="326"/>
      <c r="L44" s="326"/>
      <c r="M44" s="326"/>
      <c r="N44" s="326"/>
      <c r="O44" s="326"/>
      <c r="P44" s="326"/>
    </row>
    <row r="45" spans="2:16">
      <c r="B45" s="152" t="str">
        <f>'Ethernet Total'!B45</f>
        <v>100G MM Duplex</v>
      </c>
      <c r="C45" s="153" t="str">
        <f>'Ethernet Total'!C45</f>
        <v>100 m</v>
      </c>
      <c r="D45" s="154" t="str">
        <f>'Ethernet Total'!D45</f>
        <v>QSFP28</v>
      </c>
      <c r="E45" s="326">
        <f>'Ethernet Total'!E45-'Ethernet Cloud'!E45-'Ethernet Telecom'!E45</f>
        <v>0</v>
      </c>
      <c r="F45" s="326">
        <f>'Ethernet Total'!F45-'Ethernet Cloud'!F45-'Ethernet Telecom'!F45</f>
        <v>0</v>
      </c>
      <c r="G45" s="326"/>
      <c r="H45" s="326"/>
      <c r="I45" s="326"/>
      <c r="J45" s="326"/>
      <c r="K45" s="326"/>
      <c r="L45" s="326"/>
      <c r="M45" s="326"/>
      <c r="N45" s="326"/>
      <c r="O45" s="326"/>
      <c r="P45" s="326"/>
    </row>
    <row r="46" spans="2:16">
      <c r="B46" s="152" t="str">
        <f>'Ethernet Total'!B46</f>
        <v>100G eSR</v>
      </c>
      <c r="C46" s="153" t="str">
        <f>'Ethernet Total'!C46</f>
        <v>300 m</v>
      </c>
      <c r="D46" s="154" t="str">
        <f>'Ethernet Total'!D46</f>
        <v>QSFP28</v>
      </c>
      <c r="E46" s="326">
        <f>'Ethernet Total'!E46-'Ethernet Cloud'!E46-'Ethernet Telecom'!E46</f>
        <v>0</v>
      </c>
      <c r="F46" s="326">
        <f>'Ethernet Total'!F46-'Ethernet Cloud'!F46-'Ethernet Telecom'!F46</f>
        <v>0</v>
      </c>
      <c r="G46" s="326"/>
      <c r="H46" s="326"/>
      <c r="I46" s="326"/>
      <c r="J46" s="326"/>
      <c r="K46" s="326"/>
      <c r="L46" s="326"/>
      <c r="M46" s="326"/>
      <c r="N46" s="326"/>
      <c r="O46" s="326"/>
      <c r="P46" s="326"/>
    </row>
    <row r="47" spans="2:16">
      <c r="B47" s="152" t="str">
        <f>'Ethernet Total'!B47</f>
        <v>100G PSM4</v>
      </c>
      <c r="C47" s="153" t="str">
        <f>'Ethernet Total'!C47</f>
        <v>500 m</v>
      </c>
      <c r="D47" s="154" t="str">
        <f>'Ethernet Total'!D47</f>
        <v>QSFP28</v>
      </c>
      <c r="E47" s="326">
        <f>'Ethernet Total'!E47-'Ethernet Cloud'!E47-'Ethernet Telecom'!E47</f>
        <v>0</v>
      </c>
      <c r="F47" s="326">
        <f>'Ethernet Total'!F47-'Ethernet Cloud'!F47-'Ethernet Telecom'!F47</f>
        <v>0</v>
      </c>
      <c r="G47" s="326"/>
      <c r="H47" s="326"/>
      <c r="I47" s="326"/>
      <c r="J47" s="326"/>
      <c r="K47" s="326"/>
      <c r="L47" s="326"/>
      <c r="M47" s="326"/>
      <c r="N47" s="326"/>
      <c r="O47" s="326"/>
      <c r="P47" s="326"/>
    </row>
    <row r="48" spans="2:16">
      <c r="B48" s="152" t="str">
        <f>'Ethernet Total'!B48</f>
        <v>100G DR</v>
      </c>
      <c r="C48" s="153" t="str">
        <f>'Ethernet Total'!C48</f>
        <v>500 m</v>
      </c>
      <c r="D48" s="154" t="str">
        <f>'Ethernet Total'!D48</f>
        <v>QSFP28</v>
      </c>
      <c r="E48" s="326">
        <f>'Ethernet Total'!E48-'Ethernet Cloud'!E48-'Ethernet Telecom'!E48</f>
        <v>0</v>
      </c>
      <c r="F48" s="326">
        <f>'Ethernet Total'!F48-'Ethernet Cloud'!F48-'Ethernet Telecom'!F48</f>
        <v>0</v>
      </c>
      <c r="G48" s="326"/>
      <c r="H48" s="326"/>
      <c r="I48" s="326"/>
      <c r="J48" s="326"/>
      <c r="K48" s="326"/>
      <c r="L48" s="326"/>
      <c r="M48" s="326"/>
      <c r="N48" s="326"/>
      <c r="O48" s="326"/>
      <c r="P48" s="326"/>
    </row>
    <row r="49" spans="2:16">
      <c r="B49" s="152" t="str">
        <f>'Ethernet Total'!B49</f>
        <v>100G CWDM4-Subspec</v>
      </c>
      <c r="C49" s="153" t="str">
        <f>'Ethernet Total'!C49</f>
        <v>500 m</v>
      </c>
      <c r="D49" s="154" t="str">
        <f>'Ethernet Total'!D49</f>
        <v>QSFP28</v>
      </c>
      <c r="E49" s="326"/>
      <c r="F49" s="326"/>
      <c r="G49" s="326"/>
      <c r="H49" s="326"/>
      <c r="I49" s="326"/>
      <c r="J49" s="326"/>
      <c r="K49" s="326"/>
      <c r="L49" s="326"/>
      <c r="M49" s="326"/>
      <c r="N49" s="326"/>
      <c r="O49" s="326"/>
      <c r="P49" s="326"/>
    </row>
    <row r="50" spans="2:16">
      <c r="B50" s="152" t="str">
        <f>'Ethernet Total'!B50</f>
        <v>100G CWDM4</v>
      </c>
      <c r="C50" s="153" t="str">
        <f>'Ethernet Total'!C50</f>
        <v>2 km</v>
      </c>
      <c r="D50" s="154" t="str">
        <f>'Ethernet Total'!D50</f>
        <v>QSFP28</v>
      </c>
      <c r="E50" s="326">
        <f>'Ethernet Total'!E50-'Ethernet Cloud'!E50-'Ethernet Telecom'!E50</f>
        <v>0</v>
      </c>
      <c r="F50" s="326">
        <f>'Ethernet Total'!F50-'Ethernet Cloud'!F50-'Ethernet Telecom'!F50</f>
        <v>0</v>
      </c>
      <c r="G50" s="326"/>
      <c r="H50" s="326"/>
      <c r="I50" s="326"/>
      <c r="J50" s="326"/>
      <c r="K50" s="326"/>
      <c r="L50" s="326"/>
      <c r="M50" s="326"/>
      <c r="N50" s="326"/>
      <c r="O50" s="326"/>
      <c r="P50" s="326"/>
    </row>
    <row r="51" spans="2:16">
      <c r="B51" s="152" t="str">
        <f>'Ethernet Total'!B51</f>
        <v>100G FR</v>
      </c>
      <c r="C51" s="153" t="str">
        <f>'Ethernet Total'!C51</f>
        <v>2 km</v>
      </c>
      <c r="D51" s="154" t="str">
        <f>'Ethernet Total'!D51</f>
        <v>QSFP28</v>
      </c>
      <c r="E51" s="326">
        <f>'Ethernet Total'!E51-'Ethernet Cloud'!E51-'Ethernet Telecom'!E51</f>
        <v>0</v>
      </c>
      <c r="F51" s="326">
        <f>'Ethernet Total'!F51-'Ethernet Cloud'!F51-'Ethernet Telecom'!F51</f>
        <v>0</v>
      </c>
      <c r="G51" s="326"/>
      <c r="H51" s="326"/>
      <c r="I51" s="326"/>
      <c r="J51" s="326"/>
      <c r="K51" s="326"/>
      <c r="L51" s="326"/>
      <c r="M51" s="326"/>
      <c r="N51" s="326"/>
      <c r="O51" s="326"/>
      <c r="P51" s="326"/>
    </row>
    <row r="52" spans="2:16">
      <c r="B52" s="152" t="str">
        <f>'Ethernet Total'!B52</f>
        <v>100G</v>
      </c>
      <c r="C52" s="153" t="str">
        <f>'Ethernet Total'!C52</f>
        <v>10 km</v>
      </c>
      <c r="D52" s="154" t="str">
        <f>'Ethernet Total'!D52</f>
        <v>CFP</v>
      </c>
      <c r="E52" s="326">
        <f>'Ethernet Total'!E52-'Ethernet Cloud'!E52-'Ethernet Telecom'!E52</f>
        <v>0</v>
      </c>
      <c r="F52" s="326">
        <f>'Ethernet Total'!F52-'Ethernet Cloud'!F52-'Ethernet Telecom'!F52</f>
        <v>0</v>
      </c>
      <c r="G52" s="326"/>
      <c r="H52" s="326"/>
      <c r="I52" s="326"/>
      <c r="J52" s="326"/>
      <c r="K52" s="326"/>
      <c r="L52" s="326"/>
      <c r="M52" s="326"/>
      <c r="N52" s="326"/>
      <c r="O52" s="326"/>
      <c r="P52" s="326"/>
    </row>
    <row r="53" spans="2:16">
      <c r="B53" s="152" t="str">
        <f>'Ethernet Total'!B53</f>
        <v>100G</v>
      </c>
      <c r="C53" s="153" t="str">
        <f>'Ethernet Total'!C53</f>
        <v>10 km</v>
      </c>
      <c r="D53" s="154" t="str">
        <f>'Ethernet Total'!D53</f>
        <v>CFP2/4</v>
      </c>
      <c r="E53" s="326">
        <f>'Ethernet Total'!E53-'Ethernet Cloud'!E53-'Ethernet Telecom'!E53</f>
        <v>0</v>
      </c>
      <c r="F53" s="326">
        <f>'Ethernet Total'!F53-'Ethernet Cloud'!F53-'Ethernet Telecom'!F53</f>
        <v>0</v>
      </c>
      <c r="G53" s="326"/>
      <c r="H53" s="326"/>
      <c r="I53" s="326"/>
      <c r="J53" s="326"/>
      <c r="K53" s="326"/>
      <c r="L53" s="326"/>
      <c r="M53" s="326"/>
      <c r="N53" s="326"/>
      <c r="O53" s="326"/>
      <c r="P53" s="326"/>
    </row>
    <row r="54" spans="2:16">
      <c r="B54" s="152" t="str">
        <f>'Ethernet Total'!B54</f>
        <v>100G LR4</v>
      </c>
      <c r="C54" s="153" t="str">
        <f>'Ethernet Total'!C54</f>
        <v>10 km</v>
      </c>
      <c r="D54" s="154" t="str">
        <f>'Ethernet Total'!D54</f>
        <v>QSFP28</v>
      </c>
      <c r="E54" s="326">
        <f>'Ethernet Total'!E54-'Ethernet Cloud'!E54-'Ethernet Telecom'!E54</f>
        <v>0</v>
      </c>
      <c r="F54" s="326">
        <f>'Ethernet Total'!F54-'Ethernet Cloud'!F54-'Ethernet Telecom'!F54</f>
        <v>0</v>
      </c>
      <c r="G54" s="326"/>
      <c r="H54" s="326"/>
      <c r="I54" s="326"/>
      <c r="J54" s="326"/>
      <c r="K54" s="326"/>
      <c r="L54" s="326"/>
      <c r="M54" s="326"/>
      <c r="N54" s="326"/>
      <c r="O54" s="326"/>
      <c r="P54" s="326"/>
    </row>
    <row r="55" spans="2:16">
      <c r="B55" s="152" t="str">
        <f>'Ethernet Total'!B55</f>
        <v>100G 4WDM10</v>
      </c>
      <c r="C55" s="153" t="str">
        <f>'Ethernet Total'!C55</f>
        <v>10 km</v>
      </c>
      <c r="D55" s="154" t="str">
        <f>'Ethernet Total'!D55</f>
        <v>QSFP28</v>
      </c>
      <c r="E55" s="326">
        <f>'Ethernet Total'!E55-'Ethernet Cloud'!E55-'Ethernet Telecom'!E55</f>
        <v>0</v>
      </c>
      <c r="F55" s="326">
        <f>'Ethernet Total'!F55-'Ethernet Cloud'!F55-'Ethernet Telecom'!F55</f>
        <v>4500</v>
      </c>
      <c r="G55" s="326"/>
      <c r="H55" s="326"/>
      <c r="I55" s="326"/>
      <c r="J55" s="326"/>
      <c r="K55" s="326"/>
      <c r="L55" s="326"/>
      <c r="M55" s="326"/>
      <c r="N55" s="326"/>
      <c r="O55" s="326"/>
      <c r="P55" s="326"/>
    </row>
    <row r="56" spans="2:16">
      <c r="B56" s="152" t="str">
        <f>'Ethernet Total'!B56</f>
        <v>100G 4WDM20</v>
      </c>
      <c r="C56" s="153" t="str">
        <f>'Ethernet Total'!C56</f>
        <v>20 km</v>
      </c>
      <c r="D56" s="154" t="str">
        <f>'Ethernet Total'!D56</f>
        <v>QSFP28</v>
      </c>
      <c r="E56" s="482">
        <f>'Ethernet Total'!E56-'Ethernet Cloud'!E56-'Ethernet Telecom'!E56</f>
        <v>0</v>
      </c>
      <c r="F56" s="326">
        <f>'Ethernet Total'!F56-'Ethernet Cloud'!F56-'Ethernet Telecom'!F56</f>
        <v>0</v>
      </c>
      <c r="G56" s="326"/>
      <c r="H56" s="326"/>
      <c r="I56" s="326"/>
      <c r="J56" s="326"/>
      <c r="K56" s="326"/>
      <c r="L56" s="326"/>
      <c r="M56" s="326"/>
      <c r="N56" s="326"/>
      <c r="O56" s="326"/>
      <c r="P56" s="326"/>
    </row>
    <row r="57" spans="2:16">
      <c r="B57" s="152" t="str">
        <f>'Ethernet Total'!B57</f>
        <v>100G ER4-Lite</v>
      </c>
      <c r="C57" s="153" t="str">
        <f>'Ethernet Total'!C57</f>
        <v>30 km</v>
      </c>
      <c r="D57" s="154" t="str">
        <f>'Ethernet Total'!D57</f>
        <v>QSFP28</v>
      </c>
      <c r="E57" s="482">
        <f>'Ethernet Total'!E57-'Ethernet Cloud'!E57-'Ethernet Telecom'!E57</f>
        <v>0</v>
      </c>
      <c r="F57" s="326">
        <f>'Ethernet Total'!F57-'Ethernet Cloud'!F57-'Ethernet Telecom'!F57</f>
        <v>400</v>
      </c>
      <c r="G57" s="326"/>
      <c r="H57" s="326"/>
      <c r="I57" s="326"/>
      <c r="J57" s="326"/>
      <c r="K57" s="326"/>
      <c r="L57" s="326"/>
      <c r="M57" s="326"/>
      <c r="N57" s="326"/>
      <c r="O57" s="326"/>
      <c r="P57" s="326"/>
    </row>
    <row r="58" spans="2:16">
      <c r="B58" s="152" t="str">
        <f>'Ethernet Total'!B58</f>
        <v>100G ER4</v>
      </c>
      <c r="C58" s="153" t="str">
        <f>'Ethernet Total'!C58</f>
        <v>40 km</v>
      </c>
      <c r="D58" s="154" t="str">
        <f>'Ethernet Total'!D58</f>
        <v>QSFP28</v>
      </c>
      <c r="E58" s="482">
        <f>'Ethernet Total'!E58-'Ethernet Cloud'!E58-'Ethernet Telecom'!E58</f>
        <v>1491.1999999999998</v>
      </c>
      <c r="F58" s="326">
        <f>'Ethernet Total'!F58-'Ethernet Cloud'!F58-'Ethernet Telecom'!F58</f>
        <v>1654.3999999999996</v>
      </c>
      <c r="G58" s="326"/>
      <c r="H58" s="326"/>
      <c r="I58" s="326"/>
      <c r="J58" s="326"/>
      <c r="K58" s="326"/>
      <c r="L58" s="326"/>
      <c r="M58" s="326"/>
      <c r="N58" s="326"/>
      <c r="O58" s="326"/>
      <c r="P58" s="326"/>
    </row>
    <row r="59" spans="2:16">
      <c r="B59" s="152" t="str">
        <f>'Ethernet Total'!B59</f>
        <v>100G ZR4</v>
      </c>
      <c r="C59" s="153" t="str">
        <f>'Ethernet Total'!C59</f>
        <v>80 km</v>
      </c>
      <c r="D59" s="154" t="str">
        <f>'Ethernet Total'!D59</f>
        <v>QSFP28</v>
      </c>
      <c r="E59" s="483">
        <f>'Ethernet Total'!E59-'Ethernet Cloud'!E59-'Ethernet Telecom'!E59</f>
        <v>0</v>
      </c>
      <c r="F59" s="365">
        <f>'Ethernet Total'!F59-'Ethernet Cloud'!F59-'Ethernet Telecom'!F59</f>
        <v>0</v>
      </c>
      <c r="G59" s="365"/>
      <c r="H59" s="365"/>
      <c r="I59" s="365"/>
      <c r="J59" s="365"/>
      <c r="K59" s="365"/>
      <c r="L59" s="365"/>
      <c r="M59" s="365"/>
      <c r="N59" s="365"/>
      <c r="O59" s="365"/>
      <c r="P59" s="365"/>
    </row>
    <row r="60" spans="2:16">
      <c r="B60" s="356" t="str">
        <f>'Ethernet Total'!B60</f>
        <v>200G SR4</v>
      </c>
      <c r="C60" s="357" t="str">
        <f>'Ethernet Total'!C60</f>
        <v>100 m</v>
      </c>
      <c r="D60" s="358" t="str">
        <f>'Ethernet Total'!D60</f>
        <v>QSFP56</v>
      </c>
      <c r="E60" s="325">
        <f>'Ethernet Total'!E60-'Ethernet Cloud'!E60-'Ethernet Telecom'!E60</f>
        <v>0</v>
      </c>
      <c r="F60" s="325">
        <f>'Ethernet Total'!F60-'Ethernet Cloud'!F60-'Ethernet Telecom'!F60</f>
        <v>0</v>
      </c>
      <c r="G60" s="325"/>
      <c r="H60" s="325"/>
      <c r="I60" s="325"/>
      <c r="J60" s="325"/>
      <c r="K60" s="325"/>
      <c r="L60" s="325"/>
      <c r="M60" s="325"/>
      <c r="N60" s="325"/>
      <c r="O60" s="325"/>
      <c r="P60" s="325"/>
    </row>
    <row r="61" spans="2:16">
      <c r="B61" s="359" t="str">
        <f>'Ethernet Total'!B61</f>
        <v>200G DR</v>
      </c>
      <c r="C61" s="360" t="str">
        <f>'Ethernet Total'!C61</f>
        <v>500 m</v>
      </c>
      <c r="D61" s="361" t="str">
        <f>'Ethernet Total'!D61</f>
        <v>TBD</v>
      </c>
      <c r="E61" s="326">
        <f>'Ethernet Total'!E61-'Ethernet Cloud'!E61-'Ethernet Telecom'!E61</f>
        <v>0</v>
      </c>
      <c r="F61" s="326">
        <f>'Ethernet Total'!F61-'Ethernet Cloud'!F61-'Ethernet Telecom'!F61</f>
        <v>0</v>
      </c>
      <c r="G61" s="326"/>
      <c r="H61" s="326"/>
      <c r="I61" s="326"/>
      <c r="J61" s="326"/>
      <c r="K61" s="326"/>
      <c r="L61" s="326"/>
      <c r="M61" s="326"/>
      <c r="N61" s="326"/>
      <c r="O61" s="326"/>
      <c r="P61" s="326"/>
    </row>
    <row r="62" spans="2:16">
      <c r="B62" s="359" t="str">
        <f>'Ethernet Total'!B62</f>
        <v>200G FR4</v>
      </c>
      <c r="C62" s="360" t="str">
        <f>'Ethernet Total'!C62</f>
        <v>3 km</v>
      </c>
      <c r="D62" s="361" t="str">
        <f>'Ethernet Total'!D62</f>
        <v>QSFP56</v>
      </c>
      <c r="E62" s="326">
        <f>'Ethernet Total'!E62-'Ethernet Cloud'!E62-'Ethernet Telecom'!E62</f>
        <v>0</v>
      </c>
      <c r="F62" s="326">
        <f>'Ethernet Total'!F62-'Ethernet Cloud'!F62-'Ethernet Telecom'!F62</f>
        <v>0</v>
      </c>
      <c r="G62" s="326"/>
      <c r="H62" s="326"/>
      <c r="I62" s="326"/>
      <c r="J62" s="326"/>
      <c r="K62" s="326"/>
      <c r="L62" s="326"/>
      <c r="M62" s="326"/>
      <c r="N62" s="326"/>
      <c r="O62" s="326"/>
      <c r="P62" s="326"/>
    </row>
    <row r="63" spans="2:16">
      <c r="B63" s="359" t="str">
        <f>'Ethernet Total'!B63</f>
        <v>200G LR</v>
      </c>
      <c r="C63" s="360" t="str">
        <f>'Ethernet Total'!C63</f>
        <v>10 km</v>
      </c>
      <c r="D63" s="361" t="str">
        <f>'Ethernet Total'!D63</f>
        <v>TBD</v>
      </c>
      <c r="E63" s="326">
        <f>'Ethernet Total'!E63-'Ethernet Cloud'!E63-'Ethernet Telecom'!E63</f>
        <v>0</v>
      </c>
      <c r="F63" s="326">
        <f>'Ethernet Total'!F63-'Ethernet Cloud'!F63-'Ethernet Telecom'!F63</f>
        <v>0</v>
      </c>
      <c r="G63" s="326"/>
      <c r="H63" s="326"/>
      <c r="I63" s="326"/>
      <c r="J63" s="326"/>
      <c r="K63" s="326"/>
      <c r="L63" s="326"/>
      <c r="M63" s="326"/>
      <c r="N63" s="326"/>
      <c r="O63" s="326"/>
      <c r="P63" s="326"/>
    </row>
    <row r="64" spans="2:16">
      <c r="B64" s="362" t="str">
        <f>'Ethernet Total'!B64</f>
        <v>200G ER4</v>
      </c>
      <c r="C64" s="363" t="str">
        <f>'Ethernet Total'!C64</f>
        <v>40 km</v>
      </c>
      <c r="D64" s="364" t="str">
        <f>'Ethernet Total'!D64</f>
        <v>TBD</v>
      </c>
      <c r="E64" s="365">
        <f>'Ethernet Total'!E64-'Ethernet Cloud'!E64-'Ethernet Telecom'!E64</f>
        <v>0</v>
      </c>
      <c r="F64" s="365">
        <f>'Ethernet Total'!F64-'Ethernet Cloud'!F64-'Ethernet Telecom'!F64</f>
        <v>0</v>
      </c>
      <c r="G64" s="365"/>
      <c r="H64" s="365"/>
      <c r="I64" s="365"/>
      <c r="J64" s="365"/>
      <c r="K64" s="365"/>
      <c r="L64" s="365"/>
      <c r="M64" s="365"/>
      <c r="N64" s="365"/>
      <c r="O64" s="365"/>
      <c r="P64" s="365"/>
    </row>
    <row r="65" spans="2:16">
      <c r="B65" s="356" t="str">
        <f>'Ethernet Total'!B65</f>
        <v>2x200 (400G-SR8)</v>
      </c>
      <c r="C65" s="357" t="str">
        <f>'Ethernet Total'!C65</f>
        <v>100 m</v>
      </c>
      <c r="D65" s="358" t="str">
        <f>'Ethernet Total'!D65</f>
        <v>OSFP, QSFP-DD</v>
      </c>
      <c r="E65" s="325">
        <f>'Ethernet Total'!E65-'Ethernet Cloud'!E65-'Ethernet Telecom'!E65</f>
        <v>0</v>
      </c>
      <c r="F65" s="325">
        <f>'Ethernet Total'!F65-'Ethernet Cloud'!F65-'Ethernet Telecom'!F65</f>
        <v>0</v>
      </c>
      <c r="G65" s="325"/>
      <c r="H65" s="325"/>
      <c r="I65" s="325"/>
      <c r="J65" s="325"/>
      <c r="K65" s="325"/>
      <c r="L65" s="325"/>
      <c r="M65" s="325"/>
      <c r="N65" s="325"/>
      <c r="O65" s="325"/>
      <c r="P65" s="325"/>
    </row>
    <row r="66" spans="2:16">
      <c r="B66" s="359" t="str">
        <f>'Ethernet Total'!B66</f>
        <v>400G SR4.2</v>
      </c>
      <c r="C66" s="360" t="str">
        <f>'Ethernet Total'!C66</f>
        <v>100 m</v>
      </c>
      <c r="D66" s="361" t="str">
        <f>'Ethernet Total'!D66</f>
        <v>OSFP, QSFP-DD</v>
      </c>
      <c r="E66" s="326">
        <f>'Ethernet Total'!E66-'Ethernet Cloud'!E66-'Ethernet Telecom'!E66</f>
        <v>0</v>
      </c>
      <c r="F66" s="326">
        <f>'Ethernet Total'!F66-'Ethernet Cloud'!F66-'Ethernet Telecom'!F66</f>
        <v>0</v>
      </c>
      <c r="G66" s="326"/>
      <c r="H66" s="326"/>
      <c r="I66" s="326"/>
      <c r="J66" s="326"/>
      <c r="K66" s="326"/>
      <c r="L66" s="326"/>
      <c r="M66" s="326"/>
      <c r="N66" s="326"/>
      <c r="O66" s="326"/>
      <c r="P66" s="326"/>
    </row>
    <row r="67" spans="2:16">
      <c r="B67" s="152" t="str">
        <f>'Ethernet Total'!B67</f>
        <v>400G DR4</v>
      </c>
      <c r="C67" s="153" t="str">
        <f>'Ethernet Total'!C67</f>
        <v>500 m</v>
      </c>
      <c r="D67" s="154" t="str">
        <f>'Ethernet Total'!D67</f>
        <v>OSFP, QSFP-DD, QSFP112</v>
      </c>
      <c r="E67" s="326">
        <f>'Ethernet Total'!E67-'Ethernet Cloud'!E67-'Ethernet Telecom'!E67</f>
        <v>0</v>
      </c>
      <c r="F67" s="326">
        <f>'Ethernet Total'!F67-'Ethernet Cloud'!F67-'Ethernet Telecom'!F67</f>
        <v>0</v>
      </c>
      <c r="G67" s="326"/>
      <c r="H67" s="326"/>
      <c r="I67" s="326"/>
      <c r="J67" s="326"/>
      <c r="K67" s="326"/>
      <c r="L67" s="326"/>
      <c r="M67" s="326"/>
      <c r="N67" s="326"/>
      <c r="O67" s="326"/>
      <c r="P67" s="326"/>
    </row>
    <row r="68" spans="2:16">
      <c r="B68" s="152" t="str">
        <f>'Ethernet Total'!B68</f>
        <v>2x(200G FR4)</v>
      </c>
      <c r="C68" s="153" t="str">
        <f>'Ethernet Total'!C68</f>
        <v>2 km</v>
      </c>
      <c r="D68" s="154" t="str">
        <f>'Ethernet Total'!D68</f>
        <v>OSFP</v>
      </c>
      <c r="E68" s="326">
        <f>'Ethernet Total'!E68-'Ethernet Cloud'!E68-'Ethernet Telecom'!E68</f>
        <v>0</v>
      </c>
      <c r="F68" s="326">
        <f>'Ethernet Total'!F68-'Ethernet Cloud'!F68-'Ethernet Telecom'!F68</f>
        <v>0</v>
      </c>
      <c r="G68" s="326"/>
      <c r="H68" s="326"/>
      <c r="I68" s="326"/>
      <c r="J68" s="326"/>
      <c r="K68" s="326"/>
      <c r="L68" s="326"/>
      <c r="M68" s="326"/>
      <c r="N68" s="326"/>
      <c r="O68" s="326"/>
      <c r="P68" s="326"/>
    </row>
    <row r="69" spans="2:16">
      <c r="B69" s="152" t="str">
        <f>'Ethernet Total'!B69</f>
        <v>400G FR4</v>
      </c>
      <c r="C69" s="153" t="str">
        <f>'Ethernet Total'!C69</f>
        <v>2 km</v>
      </c>
      <c r="D69" s="154" t="str">
        <f>'Ethernet Total'!D69</f>
        <v>OSFP, QSFP-DD, QSFP112</v>
      </c>
      <c r="E69" s="326">
        <f>'Ethernet Total'!E69-'Ethernet Cloud'!E69-'Ethernet Telecom'!E69</f>
        <v>0</v>
      </c>
      <c r="F69" s="326">
        <f>'Ethernet Total'!F69-'Ethernet Cloud'!F69-'Ethernet Telecom'!F69</f>
        <v>0</v>
      </c>
      <c r="G69" s="326"/>
      <c r="H69" s="326"/>
      <c r="I69" s="326"/>
      <c r="J69" s="326"/>
      <c r="K69" s="326"/>
      <c r="L69" s="326"/>
      <c r="M69" s="326"/>
      <c r="N69" s="326"/>
      <c r="O69" s="326"/>
      <c r="P69" s="326"/>
    </row>
    <row r="70" spans="2:16">
      <c r="B70" s="152" t="str">
        <f>'Ethernet Total'!B70</f>
        <v>400G LR8, LR4</v>
      </c>
      <c r="C70" s="153" t="str">
        <f>'Ethernet Total'!C70</f>
        <v>10 km</v>
      </c>
      <c r="D70" s="154" t="str">
        <f>'Ethernet Total'!D70</f>
        <v>OSFP, QSFP-DD, QSFP112</v>
      </c>
      <c r="E70" s="326">
        <f>'Ethernet Total'!E70-'Ethernet Cloud'!E70-'Ethernet Telecom'!E70</f>
        <v>0</v>
      </c>
      <c r="F70" s="326">
        <f>'Ethernet Total'!F70-'Ethernet Cloud'!F70-'Ethernet Telecom'!F70</f>
        <v>0</v>
      </c>
      <c r="G70" s="326"/>
      <c r="H70" s="326"/>
      <c r="I70" s="326"/>
      <c r="J70" s="326"/>
      <c r="K70" s="326"/>
      <c r="L70" s="326"/>
      <c r="M70" s="326"/>
      <c r="N70" s="326"/>
      <c r="O70" s="326"/>
      <c r="P70" s="326"/>
    </row>
    <row r="71" spans="2:16">
      <c r="B71" s="155" t="str">
        <f>'Ethernet Total'!B71</f>
        <v>400G ER4</v>
      </c>
      <c r="C71" s="156" t="str">
        <f>'Ethernet Total'!C71</f>
        <v>40 km</v>
      </c>
      <c r="D71" s="157" t="str">
        <f>'Ethernet Total'!D71</f>
        <v>TBD</v>
      </c>
      <c r="E71" s="365">
        <f>'Ethernet Total'!E71-'Ethernet Cloud'!E71-'Ethernet Telecom'!E71</f>
        <v>0</v>
      </c>
      <c r="F71" s="365">
        <f>'Ethernet Total'!F71-'Ethernet Cloud'!F71-'Ethernet Telecom'!F71</f>
        <v>0</v>
      </c>
      <c r="G71" s="365"/>
      <c r="H71" s="365"/>
      <c r="I71" s="365"/>
      <c r="J71" s="365"/>
      <c r="K71" s="365"/>
      <c r="L71" s="365"/>
      <c r="M71" s="365"/>
      <c r="N71" s="365"/>
      <c r="O71" s="365"/>
      <c r="P71" s="365"/>
    </row>
    <row r="72" spans="2:16">
      <c r="B72" s="398" t="str">
        <f>'Ethernet Total'!B72</f>
        <v>800G SR8</v>
      </c>
      <c r="C72" s="399" t="str">
        <f>'Ethernet Total'!C72</f>
        <v>50 m</v>
      </c>
      <c r="D72" s="400" t="str">
        <f>'Ethernet Total'!D72</f>
        <v>OSFP, QSFP-DD800</v>
      </c>
      <c r="E72" s="326">
        <f>'Ethernet Total'!E72-'Ethernet Cloud'!E72-'Ethernet Telecom'!E72</f>
        <v>0</v>
      </c>
      <c r="F72" s="326">
        <f>'Ethernet Total'!F72-'Ethernet Cloud'!F72-'Ethernet Telecom'!F72</f>
        <v>0</v>
      </c>
      <c r="G72" s="326"/>
      <c r="H72" s="326"/>
      <c r="I72" s="326"/>
      <c r="J72" s="326"/>
      <c r="K72" s="326"/>
      <c r="L72" s="326"/>
      <c r="M72" s="326"/>
      <c r="N72" s="326"/>
      <c r="O72" s="326"/>
      <c r="P72" s="326"/>
    </row>
    <row r="73" spans="2:16">
      <c r="B73" s="395" t="str">
        <f>'Ethernet Total'!B73</f>
        <v>800G DR8, DR4</v>
      </c>
      <c r="C73" s="396" t="str">
        <f>'Ethernet Total'!C73</f>
        <v>500 m</v>
      </c>
      <c r="D73" s="397" t="str">
        <f>'Ethernet Total'!D73</f>
        <v>OSFP, QSFP-DD800</v>
      </c>
      <c r="E73" s="326">
        <f>'Ethernet Total'!E73-'Ethernet Cloud'!E73-'Ethernet Telecom'!E73</f>
        <v>0</v>
      </c>
      <c r="F73" s="326">
        <f>'Ethernet Total'!F73-'Ethernet Cloud'!F73-'Ethernet Telecom'!F73</f>
        <v>0</v>
      </c>
      <c r="G73" s="326"/>
      <c r="H73" s="326"/>
      <c r="I73" s="326"/>
      <c r="J73" s="326"/>
      <c r="K73" s="326"/>
      <c r="L73" s="326"/>
      <c r="M73" s="326"/>
      <c r="N73" s="326"/>
      <c r="O73" s="326"/>
      <c r="P73" s="326"/>
    </row>
    <row r="74" spans="2:16">
      <c r="B74" s="395" t="str">
        <f>'Ethernet Total'!B74</f>
        <v>2x(400G FR4), 800G FR4</v>
      </c>
      <c r="C74" s="396" t="str">
        <f>'Ethernet Total'!C74</f>
        <v>2 km</v>
      </c>
      <c r="D74" s="397" t="str">
        <f>'Ethernet Total'!D74</f>
        <v>OSFP, QSFP-DD800</v>
      </c>
      <c r="E74" s="326">
        <f>'Ethernet Total'!E74-'Ethernet Cloud'!E74-'Ethernet Telecom'!E74</f>
        <v>0</v>
      </c>
      <c r="F74" s="326">
        <f>'Ethernet Total'!F74-'Ethernet Cloud'!F74-'Ethernet Telecom'!F74</f>
        <v>0</v>
      </c>
      <c r="G74" s="326"/>
      <c r="H74" s="326"/>
      <c r="I74" s="326"/>
      <c r="J74" s="326"/>
      <c r="K74" s="326"/>
      <c r="L74" s="326"/>
      <c r="M74" s="326"/>
      <c r="N74" s="326"/>
      <c r="O74" s="326"/>
      <c r="P74" s="326"/>
    </row>
    <row r="75" spans="2:16">
      <c r="B75" s="395" t="str">
        <f>'Ethernet Total'!B75</f>
        <v>800G LR8, LR4</v>
      </c>
      <c r="C75" s="396" t="str">
        <f>'Ethernet Total'!C75</f>
        <v>6, 10 km</v>
      </c>
      <c r="D75" s="397" t="str">
        <f>'Ethernet Total'!D75</f>
        <v>TBD</v>
      </c>
      <c r="E75" s="326">
        <f>'Ethernet Total'!E75-'Ethernet Cloud'!E75-'Ethernet Telecom'!E75</f>
        <v>0</v>
      </c>
      <c r="F75" s="326">
        <f>'Ethernet Total'!F75-'Ethernet Cloud'!F75-'Ethernet Telecom'!F75</f>
        <v>0</v>
      </c>
      <c r="G75" s="326"/>
      <c r="H75" s="326"/>
      <c r="I75" s="326"/>
      <c r="J75" s="326"/>
      <c r="K75" s="326"/>
      <c r="L75" s="326"/>
      <c r="M75" s="326"/>
      <c r="N75" s="326"/>
      <c r="O75" s="326"/>
      <c r="P75" s="326"/>
    </row>
    <row r="76" spans="2:16">
      <c r="B76" s="395" t="str">
        <f>'Ethernet Total'!B76</f>
        <v>800G ZRlite</v>
      </c>
      <c r="C76" s="396" t="str">
        <f>'Ethernet Total'!C76</f>
        <v>10 km, 20 km</v>
      </c>
      <c r="D76" s="397" t="str">
        <f>'Ethernet Total'!D76</f>
        <v>TBD</v>
      </c>
      <c r="E76" s="326">
        <f>'Ethernet Total'!E76-'Ethernet Cloud'!E76-'Ethernet Telecom'!E76</f>
        <v>0</v>
      </c>
      <c r="F76" s="326">
        <f>'Ethernet Total'!F76-'Ethernet Cloud'!F76-'Ethernet Telecom'!F76</f>
        <v>0</v>
      </c>
      <c r="G76" s="326"/>
      <c r="H76" s="326"/>
      <c r="I76" s="326"/>
      <c r="J76" s="326"/>
      <c r="K76" s="326"/>
      <c r="L76" s="326"/>
      <c r="M76" s="326"/>
      <c r="N76" s="326"/>
      <c r="O76" s="326"/>
      <c r="P76" s="326"/>
    </row>
    <row r="77" spans="2:16">
      <c r="B77" s="401" t="str">
        <f>'Ethernet Total'!B77</f>
        <v>800G ER4</v>
      </c>
      <c r="C77" s="402" t="str">
        <f>'Ethernet Total'!C77</f>
        <v>40 km</v>
      </c>
      <c r="D77" s="403" t="str">
        <f>'Ethernet Total'!D77</f>
        <v>TBD</v>
      </c>
      <c r="E77" s="365">
        <f>'Ethernet Total'!E77-'Ethernet Cloud'!E77-'Ethernet Telecom'!E77</f>
        <v>0</v>
      </c>
      <c r="F77" s="365">
        <f>'Ethernet Total'!F77-'Ethernet Cloud'!F77-'Ethernet Telecom'!F77</f>
        <v>0</v>
      </c>
      <c r="G77" s="365"/>
      <c r="H77" s="365"/>
      <c r="I77" s="365"/>
      <c r="J77" s="365"/>
      <c r="K77" s="365"/>
      <c r="L77" s="365"/>
      <c r="M77" s="365"/>
      <c r="N77" s="365"/>
      <c r="O77" s="365"/>
      <c r="P77" s="365"/>
    </row>
    <row r="78" spans="2:16">
      <c r="B78" s="395" t="str">
        <f>'Ethernet Total'!B78</f>
        <v>1.6T SR16</v>
      </c>
      <c r="C78" s="396" t="str">
        <f>'Ethernet Total'!C78</f>
        <v>100 m</v>
      </c>
      <c r="D78" s="397" t="str">
        <f>'Ethernet Total'!D78</f>
        <v>OSFP-XD and TBD</v>
      </c>
      <c r="E78" s="326">
        <f>'Ethernet Total'!E78-'Ethernet Cloud'!E78-'Ethernet Telecom'!E78</f>
        <v>0</v>
      </c>
      <c r="F78" s="326">
        <f>'Ethernet Total'!F78-'Ethernet Cloud'!F78-'Ethernet Telecom'!F78</f>
        <v>0</v>
      </c>
      <c r="G78" s="326"/>
      <c r="H78" s="326"/>
      <c r="I78" s="326"/>
      <c r="J78" s="326"/>
      <c r="K78" s="326"/>
      <c r="L78" s="326"/>
      <c r="M78" s="326"/>
      <c r="N78" s="326"/>
      <c r="O78" s="326"/>
      <c r="P78" s="326"/>
    </row>
    <row r="79" spans="2:16">
      <c r="B79" s="395" t="str">
        <f>'Ethernet Total'!B79</f>
        <v>1.6T DR8</v>
      </c>
      <c r="C79" s="396" t="str">
        <f>'Ethernet Total'!C79</f>
        <v>500 m</v>
      </c>
      <c r="D79" s="397" t="str">
        <f>'Ethernet Total'!D79</f>
        <v>OSFP-XD and TBD</v>
      </c>
      <c r="E79" s="326">
        <f>'Ethernet Total'!E79-'Ethernet Cloud'!E79-'Ethernet Telecom'!E79</f>
        <v>0</v>
      </c>
      <c r="F79" s="326">
        <f>'Ethernet Total'!F79-'Ethernet Cloud'!F79-'Ethernet Telecom'!F79</f>
        <v>0</v>
      </c>
      <c r="G79" s="326"/>
      <c r="H79" s="326"/>
      <c r="I79" s="326"/>
      <c r="J79" s="326"/>
      <c r="K79" s="326"/>
      <c r="L79" s="326"/>
      <c r="M79" s="326"/>
      <c r="N79" s="326"/>
      <c r="O79" s="326"/>
      <c r="P79" s="326"/>
    </row>
    <row r="80" spans="2:16">
      <c r="B80" s="395" t="str">
        <f>'Ethernet Total'!B80</f>
        <v>1.6T FR8</v>
      </c>
      <c r="C80" s="396" t="str">
        <f>'Ethernet Total'!C80</f>
        <v>2 km</v>
      </c>
      <c r="D80" s="397" t="str">
        <f>'Ethernet Total'!D80</f>
        <v>OSFP-XD and TBD</v>
      </c>
      <c r="E80" s="326">
        <f>'Ethernet Total'!E80-'Ethernet Cloud'!E80-'Ethernet Telecom'!E80</f>
        <v>0</v>
      </c>
      <c r="F80" s="326">
        <f>'Ethernet Total'!F80-'Ethernet Cloud'!F80-'Ethernet Telecom'!F80</f>
        <v>0</v>
      </c>
      <c r="G80" s="326"/>
      <c r="H80" s="326"/>
      <c r="I80" s="326"/>
      <c r="J80" s="326"/>
      <c r="K80" s="326"/>
      <c r="L80" s="326"/>
      <c r="M80" s="326"/>
      <c r="N80" s="326"/>
      <c r="O80" s="326"/>
      <c r="P80" s="326"/>
    </row>
    <row r="81" spans="2:17">
      <c r="B81" s="395" t="str">
        <f>'Ethernet Total'!B81</f>
        <v>1.6T LR8</v>
      </c>
      <c r="C81" s="396" t="str">
        <f>'Ethernet Total'!C81</f>
        <v>10 km</v>
      </c>
      <c r="D81" s="397" t="str">
        <f>'Ethernet Total'!D81</f>
        <v>OSFP-XD and TBD</v>
      </c>
      <c r="E81" s="326">
        <f>'Ethernet Total'!E81-'Ethernet Cloud'!E81-'Ethernet Telecom'!E81</f>
        <v>0</v>
      </c>
      <c r="F81" s="326">
        <f>'Ethernet Total'!F81-'Ethernet Cloud'!F81-'Ethernet Telecom'!F81</f>
        <v>0</v>
      </c>
      <c r="G81" s="326"/>
      <c r="H81" s="326"/>
      <c r="I81" s="326"/>
      <c r="J81" s="326"/>
      <c r="K81" s="326"/>
      <c r="L81" s="326"/>
      <c r="M81" s="326"/>
      <c r="N81" s="326"/>
      <c r="O81" s="326"/>
      <c r="P81" s="326"/>
    </row>
    <row r="82" spans="2:17">
      <c r="B82" s="401" t="str">
        <f>'Ethernet Total'!B82</f>
        <v>1.6T ER8</v>
      </c>
      <c r="C82" s="402" t="str">
        <f>'Ethernet Total'!C82</f>
        <v>&gt;10 km</v>
      </c>
      <c r="D82" s="403" t="str">
        <f>'Ethernet Total'!D82</f>
        <v>OSFP-XD and TBD</v>
      </c>
      <c r="E82" s="365">
        <f>'Ethernet Total'!E82-'Ethernet Cloud'!E82-'Ethernet Telecom'!E82</f>
        <v>0</v>
      </c>
      <c r="F82" s="365">
        <f>'Ethernet Total'!F82-'Ethernet Cloud'!F82-'Ethernet Telecom'!F82</f>
        <v>0</v>
      </c>
      <c r="G82" s="365"/>
      <c r="H82" s="365"/>
      <c r="I82" s="365"/>
      <c r="J82" s="365"/>
      <c r="K82" s="365"/>
      <c r="L82" s="365"/>
      <c r="M82" s="365"/>
      <c r="N82" s="365"/>
      <c r="O82" s="365"/>
      <c r="P82" s="365"/>
    </row>
    <row r="83" spans="2:17">
      <c r="B83" s="395" t="str">
        <f>'Ethernet Total'!B83</f>
        <v>3.2T SR</v>
      </c>
      <c r="C83" s="396" t="str">
        <f>'Ethernet Total'!C83</f>
        <v>100 m</v>
      </c>
      <c r="D83" s="397" t="str">
        <f>'Ethernet Total'!D83</f>
        <v>OSFP-XD and TBD</v>
      </c>
      <c r="E83" s="326">
        <f>'Ethernet Total'!E83-'Ethernet Cloud'!E83-'Ethernet Telecom'!E83</f>
        <v>0</v>
      </c>
      <c r="F83" s="326">
        <f>'Ethernet Total'!F83-'Ethernet Cloud'!F83-'Ethernet Telecom'!F83</f>
        <v>0</v>
      </c>
      <c r="G83" s="326"/>
      <c r="H83" s="326"/>
      <c r="I83" s="326"/>
      <c r="J83" s="326"/>
      <c r="K83" s="326"/>
      <c r="L83" s="326"/>
      <c r="M83" s="326"/>
      <c r="N83" s="326"/>
      <c r="O83" s="326"/>
      <c r="P83" s="326"/>
    </row>
    <row r="84" spans="2:17">
      <c r="B84" s="395" t="str">
        <f>'Ethernet Total'!B84</f>
        <v>3.2T DR</v>
      </c>
      <c r="C84" s="396" t="str">
        <f>'Ethernet Total'!C84</f>
        <v>500 m</v>
      </c>
      <c r="D84" s="397" t="str">
        <f>'Ethernet Total'!D84</f>
        <v>OSFP-XD and TBD</v>
      </c>
      <c r="E84" s="326">
        <f>'Ethernet Total'!E84-'Ethernet Cloud'!E84-'Ethernet Telecom'!E84</f>
        <v>0</v>
      </c>
      <c r="F84" s="326">
        <f>'Ethernet Total'!F84-'Ethernet Cloud'!F84-'Ethernet Telecom'!F84</f>
        <v>0</v>
      </c>
      <c r="G84" s="326"/>
      <c r="H84" s="326"/>
      <c r="I84" s="326"/>
      <c r="J84" s="326"/>
      <c r="K84" s="326"/>
      <c r="L84" s="326"/>
      <c r="M84" s="326"/>
      <c r="N84" s="326"/>
      <c r="O84" s="326"/>
      <c r="P84" s="326"/>
    </row>
    <row r="85" spans="2:17">
      <c r="B85" s="395" t="str">
        <f>'Ethernet Total'!B85</f>
        <v>3.2T FR</v>
      </c>
      <c r="C85" s="396" t="str">
        <f>'Ethernet Total'!C85</f>
        <v>2 km</v>
      </c>
      <c r="D85" s="397" t="str">
        <f>'Ethernet Total'!D85</f>
        <v>OSFP-XD and TBD</v>
      </c>
      <c r="E85" s="326">
        <f>'Ethernet Total'!E85-'Ethernet Cloud'!E85-'Ethernet Telecom'!E85</f>
        <v>0</v>
      </c>
      <c r="F85" s="326">
        <f>'Ethernet Total'!F85-'Ethernet Cloud'!F85-'Ethernet Telecom'!F85</f>
        <v>0</v>
      </c>
      <c r="G85" s="326"/>
      <c r="H85" s="326"/>
      <c r="I85" s="326"/>
      <c r="J85" s="326"/>
      <c r="K85" s="326"/>
      <c r="L85" s="326"/>
      <c r="M85" s="326"/>
      <c r="N85" s="326"/>
      <c r="O85" s="326"/>
      <c r="P85" s="326"/>
    </row>
    <row r="86" spans="2:17">
      <c r="B86" s="395" t="str">
        <f>'Ethernet Total'!B86</f>
        <v>3.2T LR</v>
      </c>
      <c r="C86" s="396" t="str">
        <f>'Ethernet Total'!C86</f>
        <v>10 km</v>
      </c>
      <c r="D86" s="397" t="str">
        <f>'Ethernet Total'!D86</f>
        <v>OSFP-XD and TBD</v>
      </c>
      <c r="E86" s="326">
        <f>'Ethernet Total'!E86-'Ethernet Cloud'!E86-'Ethernet Telecom'!E86</f>
        <v>0</v>
      </c>
      <c r="F86" s="326">
        <f>'Ethernet Total'!F86-'Ethernet Cloud'!F86-'Ethernet Telecom'!F86</f>
        <v>0</v>
      </c>
      <c r="G86" s="326"/>
      <c r="H86" s="326"/>
      <c r="I86" s="326"/>
      <c r="J86" s="326"/>
      <c r="K86" s="326"/>
      <c r="L86" s="326"/>
      <c r="M86" s="326"/>
      <c r="N86" s="326"/>
      <c r="O86" s="326"/>
      <c r="P86" s="326"/>
    </row>
    <row r="87" spans="2:17">
      <c r="B87" s="395" t="str">
        <f>'Ethernet Total'!B87</f>
        <v>3.2T ER</v>
      </c>
      <c r="C87" s="396" t="str">
        <f>'Ethernet Total'!C87</f>
        <v>&gt;10 km</v>
      </c>
      <c r="D87" s="397" t="str">
        <f>'Ethernet Total'!D87</f>
        <v>OSFP-XD and TBD</v>
      </c>
      <c r="E87" s="326">
        <f>'Ethernet Total'!E87-'Ethernet Cloud'!E87-'Ethernet Telecom'!E87</f>
        <v>0</v>
      </c>
      <c r="F87" s="326">
        <f>'Ethernet Total'!F87-'Ethernet Cloud'!F87-'Ethernet Telecom'!F87</f>
        <v>0</v>
      </c>
      <c r="G87" s="326"/>
      <c r="H87" s="326"/>
      <c r="I87" s="326"/>
      <c r="J87" s="326"/>
      <c r="K87" s="326"/>
      <c r="L87" s="326"/>
      <c r="M87" s="326"/>
      <c r="N87" s="326"/>
      <c r="O87" s="326"/>
      <c r="P87" s="326"/>
    </row>
    <row r="88" spans="2:17">
      <c r="B88" s="395">
        <f>'Ethernet Total'!B88</f>
        <v>0</v>
      </c>
      <c r="C88" s="153"/>
      <c r="D88" s="154"/>
      <c r="E88" s="326">
        <f>'Ethernet Total'!E88-'Ethernet Cloud'!E88-'Ethernet Telecom'!E88</f>
        <v>0</v>
      </c>
      <c r="F88" s="326">
        <f>'Ethernet Total'!F88-'Ethernet Cloud'!F88-'Ethernet Telecom'!F88</f>
        <v>0</v>
      </c>
      <c r="G88" s="326"/>
      <c r="H88" s="326"/>
      <c r="I88" s="326"/>
      <c r="J88" s="326"/>
      <c r="K88" s="326"/>
      <c r="L88" s="326"/>
      <c r="M88" s="326"/>
      <c r="N88" s="326"/>
      <c r="O88" s="326"/>
      <c r="P88" s="326"/>
    </row>
    <row r="89" spans="2:17">
      <c r="B89" s="337" t="s">
        <v>18</v>
      </c>
      <c r="C89" s="338"/>
      <c r="D89" s="340"/>
      <c r="E89" s="70">
        <f t="shared" ref="E89:F89" si="0">SUM(E9:E88)</f>
        <v>21287441.14376694</v>
      </c>
      <c r="F89" s="70">
        <f t="shared" si="0"/>
        <v>20863877.916871283</v>
      </c>
      <c r="G89" s="70"/>
      <c r="H89" s="70"/>
      <c r="I89" s="70"/>
      <c r="J89" s="70"/>
      <c r="K89" s="70"/>
      <c r="L89" s="70"/>
      <c r="M89" s="70"/>
      <c r="N89" s="70"/>
      <c r="O89" s="70"/>
      <c r="P89" s="70"/>
    </row>
    <row r="90" spans="2:17">
      <c r="D90" s="52"/>
      <c r="E90" s="52"/>
      <c r="F90" s="52"/>
      <c r="G90" s="52"/>
      <c r="H90" s="52"/>
      <c r="I90" s="52"/>
      <c r="J90" s="52"/>
      <c r="K90" s="52"/>
      <c r="L90" s="52"/>
      <c r="M90" s="52"/>
      <c r="N90" s="52"/>
      <c r="O90" s="52"/>
      <c r="P90" s="52"/>
      <c r="Q90" s="52"/>
    </row>
    <row r="91" spans="2:17">
      <c r="E91" s="123"/>
      <c r="F91" s="123"/>
      <c r="G91" s="123"/>
      <c r="H91" s="123"/>
      <c r="I91" s="123"/>
      <c r="J91" s="123"/>
      <c r="K91" s="123"/>
      <c r="L91" s="123"/>
      <c r="M91" s="123"/>
      <c r="N91" s="123"/>
      <c r="O91" s="123"/>
      <c r="P91" s="123"/>
    </row>
    <row r="92" spans="2:17" ht="21">
      <c r="B92" s="333" t="s">
        <v>17</v>
      </c>
      <c r="C92" s="333"/>
      <c r="D92" s="333"/>
      <c r="I92" s="446"/>
      <c r="J92" s="448"/>
      <c r="K92" s="448"/>
      <c r="L92" s="448"/>
      <c r="M92" s="448"/>
      <c r="N92" s="448"/>
      <c r="O92" s="448"/>
      <c r="P92" s="448"/>
    </row>
    <row r="93" spans="2:17">
      <c r="B93" s="65" t="s">
        <v>29</v>
      </c>
      <c r="C93" s="65" t="s">
        <v>28</v>
      </c>
      <c r="D93" s="65" t="s">
        <v>30</v>
      </c>
      <c r="E93" s="71">
        <v>2016</v>
      </c>
      <c r="F93" s="71">
        <v>2017</v>
      </c>
      <c r="G93" s="71"/>
      <c r="H93" s="71"/>
      <c r="I93" s="71"/>
      <c r="J93" s="71"/>
      <c r="K93" s="71"/>
      <c r="L93" s="71"/>
      <c r="M93" s="71"/>
      <c r="N93" s="71"/>
      <c r="O93" s="71"/>
      <c r="P93" s="71"/>
    </row>
    <row r="94" spans="2:17">
      <c r="B94" s="149" t="str">
        <f t="shared" ref="B94:D113" si="1">B9</f>
        <v>GbE</v>
      </c>
      <c r="C94" s="150" t="str">
        <f t="shared" si="1"/>
        <v>500 m</v>
      </c>
      <c r="D94" s="151" t="str">
        <f t="shared" si="1"/>
        <v>SFP</v>
      </c>
      <c r="E94" s="327">
        <f t="shared" ref="E94:F94" si="2">IF(E9=0,,E179*10^6/E9)</f>
        <v>10.178233731377588</v>
      </c>
      <c r="F94" s="327">
        <f t="shared" si="2"/>
        <v>8.9746992158904888</v>
      </c>
      <c r="G94" s="327"/>
      <c r="H94" s="327"/>
      <c r="I94" s="327"/>
      <c r="J94" s="327"/>
      <c r="K94" s="327"/>
      <c r="L94" s="327"/>
      <c r="M94" s="327"/>
      <c r="N94" s="327"/>
      <c r="O94" s="327"/>
      <c r="P94" s="327"/>
    </row>
    <row r="95" spans="2:17">
      <c r="B95" s="152" t="str">
        <f t="shared" si="1"/>
        <v>GbE</v>
      </c>
      <c r="C95" s="153" t="str">
        <f t="shared" si="1"/>
        <v>10 km</v>
      </c>
      <c r="D95" s="154" t="str">
        <f t="shared" si="1"/>
        <v>SFP</v>
      </c>
      <c r="E95" s="183">
        <f t="shared" ref="E95:F95" si="3">IF(E10=0,,E180*10^6/E10)</f>
        <v>11.313150064475874</v>
      </c>
      <c r="F95" s="183">
        <f t="shared" si="3"/>
        <v>9.7279618337487541</v>
      </c>
      <c r="G95" s="183"/>
      <c r="H95" s="183"/>
      <c r="I95" s="183"/>
      <c r="J95" s="183"/>
      <c r="K95" s="183"/>
      <c r="L95" s="183"/>
      <c r="M95" s="183"/>
      <c r="N95" s="183"/>
      <c r="O95" s="183"/>
      <c r="P95" s="183"/>
    </row>
    <row r="96" spans="2:17">
      <c r="B96" s="152" t="str">
        <f t="shared" si="1"/>
        <v>GbE</v>
      </c>
      <c r="C96" s="153" t="str">
        <f t="shared" si="1"/>
        <v>40 km</v>
      </c>
      <c r="D96" s="154" t="str">
        <f t="shared" si="1"/>
        <v>SFP</v>
      </c>
      <c r="E96" s="183">
        <f t="shared" ref="E96:F96" si="4">IF(E11=0,,E181*10^6/E11)</f>
        <v>14.223250006112197</v>
      </c>
      <c r="F96" s="183">
        <f t="shared" si="4"/>
        <v>11.270556706605298</v>
      </c>
      <c r="G96" s="183"/>
      <c r="H96" s="183"/>
      <c r="I96" s="183"/>
      <c r="J96" s="183"/>
      <c r="K96" s="183"/>
      <c r="L96" s="183"/>
      <c r="M96" s="183"/>
      <c r="N96" s="183"/>
      <c r="O96" s="183"/>
      <c r="P96" s="183"/>
    </row>
    <row r="97" spans="2:16">
      <c r="B97" s="152" t="str">
        <f t="shared" si="1"/>
        <v>GbE</v>
      </c>
      <c r="C97" s="153" t="str">
        <f t="shared" si="1"/>
        <v>80 km</v>
      </c>
      <c r="D97" s="153" t="str">
        <f t="shared" si="1"/>
        <v>SFP</v>
      </c>
      <c r="E97" s="183">
        <f t="shared" ref="E97:F97" si="5">IF(E12=0,,E182*10^6/E12)</f>
        <v>0</v>
      </c>
      <c r="F97" s="183">
        <f t="shared" si="5"/>
        <v>0</v>
      </c>
      <c r="G97" s="183"/>
      <c r="H97" s="183"/>
      <c r="I97" s="183"/>
      <c r="J97" s="183"/>
      <c r="K97" s="183"/>
      <c r="L97" s="183"/>
      <c r="M97" s="183"/>
      <c r="N97" s="183"/>
      <c r="O97" s="183"/>
      <c r="P97" s="183"/>
    </row>
    <row r="98" spans="2:16">
      <c r="B98" s="155" t="str">
        <f t="shared" si="1"/>
        <v>GbE &amp; Fast Ethernet</v>
      </c>
      <c r="C98" s="156" t="str">
        <f t="shared" si="1"/>
        <v>Various</v>
      </c>
      <c r="D98" s="156" t="str">
        <f t="shared" si="1"/>
        <v>Legacy/discontinued</v>
      </c>
      <c r="E98" s="277">
        <f t="shared" ref="E98:F98" si="6">IF(E13=0,,E183*10^6/E13)</f>
        <v>18</v>
      </c>
      <c r="F98" s="277">
        <f t="shared" si="6"/>
        <v>0</v>
      </c>
      <c r="G98" s="277"/>
      <c r="H98" s="277"/>
      <c r="I98" s="277"/>
      <c r="J98" s="277"/>
      <c r="K98" s="277"/>
      <c r="L98" s="277"/>
      <c r="M98" s="277"/>
      <c r="N98" s="277"/>
      <c r="O98" s="277"/>
      <c r="P98" s="277"/>
    </row>
    <row r="99" spans="2:16">
      <c r="B99" s="152" t="str">
        <f t="shared" si="1"/>
        <v>10GbE</v>
      </c>
      <c r="C99" s="153" t="str">
        <f t="shared" si="1"/>
        <v>300 m</v>
      </c>
      <c r="D99" s="153" t="str">
        <f t="shared" si="1"/>
        <v>XFP</v>
      </c>
      <c r="E99" s="183">
        <f t="shared" ref="E99:F99" si="7">IF(E14=0,,E184*10^6/E14)</f>
        <v>65.084287545305614</v>
      </c>
      <c r="F99" s="183">
        <f t="shared" si="7"/>
        <v>58.749084731162213</v>
      </c>
      <c r="G99" s="183"/>
      <c r="H99" s="183"/>
      <c r="I99" s="183"/>
      <c r="J99" s="183"/>
      <c r="K99" s="183"/>
      <c r="L99" s="183"/>
      <c r="M99" s="183"/>
      <c r="N99" s="183"/>
      <c r="O99" s="183"/>
      <c r="P99" s="183"/>
    </row>
    <row r="100" spans="2:16">
      <c r="B100" s="152" t="str">
        <f t="shared" si="1"/>
        <v>10GbE</v>
      </c>
      <c r="C100" s="153" t="str">
        <f t="shared" si="1"/>
        <v>300 m</v>
      </c>
      <c r="D100" s="153" t="str">
        <f t="shared" si="1"/>
        <v>SFP+</v>
      </c>
      <c r="E100" s="183">
        <f t="shared" ref="E100:F100" si="8">IF(E15=0,,E185*10^6/E15)</f>
        <v>18.016278339273537</v>
      </c>
      <c r="F100" s="183">
        <f t="shared" si="8"/>
        <v>15.097691372748406</v>
      </c>
      <c r="G100" s="183"/>
      <c r="H100" s="183"/>
      <c r="I100" s="183"/>
      <c r="J100" s="183"/>
      <c r="K100" s="183"/>
      <c r="L100" s="183"/>
      <c r="M100" s="183"/>
      <c r="N100" s="183"/>
      <c r="O100" s="183"/>
      <c r="P100" s="183"/>
    </row>
    <row r="101" spans="2:16">
      <c r="B101" s="152" t="str">
        <f t="shared" si="1"/>
        <v>10GbE LRM</v>
      </c>
      <c r="C101" s="153" t="str">
        <f t="shared" si="1"/>
        <v>220 m</v>
      </c>
      <c r="D101" s="153" t="str">
        <f t="shared" si="1"/>
        <v>SFP+</v>
      </c>
      <c r="E101" s="183">
        <f t="shared" ref="E101:F101" si="9">IF(E16=0,,E186*10^6/E16)</f>
        <v>78.390761412913719</v>
      </c>
      <c r="F101" s="183">
        <f t="shared" si="9"/>
        <v>66.716018564745482</v>
      </c>
      <c r="G101" s="183"/>
      <c r="H101" s="183"/>
      <c r="I101" s="183"/>
      <c r="J101" s="183"/>
      <c r="K101" s="183"/>
      <c r="L101" s="183"/>
      <c r="M101" s="183"/>
      <c r="N101" s="183"/>
      <c r="O101" s="183"/>
      <c r="P101" s="183"/>
    </row>
    <row r="102" spans="2:16">
      <c r="B102" s="152" t="str">
        <f t="shared" si="1"/>
        <v>10GbE</v>
      </c>
      <c r="C102" s="153" t="str">
        <f t="shared" si="1"/>
        <v>10 km</v>
      </c>
      <c r="D102" s="153" t="str">
        <f t="shared" si="1"/>
        <v>XFP</v>
      </c>
      <c r="E102" s="183">
        <f t="shared" ref="E102:F102" si="10">IF(E17=0,,E187*10^6/E17)</f>
        <v>67.576972221049019</v>
      </c>
      <c r="F102" s="183">
        <f t="shared" si="10"/>
        <v>51.799368807617704</v>
      </c>
      <c r="G102" s="183"/>
      <c r="H102" s="183"/>
      <c r="I102" s="183"/>
      <c r="J102" s="183"/>
      <c r="K102" s="183"/>
      <c r="L102" s="183"/>
      <c r="M102" s="183"/>
      <c r="N102" s="183"/>
      <c r="O102" s="183"/>
      <c r="P102" s="183"/>
    </row>
    <row r="103" spans="2:16">
      <c r="B103" s="152" t="str">
        <f t="shared" si="1"/>
        <v>10GbE</v>
      </c>
      <c r="C103" s="153" t="str">
        <f t="shared" si="1"/>
        <v>10 km</v>
      </c>
      <c r="D103" s="153" t="str">
        <f t="shared" si="1"/>
        <v>SFP+</v>
      </c>
      <c r="E103" s="184">
        <f t="shared" ref="E103:F103" si="11">IF(E18=0,,E188*10^6/E18)</f>
        <v>38.465958311427357</v>
      </c>
      <c r="F103" s="184">
        <f t="shared" si="11"/>
        <v>30.499999999999989</v>
      </c>
      <c r="G103" s="184"/>
      <c r="H103" s="184"/>
      <c r="I103" s="184"/>
      <c r="J103" s="184"/>
      <c r="K103" s="184"/>
      <c r="L103" s="184"/>
      <c r="M103" s="184"/>
      <c r="N103" s="184"/>
      <c r="O103" s="184"/>
      <c r="P103" s="184"/>
    </row>
    <row r="104" spans="2:16">
      <c r="B104" s="152" t="str">
        <f t="shared" si="1"/>
        <v>10GbE</v>
      </c>
      <c r="C104" s="153" t="str">
        <f t="shared" si="1"/>
        <v>40 km</v>
      </c>
      <c r="D104" s="153" t="str">
        <f t="shared" si="1"/>
        <v>XFP</v>
      </c>
      <c r="E104" s="183">
        <f t="shared" ref="E104:F104" si="12">IF(E19=0,,E189*10^6/E19)</f>
        <v>0</v>
      </c>
      <c r="F104" s="183">
        <f t="shared" si="12"/>
        <v>0</v>
      </c>
      <c r="G104" s="183"/>
      <c r="H104" s="183"/>
      <c r="I104" s="183"/>
      <c r="J104" s="183"/>
      <c r="K104" s="183"/>
      <c r="L104" s="183"/>
      <c r="M104" s="183"/>
      <c r="N104" s="183"/>
      <c r="O104" s="183"/>
      <c r="P104" s="183"/>
    </row>
    <row r="105" spans="2:16">
      <c r="B105" s="152" t="str">
        <f t="shared" si="1"/>
        <v>10GbE</v>
      </c>
      <c r="C105" s="153" t="str">
        <f t="shared" si="1"/>
        <v>40 km</v>
      </c>
      <c r="D105" s="153" t="str">
        <f t="shared" si="1"/>
        <v>SFP+</v>
      </c>
      <c r="E105" s="183">
        <f t="shared" ref="E105:F105" si="13">IF(E20=0,,E190*10^6/E20)</f>
        <v>191.20778168956559</v>
      </c>
      <c r="F105" s="183">
        <f t="shared" si="13"/>
        <v>155.7824168045338</v>
      </c>
      <c r="G105" s="183"/>
      <c r="H105" s="183"/>
      <c r="I105" s="183"/>
      <c r="J105" s="183"/>
      <c r="K105" s="183"/>
      <c r="L105" s="183"/>
      <c r="M105" s="183"/>
      <c r="N105" s="183"/>
      <c r="O105" s="183"/>
      <c r="P105" s="183"/>
    </row>
    <row r="106" spans="2:16">
      <c r="B106" s="152" t="str">
        <f t="shared" si="1"/>
        <v>10GbE</v>
      </c>
      <c r="C106" s="153" t="str">
        <f t="shared" si="1"/>
        <v>80 km</v>
      </c>
      <c r="D106" s="153" t="str">
        <f t="shared" si="1"/>
        <v>XFP</v>
      </c>
      <c r="E106" s="183">
        <f t="shared" ref="E106:F106" si="14">IF(E21=0,,E191*10^6/E21)</f>
        <v>0</v>
      </c>
      <c r="F106" s="183">
        <f t="shared" si="14"/>
        <v>0</v>
      </c>
      <c r="G106" s="183"/>
      <c r="H106" s="183"/>
      <c r="I106" s="183"/>
      <c r="J106" s="183"/>
      <c r="K106" s="183"/>
      <c r="L106" s="183"/>
      <c r="M106" s="183"/>
      <c r="N106" s="183"/>
      <c r="O106" s="183"/>
      <c r="P106" s="183"/>
    </row>
    <row r="107" spans="2:16">
      <c r="B107" s="152" t="str">
        <f t="shared" si="1"/>
        <v>10GbE</v>
      </c>
      <c r="C107" s="153" t="str">
        <f t="shared" si="1"/>
        <v>80 km</v>
      </c>
      <c r="D107" s="153" t="str">
        <f t="shared" si="1"/>
        <v>SFP+</v>
      </c>
      <c r="E107" s="183">
        <f t="shared" ref="E107:F107" si="15">IF(E22=0,,E192*10^6/E22)</f>
        <v>0</v>
      </c>
      <c r="F107" s="183">
        <f t="shared" si="15"/>
        <v>0</v>
      </c>
      <c r="G107" s="183"/>
      <c r="H107" s="183"/>
      <c r="I107" s="183"/>
      <c r="J107" s="183"/>
      <c r="K107" s="183"/>
      <c r="L107" s="183"/>
      <c r="M107" s="183"/>
      <c r="N107" s="183"/>
      <c r="O107" s="183"/>
      <c r="P107" s="183"/>
    </row>
    <row r="108" spans="2:16">
      <c r="B108" s="155" t="str">
        <f t="shared" si="1"/>
        <v>10GbE</v>
      </c>
      <c r="C108" s="156" t="str">
        <f t="shared" si="1"/>
        <v>Various</v>
      </c>
      <c r="D108" s="156" t="str">
        <f t="shared" si="1"/>
        <v>Legacy/discontinued</v>
      </c>
      <c r="E108" s="277">
        <f t="shared" ref="E108:F108" si="16">IF(E23=0,,E193*10^6/E23)</f>
        <v>99.093186017554928</v>
      </c>
      <c r="F108" s="277">
        <f t="shared" si="16"/>
        <v>94.281145957499305</v>
      </c>
      <c r="G108" s="277"/>
      <c r="H108" s="277"/>
      <c r="I108" s="277"/>
      <c r="J108" s="277"/>
      <c r="K108" s="277"/>
      <c r="L108" s="277"/>
      <c r="M108" s="277"/>
      <c r="N108" s="277"/>
      <c r="O108" s="277"/>
      <c r="P108" s="277"/>
    </row>
    <row r="109" spans="2:16">
      <c r="B109" s="152" t="str">
        <f t="shared" si="1"/>
        <v>25GbE SR</v>
      </c>
      <c r="C109" s="153" t="str">
        <f t="shared" si="1"/>
        <v>100 - 300 m</v>
      </c>
      <c r="D109" s="154" t="str">
        <f t="shared" si="1"/>
        <v>SFP28</v>
      </c>
      <c r="E109" s="183">
        <f t="shared" ref="E109:F109" si="17">IF(E24=0,,E194*10^6/E24)</f>
        <v>187.14315701091519</v>
      </c>
      <c r="F109" s="183">
        <f t="shared" si="17"/>
        <v>141.11071819746516</v>
      </c>
      <c r="G109" s="183"/>
      <c r="H109" s="183"/>
      <c r="I109" s="183"/>
      <c r="J109" s="183"/>
      <c r="K109" s="183"/>
      <c r="L109" s="183"/>
      <c r="M109" s="183"/>
      <c r="N109" s="183"/>
      <c r="O109" s="183"/>
      <c r="P109" s="183"/>
    </row>
    <row r="110" spans="2:16">
      <c r="B110" s="152" t="str">
        <f t="shared" si="1"/>
        <v>25GbE LR</v>
      </c>
      <c r="C110" s="153" t="str">
        <f t="shared" si="1"/>
        <v>10 km</v>
      </c>
      <c r="D110" s="154" t="str">
        <f t="shared" si="1"/>
        <v>SFP28</v>
      </c>
      <c r="E110" s="183">
        <f t="shared" ref="E110:F110" si="18">IF(E25=0,,E195*10^6/E25)</f>
        <v>456.24032541776603</v>
      </c>
      <c r="F110" s="183">
        <f t="shared" si="18"/>
        <v>324.10355668962501</v>
      </c>
      <c r="G110" s="183"/>
      <c r="H110" s="183"/>
      <c r="I110" s="183"/>
      <c r="J110" s="183"/>
      <c r="K110" s="183"/>
      <c r="L110" s="183"/>
      <c r="M110" s="183"/>
      <c r="N110" s="183"/>
      <c r="O110" s="183"/>
      <c r="P110" s="183"/>
    </row>
    <row r="111" spans="2:16">
      <c r="B111" s="155" t="str">
        <f t="shared" si="1"/>
        <v>25GbE ER</v>
      </c>
      <c r="C111" s="156" t="str">
        <f t="shared" si="1"/>
        <v>40 km</v>
      </c>
      <c r="D111" s="157" t="str">
        <f t="shared" si="1"/>
        <v>SFP28</v>
      </c>
      <c r="E111" s="277">
        <f t="shared" ref="E111:F111" si="19">IF(E26=0,,E196*10^6/E26)</f>
        <v>0</v>
      </c>
      <c r="F111" s="277">
        <f t="shared" si="19"/>
        <v>0</v>
      </c>
      <c r="G111" s="277"/>
      <c r="H111" s="277"/>
      <c r="I111" s="277"/>
      <c r="J111" s="277"/>
      <c r="K111" s="277"/>
      <c r="L111" s="277"/>
      <c r="M111" s="277"/>
      <c r="N111" s="277"/>
      <c r="O111" s="277"/>
      <c r="P111" s="277"/>
    </row>
    <row r="112" spans="2:16">
      <c r="B112" s="149" t="str">
        <f t="shared" si="1"/>
        <v>40G SR4</v>
      </c>
      <c r="C112" s="150" t="str">
        <f t="shared" si="1"/>
        <v>100 m</v>
      </c>
      <c r="D112" s="151" t="str">
        <f t="shared" si="1"/>
        <v>QSFP+</v>
      </c>
      <c r="E112" s="183">
        <f t="shared" ref="E112:F112" si="20">IF(E27=0,,E197*10^6/E27)</f>
        <v>96.595063887564876</v>
      </c>
      <c r="F112" s="183">
        <f t="shared" si="20"/>
        <v>80.379797575925636</v>
      </c>
      <c r="G112" s="183"/>
      <c r="H112" s="183"/>
      <c r="I112" s="183"/>
      <c r="J112" s="183"/>
      <c r="K112" s="183"/>
      <c r="L112" s="183"/>
      <c r="M112" s="183"/>
      <c r="N112" s="183"/>
      <c r="O112" s="183"/>
      <c r="P112" s="183"/>
    </row>
    <row r="113" spans="2:16">
      <c r="B113" s="152" t="str">
        <f t="shared" si="1"/>
        <v>40GbE MM duplex</v>
      </c>
      <c r="C113" s="153" t="str">
        <f t="shared" si="1"/>
        <v>100 m</v>
      </c>
      <c r="D113" s="154" t="str">
        <f t="shared" si="1"/>
        <v>QSFP+</v>
      </c>
      <c r="E113" s="183">
        <f t="shared" ref="E113:F113" si="21">IF(E28=0,,E198*10^6/E28)</f>
        <v>250</v>
      </c>
      <c r="F113" s="183">
        <f t="shared" si="21"/>
        <v>240</v>
      </c>
      <c r="G113" s="183"/>
      <c r="H113" s="183"/>
      <c r="I113" s="183"/>
      <c r="J113" s="183"/>
      <c r="K113" s="183"/>
      <c r="L113" s="183"/>
      <c r="M113" s="183"/>
      <c r="N113" s="183"/>
      <c r="O113" s="183"/>
      <c r="P113" s="183"/>
    </row>
    <row r="114" spans="2:16">
      <c r="B114" s="152" t="str">
        <f t="shared" ref="B114:D133" si="22">B29</f>
        <v>40GbE eSR</v>
      </c>
      <c r="C114" s="153" t="str">
        <f t="shared" si="22"/>
        <v>300 m</v>
      </c>
      <c r="D114" s="154" t="str">
        <f t="shared" si="22"/>
        <v>QSFP+</v>
      </c>
      <c r="E114" s="183">
        <f t="shared" ref="E114:F114" si="23">IF(E29=0,,E199*10^6/E29)</f>
        <v>106.66614587912193</v>
      </c>
      <c r="F114" s="183">
        <f t="shared" si="23"/>
        <v>80.999281940261795</v>
      </c>
      <c r="G114" s="183"/>
      <c r="H114" s="183"/>
      <c r="I114" s="183"/>
      <c r="J114" s="183"/>
      <c r="K114" s="183"/>
      <c r="L114" s="183"/>
      <c r="M114" s="183"/>
      <c r="N114" s="183"/>
      <c r="O114" s="183"/>
      <c r="P114" s="183"/>
    </row>
    <row r="115" spans="2:16">
      <c r="B115" s="152" t="str">
        <f t="shared" si="22"/>
        <v>40 GbE PSM4</v>
      </c>
      <c r="C115" s="153" t="str">
        <f t="shared" si="22"/>
        <v>500 m</v>
      </c>
      <c r="D115" s="154" t="str">
        <f t="shared" si="22"/>
        <v>QSFP+</v>
      </c>
      <c r="E115" s="183">
        <f t="shared" ref="E115:F115" si="24">IF(E30=0,,E200*10^6/E30)</f>
        <v>0</v>
      </c>
      <c r="F115" s="183">
        <f t="shared" si="24"/>
        <v>0</v>
      </c>
      <c r="G115" s="183"/>
      <c r="H115" s="183"/>
      <c r="I115" s="183"/>
      <c r="J115" s="183"/>
      <c r="K115" s="183"/>
      <c r="L115" s="183"/>
      <c r="M115" s="183"/>
      <c r="N115" s="183"/>
      <c r="O115" s="183"/>
      <c r="P115" s="183"/>
    </row>
    <row r="116" spans="2:16">
      <c r="B116" s="152" t="str">
        <f t="shared" si="22"/>
        <v>40GbE (FR)</v>
      </c>
      <c r="C116" s="153" t="str">
        <f t="shared" si="22"/>
        <v>2 km</v>
      </c>
      <c r="D116" s="154" t="str">
        <f t="shared" si="22"/>
        <v>CFP</v>
      </c>
      <c r="E116" s="183">
        <f t="shared" ref="E116:F116" si="25">IF(E31=0,,E201*10^6/E31)</f>
        <v>0</v>
      </c>
      <c r="F116" s="183">
        <f t="shared" si="25"/>
        <v>0</v>
      </c>
      <c r="G116" s="183"/>
      <c r="H116" s="183"/>
      <c r="I116" s="183"/>
      <c r="J116" s="183"/>
      <c r="K116" s="183"/>
      <c r="L116" s="183"/>
      <c r="M116" s="183"/>
      <c r="N116" s="183"/>
      <c r="O116" s="183"/>
      <c r="P116" s="183"/>
    </row>
    <row r="117" spans="2:16">
      <c r="B117" s="152" t="str">
        <f t="shared" si="22"/>
        <v>40GbE (LR4 subspec)</v>
      </c>
      <c r="C117" s="153" t="str">
        <f t="shared" si="22"/>
        <v>2 km</v>
      </c>
      <c r="D117" s="154" t="str">
        <f t="shared" si="22"/>
        <v>QSFP+</v>
      </c>
      <c r="E117" s="183">
        <f t="shared" ref="E117:F117" si="26">IF(E32=0,,E202*10^6/E32)</f>
        <v>0</v>
      </c>
      <c r="F117" s="183">
        <f t="shared" si="26"/>
        <v>0</v>
      </c>
      <c r="G117" s="183"/>
      <c r="H117" s="183"/>
      <c r="I117" s="183"/>
      <c r="J117" s="183"/>
      <c r="K117" s="183"/>
      <c r="L117" s="183"/>
      <c r="M117" s="183"/>
      <c r="N117" s="183"/>
      <c r="O117" s="183"/>
      <c r="P117" s="183"/>
    </row>
    <row r="118" spans="2:16">
      <c r="B118" s="152" t="str">
        <f t="shared" si="22"/>
        <v>40GbE</v>
      </c>
      <c r="C118" s="153" t="str">
        <f t="shared" si="22"/>
        <v>10 km</v>
      </c>
      <c r="D118" s="154" t="str">
        <f t="shared" si="22"/>
        <v>CFP</v>
      </c>
      <c r="E118" s="183">
        <f t="shared" ref="E118:F118" si="27">IF(E33=0,,E203*10^6/E33)</f>
        <v>0</v>
      </c>
      <c r="F118" s="183">
        <f t="shared" si="27"/>
        <v>0</v>
      </c>
      <c r="G118" s="183"/>
      <c r="H118" s="183"/>
      <c r="I118" s="183"/>
      <c r="J118" s="183"/>
      <c r="K118" s="183"/>
      <c r="L118" s="183"/>
      <c r="M118" s="183"/>
      <c r="N118" s="183"/>
      <c r="O118" s="183"/>
      <c r="P118" s="183"/>
    </row>
    <row r="119" spans="2:16">
      <c r="B119" s="152" t="str">
        <f t="shared" si="22"/>
        <v>40GbE</v>
      </c>
      <c r="C119" s="153" t="str">
        <f t="shared" si="22"/>
        <v>10 km</v>
      </c>
      <c r="D119" s="154" t="str">
        <f t="shared" si="22"/>
        <v>QSFP+</v>
      </c>
      <c r="E119" s="183">
        <f t="shared" ref="E119:F119" si="28">IF(E34=0,,E204*10^6/E34)</f>
        <v>427.72742888770364</v>
      </c>
      <c r="F119" s="183">
        <f t="shared" si="28"/>
        <v>401.36672508917644</v>
      </c>
      <c r="G119" s="183"/>
      <c r="H119" s="183"/>
      <c r="I119" s="183"/>
      <c r="J119" s="183"/>
      <c r="K119" s="183"/>
      <c r="L119" s="183"/>
      <c r="M119" s="183"/>
      <c r="N119" s="183"/>
      <c r="O119" s="183"/>
      <c r="P119" s="183"/>
    </row>
    <row r="120" spans="2:16">
      <c r="B120" s="155" t="str">
        <f t="shared" si="22"/>
        <v>40GbE</v>
      </c>
      <c r="C120" s="156" t="str">
        <f t="shared" si="22"/>
        <v>40 km</v>
      </c>
      <c r="D120" s="157" t="str">
        <f t="shared" si="22"/>
        <v>all</v>
      </c>
      <c r="E120" s="183">
        <f t="shared" ref="E120:F120" si="29">IF(E35=0,,E205*10^6/E35)</f>
        <v>1673.0572324239706</v>
      </c>
      <c r="F120" s="183">
        <f t="shared" si="29"/>
        <v>1459.2330281290015</v>
      </c>
      <c r="G120" s="183"/>
      <c r="H120" s="183"/>
      <c r="I120" s="183"/>
      <c r="J120" s="183"/>
      <c r="K120" s="183"/>
      <c r="L120" s="183"/>
      <c r="M120" s="183"/>
      <c r="N120" s="183"/>
      <c r="O120" s="183"/>
      <c r="P120" s="183"/>
    </row>
    <row r="121" spans="2:16">
      <c r="B121" s="149" t="str">
        <f t="shared" si="22"/>
        <v xml:space="preserve">50G </v>
      </c>
      <c r="C121" s="150" t="str">
        <f t="shared" si="22"/>
        <v>100 m</v>
      </c>
      <c r="D121" s="151" t="str">
        <f t="shared" si="22"/>
        <v>all</v>
      </c>
      <c r="E121" s="327">
        <f t="shared" ref="E121:F121" si="30">IF(E36=0,,E206*10^6/E36)</f>
        <v>0</v>
      </c>
      <c r="F121" s="327">
        <f t="shared" si="30"/>
        <v>0</v>
      </c>
      <c r="G121" s="327"/>
      <c r="H121" s="327"/>
      <c r="I121" s="327"/>
      <c r="J121" s="327"/>
      <c r="K121" s="327"/>
      <c r="L121" s="327"/>
      <c r="M121" s="327"/>
      <c r="N121" s="327"/>
      <c r="O121" s="327"/>
      <c r="P121" s="327"/>
    </row>
    <row r="122" spans="2:16">
      <c r="B122" s="152" t="str">
        <f t="shared" si="22"/>
        <v xml:space="preserve">50G </v>
      </c>
      <c r="C122" s="153" t="str">
        <f t="shared" si="22"/>
        <v>2 km</v>
      </c>
      <c r="D122" s="154" t="str">
        <f t="shared" si="22"/>
        <v>all</v>
      </c>
      <c r="E122" s="183">
        <f t="shared" ref="E122:F122" si="31">IF(E37=0,,E207*10^6/E37)</f>
        <v>0</v>
      </c>
      <c r="F122" s="183">
        <f t="shared" si="31"/>
        <v>0</v>
      </c>
      <c r="G122" s="183"/>
      <c r="H122" s="183"/>
      <c r="I122" s="183"/>
      <c r="J122" s="183"/>
      <c r="K122" s="183"/>
      <c r="L122" s="183"/>
      <c r="M122" s="183"/>
      <c r="N122" s="183"/>
      <c r="O122" s="183"/>
      <c r="P122" s="183"/>
    </row>
    <row r="123" spans="2:16">
      <c r="B123" s="152" t="str">
        <f t="shared" si="22"/>
        <v xml:space="preserve">50G </v>
      </c>
      <c r="C123" s="153" t="str">
        <f t="shared" si="22"/>
        <v>10 km</v>
      </c>
      <c r="D123" s="154" t="str">
        <f t="shared" si="22"/>
        <v>all</v>
      </c>
      <c r="E123" s="183">
        <f t="shared" ref="E123:F123" si="32">IF(E38=0,,E208*10^6/E38)</f>
        <v>0</v>
      </c>
      <c r="F123" s="183">
        <f t="shared" si="32"/>
        <v>0</v>
      </c>
      <c r="G123" s="183"/>
      <c r="H123" s="183"/>
      <c r="I123" s="183"/>
      <c r="J123" s="183"/>
      <c r="K123" s="183"/>
      <c r="L123" s="183"/>
      <c r="M123" s="183"/>
      <c r="N123" s="183"/>
      <c r="O123" s="183"/>
      <c r="P123" s="183"/>
    </row>
    <row r="124" spans="2:16">
      <c r="B124" s="152" t="str">
        <f t="shared" si="22"/>
        <v xml:space="preserve">50G </v>
      </c>
      <c r="C124" s="153" t="str">
        <f t="shared" si="22"/>
        <v>40 km</v>
      </c>
      <c r="D124" s="154" t="str">
        <f t="shared" si="22"/>
        <v>all</v>
      </c>
      <c r="E124" s="183">
        <f t="shared" ref="E124:F124" si="33">IF(E39=0,,E209*10^6/E39)</f>
        <v>0</v>
      </c>
      <c r="F124" s="183">
        <f t="shared" si="33"/>
        <v>0</v>
      </c>
      <c r="G124" s="183"/>
      <c r="H124" s="183"/>
      <c r="I124" s="183"/>
      <c r="J124" s="183"/>
      <c r="K124" s="183"/>
      <c r="L124" s="183"/>
      <c r="M124" s="183"/>
      <c r="N124" s="183"/>
      <c r="O124" s="183"/>
      <c r="P124" s="183"/>
    </row>
    <row r="125" spans="2:16">
      <c r="B125" s="155" t="str">
        <f t="shared" si="22"/>
        <v xml:space="preserve">50G </v>
      </c>
      <c r="C125" s="156" t="str">
        <f t="shared" si="22"/>
        <v>80 km</v>
      </c>
      <c r="D125" s="157" t="str">
        <f t="shared" si="22"/>
        <v>all</v>
      </c>
      <c r="E125" s="183">
        <f t="shared" ref="E125:F125" si="34">IF(E40=0,,E210*10^6/E40)</f>
        <v>0</v>
      </c>
      <c r="F125" s="183">
        <f t="shared" si="34"/>
        <v>0</v>
      </c>
      <c r="G125" s="183"/>
      <c r="H125" s="183"/>
      <c r="I125" s="183"/>
      <c r="J125" s="183"/>
      <c r="K125" s="183"/>
      <c r="L125" s="183"/>
      <c r="M125" s="183"/>
      <c r="N125" s="183"/>
      <c r="O125" s="183"/>
      <c r="P125" s="183"/>
    </row>
    <row r="126" spans="2:16">
      <c r="B126" s="149" t="str">
        <f t="shared" si="22"/>
        <v>100G</v>
      </c>
      <c r="C126" s="150" t="str">
        <f t="shared" si="22"/>
        <v>100 m</v>
      </c>
      <c r="D126" s="151" t="str">
        <f t="shared" si="22"/>
        <v>CFP</v>
      </c>
      <c r="E126" s="327">
        <f t="shared" ref="E126:F126" si="35">IF(E41=0,,E211*10^6/E41)</f>
        <v>0</v>
      </c>
      <c r="F126" s="327">
        <f t="shared" si="35"/>
        <v>0</v>
      </c>
      <c r="G126" s="327"/>
      <c r="H126" s="327"/>
      <c r="I126" s="327"/>
      <c r="J126" s="327"/>
      <c r="K126" s="327"/>
      <c r="L126" s="327"/>
      <c r="M126" s="327"/>
      <c r="N126" s="327"/>
      <c r="O126" s="327"/>
      <c r="P126" s="327"/>
    </row>
    <row r="127" spans="2:16">
      <c r="B127" s="152" t="str">
        <f t="shared" si="22"/>
        <v>100G</v>
      </c>
      <c r="C127" s="153" t="str">
        <f t="shared" si="22"/>
        <v>100 m</v>
      </c>
      <c r="D127" s="154" t="str">
        <f t="shared" si="22"/>
        <v>CFP2/4</v>
      </c>
      <c r="E127" s="183">
        <f t="shared" ref="E127:F127" si="36">IF(E42=0,,E212*10^6/E42)</f>
        <v>0</v>
      </c>
      <c r="F127" s="183">
        <f t="shared" si="36"/>
        <v>0</v>
      </c>
      <c r="G127" s="183"/>
      <c r="H127" s="183"/>
      <c r="I127" s="183"/>
      <c r="J127" s="183"/>
      <c r="K127" s="183"/>
      <c r="L127" s="183"/>
      <c r="M127" s="183"/>
      <c r="N127" s="183"/>
      <c r="O127" s="183"/>
      <c r="P127" s="183"/>
    </row>
    <row r="128" spans="2:16">
      <c r="B128" s="152" t="str">
        <f t="shared" si="22"/>
        <v>100G SR4</v>
      </c>
      <c r="C128" s="153" t="str">
        <f t="shared" si="22"/>
        <v>100 m</v>
      </c>
      <c r="D128" s="154" t="str">
        <f t="shared" si="22"/>
        <v>QSFP28</v>
      </c>
      <c r="E128" s="183">
        <f t="shared" ref="E128:F128" si="37">IF(E43=0,,E213*10^6/E43)</f>
        <v>0</v>
      </c>
      <c r="F128" s="183">
        <f t="shared" si="37"/>
        <v>0</v>
      </c>
      <c r="G128" s="183"/>
      <c r="H128" s="183"/>
      <c r="I128" s="183"/>
      <c r="J128" s="183"/>
      <c r="K128" s="183"/>
      <c r="L128" s="183"/>
      <c r="M128" s="183"/>
      <c r="N128" s="183"/>
      <c r="O128" s="183"/>
      <c r="P128" s="183"/>
    </row>
    <row r="129" spans="2:18">
      <c r="B129" s="152" t="str">
        <f t="shared" si="22"/>
        <v>100G SR2</v>
      </c>
      <c r="C129" s="153" t="str">
        <f t="shared" si="22"/>
        <v>100 m</v>
      </c>
      <c r="D129" s="154" t="str">
        <f t="shared" si="22"/>
        <v>SFP-DD, DSFP</v>
      </c>
      <c r="E129" s="183">
        <f t="shared" ref="E129:F129" si="38">IF(E44=0,,E214*10^6/E44)</f>
        <v>0</v>
      </c>
      <c r="F129" s="183">
        <f t="shared" si="38"/>
        <v>0</v>
      </c>
      <c r="G129" s="183"/>
      <c r="H129" s="183"/>
      <c r="I129" s="183"/>
      <c r="J129" s="183"/>
      <c r="K129" s="183"/>
      <c r="L129" s="183"/>
      <c r="M129" s="183"/>
      <c r="N129" s="183"/>
      <c r="O129" s="183"/>
      <c r="P129" s="183"/>
    </row>
    <row r="130" spans="2:18">
      <c r="B130" s="152" t="str">
        <f t="shared" si="22"/>
        <v>100G MM Duplex</v>
      </c>
      <c r="C130" s="153" t="str">
        <f t="shared" si="22"/>
        <v>100 m</v>
      </c>
      <c r="D130" s="154" t="str">
        <f t="shared" si="22"/>
        <v>QSFP28</v>
      </c>
      <c r="E130" s="183">
        <f t="shared" ref="E130:F130" si="39">IF(E45=0,,E215*10^6/E45)</f>
        <v>0</v>
      </c>
      <c r="F130" s="183">
        <f t="shared" si="39"/>
        <v>0</v>
      </c>
      <c r="G130" s="183"/>
      <c r="H130" s="183"/>
      <c r="I130" s="183"/>
      <c r="J130" s="183"/>
      <c r="K130" s="183"/>
      <c r="L130" s="183"/>
      <c r="M130" s="183"/>
      <c r="N130" s="183"/>
      <c r="O130" s="183"/>
      <c r="P130" s="183"/>
    </row>
    <row r="131" spans="2:18">
      <c r="B131" s="152" t="str">
        <f t="shared" si="22"/>
        <v>100G eSR</v>
      </c>
      <c r="C131" s="153" t="str">
        <f t="shared" si="22"/>
        <v>300 m</v>
      </c>
      <c r="D131" s="154" t="str">
        <f t="shared" si="22"/>
        <v>QSFP28</v>
      </c>
      <c r="E131" s="183">
        <f t="shared" ref="E131:F131" si="40">IF(E46=0,,E216*10^6/E46)</f>
        <v>0</v>
      </c>
      <c r="F131" s="183">
        <f t="shared" si="40"/>
        <v>0</v>
      </c>
      <c r="G131" s="183"/>
      <c r="H131" s="183"/>
      <c r="I131" s="183"/>
      <c r="J131" s="183"/>
      <c r="K131" s="183"/>
      <c r="L131" s="183"/>
      <c r="M131" s="183"/>
      <c r="N131" s="183"/>
      <c r="O131" s="183"/>
      <c r="P131" s="183"/>
    </row>
    <row r="132" spans="2:18">
      <c r="B132" s="152" t="str">
        <f t="shared" si="22"/>
        <v>100G PSM4</v>
      </c>
      <c r="C132" s="153" t="str">
        <f t="shared" si="22"/>
        <v>500 m</v>
      </c>
      <c r="D132" s="154" t="str">
        <f t="shared" si="22"/>
        <v>QSFP28</v>
      </c>
      <c r="E132" s="183">
        <f t="shared" ref="E132:F132" si="41">IF(E47=0,,E217*10^6/E47)</f>
        <v>0</v>
      </c>
      <c r="F132" s="183">
        <f t="shared" si="41"/>
        <v>0</v>
      </c>
      <c r="G132" s="183"/>
      <c r="H132" s="183"/>
      <c r="I132" s="183"/>
      <c r="J132" s="183"/>
      <c r="K132" s="183"/>
      <c r="L132" s="183"/>
      <c r="M132" s="183"/>
      <c r="N132" s="183"/>
      <c r="O132" s="183"/>
      <c r="P132" s="183"/>
    </row>
    <row r="133" spans="2:18">
      <c r="B133" s="152" t="str">
        <f t="shared" si="22"/>
        <v>100G DR</v>
      </c>
      <c r="C133" s="153" t="str">
        <f t="shared" si="22"/>
        <v>500 m</v>
      </c>
      <c r="D133" s="154" t="str">
        <f t="shared" si="22"/>
        <v>QSFP28</v>
      </c>
      <c r="E133" s="183">
        <f t="shared" ref="E133:F133" si="42">IF(E48=0,,E218*10^6/E48)</f>
        <v>0</v>
      </c>
      <c r="F133" s="183">
        <f t="shared" si="42"/>
        <v>0</v>
      </c>
      <c r="G133" s="183"/>
      <c r="H133" s="183"/>
      <c r="I133" s="183"/>
      <c r="J133" s="183"/>
      <c r="K133" s="183"/>
      <c r="L133" s="183"/>
      <c r="M133" s="183"/>
      <c r="N133" s="183"/>
      <c r="O133" s="183"/>
      <c r="P133" s="183"/>
    </row>
    <row r="134" spans="2:18">
      <c r="B134" s="152" t="str">
        <f t="shared" ref="B134:D147" si="43">B49</f>
        <v>100G CWDM4-Subspec</v>
      </c>
      <c r="C134" s="153" t="str">
        <f t="shared" si="43"/>
        <v>500 m</v>
      </c>
      <c r="D134" s="154" t="str">
        <f t="shared" si="43"/>
        <v>QSFP28</v>
      </c>
      <c r="E134" s="183">
        <f t="shared" ref="E134:F134" si="44">IF(E49=0,,E219*10^6/E49)</f>
        <v>0</v>
      </c>
      <c r="F134" s="183">
        <f t="shared" si="44"/>
        <v>0</v>
      </c>
      <c r="G134" s="183"/>
      <c r="H134" s="183"/>
      <c r="I134" s="183"/>
      <c r="J134" s="183"/>
      <c r="K134" s="183"/>
      <c r="L134" s="183"/>
      <c r="M134" s="183"/>
      <c r="N134" s="183"/>
      <c r="O134" s="183"/>
      <c r="P134" s="183"/>
    </row>
    <row r="135" spans="2:18">
      <c r="B135" s="152" t="str">
        <f t="shared" si="43"/>
        <v>100G CWDM4</v>
      </c>
      <c r="C135" s="153" t="str">
        <f t="shared" si="43"/>
        <v>2 km</v>
      </c>
      <c r="D135" s="154" t="str">
        <f t="shared" si="43"/>
        <v>QSFP28</v>
      </c>
      <c r="E135" s="183">
        <f t="shared" ref="E135:F135" si="45">IF(E50=0,,E220*10^6/E50)</f>
        <v>0</v>
      </c>
      <c r="F135" s="183">
        <f t="shared" si="45"/>
        <v>0</v>
      </c>
      <c r="G135" s="183"/>
      <c r="H135" s="183"/>
      <c r="I135" s="183"/>
      <c r="J135" s="183"/>
      <c r="K135" s="183"/>
      <c r="L135" s="183"/>
      <c r="M135" s="183"/>
      <c r="N135" s="183"/>
      <c r="O135" s="183"/>
      <c r="P135" s="183"/>
    </row>
    <row r="136" spans="2:18">
      <c r="B136" s="152" t="str">
        <f t="shared" si="43"/>
        <v>100G FR</v>
      </c>
      <c r="C136" s="153" t="str">
        <f t="shared" si="43"/>
        <v>2 km</v>
      </c>
      <c r="D136" s="154" t="str">
        <f t="shared" si="43"/>
        <v>QSFP28</v>
      </c>
      <c r="E136" s="183">
        <f t="shared" ref="E136:F136" si="46">IF(E51=0,,E221*10^6/E51)</f>
        <v>0</v>
      </c>
      <c r="F136" s="183">
        <f t="shared" si="46"/>
        <v>0</v>
      </c>
      <c r="G136" s="183"/>
      <c r="H136" s="183"/>
      <c r="I136" s="183"/>
      <c r="J136" s="183"/>
      <c r="K136" s="183"/>
      <c r="L136" s="183"/>
      <c r="M136" s="183"/>
      <c r="N136" s="183"/>
      <c r="O136" s="183"/>
      <c r="P136" s="183"/>
    </row>
    <row r="137" spans="2:18">
      <c r="B137" s="152" t="str">
        <f t="shared" si="43"/>
        <v>100G</v>
      </c>
      <c r="C137" s="153" t="str">
        <f t="shared" si="43"/>
        <v>10 km</v>
      </c>
      <c r="D137" s="154" t="str">
        <f t="shared" si="43"/>
        <v>CFP</v>
      </c>
      <c r="E137" s="183">
        <f t="shared" ref="E137:F137" si="47">IF(E52=0,,E222*10^6/E52)</f>
        <v>0</v>
      </c>
      <c r="F137" s="183">
        <f t="shared" si="47"/>
        <v>0</v>
      </c>
      <c r="G137" s="183"/>
      <c r="H137" s="183"/>
      <c r="I137" s="183"/>
      <c r="J137" s="183"/>
      <c r="K137" s="183"/>
      <c r="L137" s="183"/>
      <c r="M137" s="183"/>
      <c r="N137" s="183"/>
      <c r="O137" s="183"/>
      <c r="P137" s="183"/>
    </row>
    <row r="138" spans="2:18">
      <c r="B138" s="152" t="str">
        <f t="shared" si="43"/>
        <v>100G</v>
      </c>
      <c r="C138" s="153" t="str">
        <f t="shared" si="43"/>
        <v>10 km</v>
      </c>
      <c r="D138" s="154" t="str">
        <f t="shared" si="43"/>
        <v>CFP2/4</v>
      </c>
      <c r="E138" s="183">
        <f t="shared" ref="E138:F138" si="48">IF(E53=0,,E223*10^6/E53)</f>
        <v>0</v>
      </c>
      <c r="F138" s="183">
        <f t="shared" si="48"/>
        <v>0</v>
      </c>
      <c r="G138" s="183"/>
      <c r="H138" s="183"/>
      <c r="I138" s="183"/>
      <c r="J138" s="183"/>
      <c r="K138" s="183"/>
      <c r="L138" s="183"/>
      <c r="M138" s="183"/>
      <c r="N138" s="183"/>
      <c r="O138" s="183"/>
      <c r="P138" s="183"/>
    </row>
    <row r="139" spans="2:18">
      <c r="B139" s="152" t="str">
        <f t="shared" si="43"/>
        <v>100G LR4</v>
      </c>
      <c r="C139" s="153" t="str">
        <f t="shared" si="43"/>
        <v>10 km</v>
      </c>
      <c r="D139" s="154" t="str">
        <f t="shared" si="43"/>
        <v>QSFP28</v>
      </c>
      <c r="E139" s="183">
        <f t="shared" ref="E139:F139" si="49">IF(E54=0,,E224*10^6/E54)</f>
        <v>0</v>
      </c>
      <c r="F139" s="183">
        <f t="shared" si="49"/>
        <v>0</v>
      </c>
      <c r="G139" s="183"/>
      <c r="H139" s="183"/>
      <c r="I139" s="183"/>
      <c r="J139" s="183"/>
      <c r="K139" s="183"/>
      <c r="L139" s="183"/>
      <c r="M139" s="183"/>
      <c r="N139" s="183"/>
      <c r="O139" s="183"/>
      <c r="P139" s="183"/>
    </row>
    <row r="140" spans="2:18">
      <c r="B140" s="152" t="str">
        <f t="shared" si="43"/>
        <v>100G 4WDM10</v>
      </c>
      <c r="C140" s="153" t="str">
        <f t="shared" si="43"/>
        <v>10 km</v>
      </c>
      <c r="D140" s="154" t="str">
        <f t="shared" si="43"/>
        <v>QSFP28</v>
      </c>
      <c r="E140" s="183">
        <f t="shared" ref="E140:F140" si="50">IF(E55=0,,E225*10^6/E55)</f>
        <v>0</v>
      </c>
      <c r="F140" s="183">
        <f t="shared" si="50"/>
        <v>500</v>
      </c>
      <c r="G140" s="183"/>
      <c r="H140" s="183"/>
      <c r="I140" s="183"/>
      <c r="J140" s="183"/>
      <c r="K140" s="183"/>
      <c r="L140" s="183"/>
      <c r="M140" s="183"/>
      <c r="N140" s="183"/>
      <c r="O140" s="183"/>
      <c r="P140" s="183"/>
    </row>
    <row r="141" spans="2:18">
      <c r="B141" s="152" t="str">
        <f t="shared" si="43"/>
        <v>100G 4WDM20</v>
      </c>
      <c r="C141" s="153" t="str">
        <f t="shared" si="43"/>
        <v>20 km</v>
      </c>
      <c r="D141" s="154" t="str">
        <f t="shared" si="43"/>
        <v>QSFP28</v>
      </c>
      <c r="E141" s="183">
        <f t="shared" ref="E141:F141" si="51">IF(E56=0,,E226*10^6/E56)</f>
        <v>0</v>
      </c>
      <c r="F141" s="183">
        <f t="shared" si="51"/>
        <v>0</v>
      </c>
      <c r="G141" s="183"/>
      <c r="H141" s="183"/>
      <c r="I141" s="183"/>
      <c r="J141" s="183"/>
      <c r="K141" s="183"/>
      <c r="L141" s="183"/>
      <c r="M141" s="183"/>
      <c r="N141" s="183"/>
      <c r="O141" s="183"/>
      <c r="P141" s="183"/>
    </row>
    <row r="142" spans="2:18">
      <c r="B142" s="152" t="str">
        <f t="shared" si="43"/>
        <v>100G ER4-Lite</v>
      </c>
      <c r="C142" s="153" t="str">
        <f t="shared" si="43"/>
        <v>30 km</v>
      </c>
      <c r="D142" s="154" t="str">
        <f t="shared" si="43"/>
        <v>QSFP28</v>
      </c>
      <c r="E142" s="183">
        <f t="shared" ref="E142:F142" si="52">IF(E57=0,,E227*10^6/E57)</f>
        <v>0</v>
      </c>
      <c r="F142" s="183">
        <f t="shared" si="52"/>
        <v>3487.2423945044175</v>
      </c>
      <c r="G142" s="183"/>
      <c r="H142" s="183"/>
      <c r="I142" s="183"/>
      <c r="J142" s="183"/>
      <c r="K142" s="183"/>
      <c r="L142" s="183"/>
      <c r="M142" s="183"/>
      <c r="N142" s="183"/>
      <c r="O142" s="183"/>
      <c r="P142" s="183"/>
    </row>
    <row r="143" spans="2:18">
      <c r="B143" s="152" t="str">
        <f t="shared" si="43"/>
        <v>100G ER4</v>
      </c>
      <c r="C143" s="153" t="str">
        <f t="shared" si="43"/>
        <v>40 km</v>
      </c>
      <c r="D143" s="154" t="str">
        <f t="shared" si="43"/>
        <v>QSFP28</v>
      </c>
      <c r="E143" s="183">
        <f t="shared" ref="E143:F143" si="53">IF(E58=0,,E228*10^6/E58)</f>
        <v>8992.3604525403425</v>
      </c>
      <c r="F143" s="183">
        <f t="shared" si="53"/>
        <v>6675.4855675304161</v>
      </c>
      <c r="G143" s="183"/>
      <c r="H143" s="183"/>
      <c r="I143" s="183"/>
      <c r="J143" s="183"/>
      <c r="K143" s="183"/>
      <c r="L143" s="183"/>
      <c r="M143" s="183"/>
      <c r="N143" s="183"/>
      <c r="O143" s="183"/>
      <c r="P143" s="183"/>
    </row>
    <row r="144" spans="2:18">
      <c r="B144" s="155" t="str">
        <f t="shared" si="43"/>
        <v>100G ZR4</v>
      </c>
      <c r="C144" s="156" t="str">
        <f t="shared" si="43"/>
        <v>80 km</v>
      </c>
      <c r="D144" s="157" t="str">
        <f t="shared" si="43"/>
        <v>QSFP28</v>
      </c>
      <c r="E144" s="277">
        <f t="shared" ref="E144:F144" si="54">IF(E59=0,,E229*10^6/E59)</f>
        <v>0</v>
      </c>
      <c r="F144" s="277">
        <f t="shared" si="54"/>
        <v>0</v>
      </c>
      <c r="G144" s="277"/>
      <c r="H144" s="277"/>
      <c r="I144" s="277"/>
      <c r="J144" s="277"/>
      <c r="K144" s="277"/>
      <c r="L144" s="277"/>
      <c r="M144" s="277"/>
      <c r="N144" s="277"/>
      <c r="O144" s="277"/>
      <c r="P144" s="277"/>
      <c r="R144" s="486"/>
    </row>
    <row r="145" spans="2:18">
      <c r="B145" s="149" t="str">
        <f t="shared" si="43"/>
        <v>200G SR4</v>
      </c>
      <c r="C145" s="150" t="str">
        <f t="shared" si="43"/>
        <v>100 m</v>
      </c>
      <c r="D145" s="151" t="str">
        <f t="shared" si="43"/>
        <v>QSFP56</v>
      </c>
      <c r="E145" s="327">
        <f t="shared" ref="E145:F145" si="55">IF(E60=0,,E230*10^6/E60)</f>
        <v>0</v>
      </c>
      <c r="F145" s="327">
        <f t="shared" si="55"/>
        <v>0</v>
      </c>
      <c r="G145" s="327"/>
      <c r="H145" s="327"/>
      <c r="I145" s="327"/>
      <c r="J145" s="327"/>
      <c r="K145" s="327"/>
      <c r="L145" s="327"/>
      <c r="M145" s="327"/>
      <c r="N145" s="327"/>
      <c r="O145" s="327"/>
      <c r="P145" s="327"/>
      <c r="R145" s="486"/>
    </row>
    <row r="146" spans="2:18">
      <c r="B146" s="152" t="str">
        <f t="shared" si="43"/>
        <v>200G DR</v>
      </c>
      <c r="C146" s="153" t="str">
        <f t="shared" si="43"/>
        <v>500 m</v>
      </c>
      <c r="D146" s="154" t="str">
        <f t="shared" si="43"/>
        <v>TBD</v>
      </c>
      <c r="E146" s="183">
        <f t="shared" ref="E146:F146" si="56">IF(E61=0,,E231*10^6/E61)</f>
        <v>0</v>
      </c>
      <c r="F146" s="183">
        <f t="shared" si="56"/>
        <v>0</v>
      </c>
      <c r="G146" s="183"/>
      <c r="H146" s="183"/>
      <c r="I146" s="183"/>
      <c r="J146" s="183"/>
      <c r="K146" s="183"/>
      <c r="L146" s="183"/>
      <c r="M146" s="183"/>
      <c r="N146" s="183"/>
      <c r="O146" s="183"/>
      <c r="P146" s="183"/>
      <c r="R146" s="486"/>
    </row>
    <row r="147" spans="2:18">
      <c r="B147" s="152" t="str">
        <f t="shared" si="43"/>
        <v>200G FR4</v>
      </c>
      <c r="C147" s="153" t="str">
        <f t="shared" si="43"/>
        <v>3 km</v>
      </c>
      <c r="D147" s="154" t="str">
        <f t="shared" si="43"/>
        <v>QSFP56</v>
      </c>
      <c r="E147" s="183">
        <f t="shared" ref="E147:F147" si="57">IF(E62=0,,E232*10^6/E62)</f>
        <v>0</v>
      </c>
      <c r="F147" s="183">
        <f t="shared" si="57"/>
        <v>0</v>
      </c>
      <c r="G147" s="183"/>
      <c r="H147" s="183"/>
      <c r="I147" s="183"/>
      <c r="J147" s="183"/>
      <c r="K147" s="183"/>
      <c r="L147" s="183"/>
      <c r="M147" s="183"/>
      <c r="N147" s="183"/>
      <c r="O147" s="183"/>
      <c r="P147" s="183"/>
      <c r="R147" s="486"/>
    </row>
    <row r="148" spans="2:18">
      <c r="B148" s="152" t="str">
        <f t="shared" ref="B148:D148" si="58">B63</f>
        <v>200G LR</v>
      </c>
      <c r="C148" s="153" t="str">
        <f t="shared" si="58"/>
        <v>10 km</v>
      </c>
      <c r="D148" s="154" t="str">
        <f t="shared" si="58"/>
        <v>TBD</v>
      </c>
      <c r="E148" s="183">
        <f t="shared" ref="E148:F148" si="59">IF(E63=0,,E233*10^6/E63)</f>
        <v>0</v>
      </c>
      <c r="F148" s="183">
        <f t="shared" si="59"/>
        <v>0</v>
      </c>
      <c r="G148" s="183"/>
      <c r="H148" s="183"/>
      <c r="I148" s="183"/>
      <c r="J148" s="183"/>
      <c r="K148" s="183"/>
      <c r="L148" s="183"/>
      <c r="M148" s="183"/>
      <c r="N148" s="183"/>
      <c r="O148" s="183"/>
      <c r="P148" s="183"/>
      <c r="R148" s="486"/>
    </row>
    <row r="149" spans="2:18">
      <c r="B149" s="155" t="str">
        <f t="shared" ref="B149:D149" si="60">B64</f>
        <v>200G ER4</v>
      </c>
      <c r="C149" s="156" t="str">
        <f t="shared" si="60"/>
        <v>40 km</v>
      </c>
      <c r="D149" s="157" t="str">
        <f t="shared" si="60"/>
        <v>TBD</v>
      </c>
      <c r="E149" s="277">
        <f t="shared" ref="E149:F149" si="61">IF(E64=0,,E234*10^6/E64)</f>
        <v>0</v>
      </c>
      <c r="F149" s="277">
        <f t="shared" si="61"/>
        <v>0</v>
      </c>
      <c r="G149" s="277"/>
      <c r="H149" s="277"/>
      <c r="I149" s="277"/>
      <c r="J149" s="277"/>
      <c r="K149" s="277"/>
      <c r="L149" s="277"/>
      <c r="M149" s="277"/>
      <c r="N149" s="277"/>
      <c r="O149" s="277"/>
      <c r="P149" s="277"/>
      <c r="R149" s="486"/>
    </row>
    <row r="150" spans="2:18">
      <c r="B150" s="149" t="str">
        <f t="shared" ref="B150:D159" si="62">B65</f>
        <v>2x200 (400G-SR8)</v>
      </c>
      <c r="C150" s="150" t="str">
        <f t="shared" si="62"/>
        <v>100 m</v>
      </c>
      <c r="D150" s="151" t="str">
        <f t="shared" si="62"/>
        <v>OSFP, QSFP-DD</v>
      </c>
      <c r="E150" s="327">
        <f t="shared" ref="E150:F150" si="63">IF(E65=0,,E235*10^6/E65)</f>
        <v>0</v>
      </c>
      <c r="F150" s="327">
        <f t="shared" si="63"/>
        <v>0</v>
      </c>
      <c r="G150" s="327"/>
      <c r="H150" s="327"/>
      <c r="I150" s="327"/>
      <c r="J150" s="327"/>
      <c r="K150" s="327"/>
      <c r="L150" s="327"/>
      <c r="M150" s="327"/>
      <c r="N150" s="327"/>
      <c r="O150" s="327"/>
      <c r="P150" s="327"/>
      <c r="R150" s="486"/>
    </row>
    <row r="151" spans="2:18">
      <c r="B151" s="152" t="str">
        <f t="shared" si="62"/>
        <v>400G SR4.2</v>
      </c>
      <c r="C151" s="153" t="str">
        <f t="shared" si="62"/>
        <v>100 m</v>
      </c>
      <c r="D151" s="154" t="str">
        <f t="shared" si="62"/>
        <v>OSFP, QSFP-DD</v>
      </c>
      <c r="E151" s="183">
        <f t="shared" ref="E151:F151" si="64">IF(E66=0,,E236*10^6/E66)</f>
        <v>0</v>
      </c>
      <c r="F151" s="183">
        <f t="shared" si="64"/>
        <v>0</v>
      </c>
      <c r="G151" s="183"/>
      <c r="H151" s="183"/>
      <c r="I151" s="183"/>
      <c r="J151" s="183"/>
      <c r="K151" s="183"/>
      <c r="L151" s="183"/>
      <c r="M151" s="183"/>
      <c r="N151" s="183"/>
      <c r="O151" s="183"/>
      <c r="P151" s="183"/>
      <c r="R151" s="486"/>
    </row>
    <row r="152" spans="2:18">
      <c r="B152" s="152" t="str">
        <f t="shared" si="62"/>
        <v>400G DR4</v>
      </c>
      <c r="C152" s="153" t="str">
        <f t="shared" si="62"/>
        <v>500 m</v>
      </c>
      <c r="D152" s="154" t="str">
        <f t="shared" si="62"/>
        <v>OSFP, QSFP-DD, QSFP112</v>
      </c>
      <c r="E152" s="183">
        <f t="shared" ref="E152:F152" si="65">IF(E67=0,,E237*10^6/E67)</f>
        <v>0</v>
      </c>
      <c r="F152" s="183">
        <f t="shared" si="65"/>
        <v>0</v>
      </c>
      <c r="G152" s="183"/>
      <c r="H152" s="183"/>
      <c r="I152" s="183"/>
      <c r="J152" s="183"/>
      <c r="K152" s="183"/>
      <c r="L152" s="183"/>
      <c r="M152" s="183"/>
      <c r="N152" s="183"/>
      <c r="O152" s="183"/>
      <c r="P152" s="183"/>
      <c r="R152" s="486"/>
    </row>
    <row r="153" spans="2:18">
      <c r="B153" s="152" t="str">
        <f t="shared" si="62"/>
        <v>2x(200G FR4)</v>
      </c>
      <c r="C153" s="153" t="str">
        <f t="shared" si="62"/>
        <v>2 km</v>
      </c>
      <c r="D153" s="154" t="str">
        <f t="shared" si="62"/>
        <v>OSFP</v>
      </c>
      <c r="E153" s="183">
        <f t="shared" ref="E153:F153" si="66">IF(E68=0,,E238*10^6/E68)</f>
        <v>0</v>
      </c>
      <c r="F153" s="183">
        <f t="shared" si="66"/>
        <v>0</v>
      </c>
      <c r="G153" s="183"/>
      <c r="H153" s="183"/>
      <c r="I153" s="183"/>
      <c r="J153" s="183"/>
      <c r="K153" s="183"/>
      <c r="L153" s="183"/>
      <c r="M153" s="183"/>
      <c r="N153" s="183"/>
      <c r="O153" s="183"/>
      <c r="P153" s="183"/>
      <c r="R153" s="486"/>
    </row>
    <row r="154" spans="2:18">
      <c r="B154" s="152" t="str">
        <f t="shared" si="62"/>
        <v>400G FR4</v>
      </c>
      <c r="C154" s="153" t="str">
        <f t="shared" si="62"/>
        <v>2 km</v>
      </c>
      <c r="D154" s="154" t="str">
        <f t="shared" si="62"/>
        <v>OSFP, QSFP-DD, QSFP112</v>
      </c>
      <c r="E154" s="183">
        <f t="shared" ref="E154:F154" si="67">IF(E69=0,,E239*10^6/E69)</f>
        <v>0</v>
      </c>
      <c r="F154" s="183">
        <f t="shared" si="67"/>
        <v>0</v>
      </c>
      <c r="G154" s="183"/>
      <c r="H154" s="183"/>
      <c r="I154" s="183"/>
      <c r="J154" s="183"/>
      <c r="K154" s="183"/>
      <c r="L154" s="183"/>
      <c r="M154" s="183"/>
      <c r="N154" s="183"/>
      <c r="O154" s="183"/>
      <c r="P154" s="183"/>
      <c r="R154" s="486"/>
    </row>
    <row r="155" spans="2:18">
      <c r="B155" s="152" t="str">
        <f t="shared" si="62"/>
        <v>400G LR8, LR4</v>
      </c>
      <c r="C155" s="153" t="str">
        <f t="shared" si="62"/>
        <v>10 km</v>
      </c>
      <c r="D155" s="154" t="str">
        <f t="shared" si="62"/>
        <v>OSFP, QSFP-DD, QSFP112</v>
      </c>
      <c r="E155" s="183">
        <f t="shared" ref="E155:F155" si="68">IF(E70=0,,E240*10^6/E70)</f>
        <v>0</v>
      </c>
      <c r="F155" s="183">
        <f t="shared" si="68"/>
        <v>0</v>
      </c>
      <c r="G155" s="183"/>
      <c r="H155" s="183"/>
      <c r="I155" s="183"/>
      <c r="J155" s="183"/>
      <c r="K155" s="183"/>
      <c r="L155" s="183"/>
      <c r="M155" s="183"/>
      <c r="N155" s="183"/>
      <c r="O155" s="183"/>
      <c r="P155" s="183"/>
      <c r="R155" s="486"/>
    </row>
    <row r="156" spans="2:18">
      <c r="B156" s="155" t="str">
        <f t="shared" si="62"/>
        <v>400G ER4</v>
      </c>
      <c r="C156" s="156" t="str">
        <f t="shared" si="62"/>
        <v>40 km</v>
      </c>
      <c r="D156" s="157" t="str">
        <f t="shared" si="62"/>
        <v>TBD</v>
      </c>
      <c r="E156" s="277">
        <f t="shared" ref="E156:F156" si="69">IF(E71=0,,E242*10^6/E71)</f>
        <v>0</v>
      </c>
      <c r="F156" s="277">
        <f t="shared" si="69"/>
        <v>0</v>
      </c>
      <c r="G156" s="277"/>
      <c r="H156" s="277"/>
      <c r="I156" s="277"/>
      <c r="J156" s="277"/>
      <c r="K156" s="277"/>
      <c r="L156" s="277"/>
      <c r="M156" s="277"/>
      <c r="N156" s="277"/>
      <c r="O156" s="277"/>
      <c r="P156" s="277"/>
      <c r="R156" s="486"/>
    </row>
    <row r="157" spans="2:18">
      <c r="B157" s="149" t="str">
        <f t="shared" si="62"/>
        <v>800G SR8</v>
      </c>
      <c r="C157" s="150" t="str">
        <f t="shared" si="62"/>
        <v>50 m</v>
      </c>
      <c r="D157" s="151" t="str">
        <f t="shared" si="62"/>
        <v>OSFP, QSFP-DD800</v>
      </c>
      <c r="E157" s="327">
        <f t="shared" ref="E157:F157" si="70">IF(E72=0,,E242*10^6/E72)</f>
        <v>0</v>
      </c>
      <c r="F157" s="327">
        <f t="shared" si="70"/>
        <v>0</v>
      </c>
      <c r="G157" s="327"/>
      <c r="H157" s="327"/>
      <c r="I157" s="327"/>
      <c r="J157" s="327"/>
      <c r="K157" s="327"/>
      <c r="L157" s="327"/>
      <c r="M157" s="327"/>
      <c r="N157" s="327"/>
      <c r="O157" s="327"/>
      <c r="P157" s="327"/>
      <c r="R157" s="486"/>
    </row>
    <row r="158" spans="2:18">
      <c r="B158" s="152" t="str">
        <f t="shared" si="62"/>
        <v>800G DR8, DR4</v>
      </c>
      <c r="C158" s="153" t="str">
        <f t="shared" si="62"/>
        <v>500 m</v>
      </c>
      <c r="D158" s="154" t="str">
        <f t="shared" si="62"/>
        <v>OSFP, QSFP-DD800</v>
      </c>
      <c r="E158" s="183">
        <f t="shared" ref="E158:F158" si="71">IF(E73=0,,E243*10^6/E73)</f>
        <v>0</v>
      </c>
      <c r="F158" s="183">
        <f t="shared" si="71"/>
        <v>0</v>
      </c>
      <c r="G158" s="183"/>
      <c r="H158" s="183"/>
      <c r="I158" s="183"/>
      <c r="J158" s="183"/>
      <c r="K158" s="183"/>
      <c r="L158" s="183"/>
      <c r="M158" s="183"/>
      <c r="N158" s="183"/>
      <c r="O158" s="183"/>
      <c r="P158" s="183"/>
      <c r="R158" s="486"/>
    </row>
    <row r="159" spans="2:18">
      <c r="B159" s="152" t="str">
        <f t="shared" si="62"/>
        <v>2x(400G FR4), 800G FR4</v>
      </c>
      <c r="C159" s="153" t="str">
        <f t="shared" si="62"/>
        <v>2 km</v>
      </c>
      <c r="D159" s="154" t="str">
        <f t="shared" si="62"/>
        <v>OSFP, QSFP-DD800</v>
      </c>
      <c r="E159" s="183">
        <f t="shared" ref="E159:F159" si="72">IF(E74=0,,E244*10^6/E74)</f>
        <v>0</v>
      </c>
      <c r="F159" s="183">
        <f t="shared" si="72"/>
        <v>0</v>
      </c>
      <c r="G159" s="183"/>
      <c r="H159" s="183"/>
      <c r="I159" s="183"/>
      <c r="J159" s="183"/>
      <c r="K159" s="183"/>
      <c r="L159" s="183"/>
      <c r="M159" s="183"/>
      <c r="N159" s="183"/>
      <c r="O159" s="183"/>
      <c r="P159" s="183"/>
      <c r="R159" s="486"/>
    </row>
    <row r="160" spans="2:18">
      <c r="B160" s="152" t="str">
        <f t="shared" ref="B160:D160" si="73">B75</f>
        <v>800G LR8, LR4</v>
      </c>
      <c r="C160" s="153" t="str">
        <f t="shared" si="73"/>
        <v>6, 10 km</v>
      </c>
      <c r="D160" s="154" t="str">
        <f t="shared" si="73"/>
        <v>TBD</v>
      </c>
      <c r="E160" s="183">
        <f t="shared" ref="E160:F160" si="74">IF(E75=0,,E245*10^6/E75)</f>
        <v>0</v>
      </c>
      <c r="F160" s="183">
        <f t="shared" si="74"/>
        <v>0</v>
      </c>
      <c r="G160" s="183"/>
      <c r="H160" s="183"/>
      <c r="I160" s="183"/>
      <c r="J160" s="183"/>
      <c r="K160" s="183"/>
      <c r="L160" s="183"/>
      <c r="M160" s="183"/>
      <c r="N160" s="183"/>
      <c r="O160" s="183"/>
      <c r="P160" s="183"/>
      <c r="R160" s="486"/>
    </row>
    <row r="161" spans="2:18">
      <c r="B161" s="152" t="str">
        <f t="shared" ref="B161:D161" si="75">B76</f>
        <v>800G ZRlite</v>
      </c>
      <c r="C161" s="153" t="str">
        <f t="shared" si="75"/>
        <v>10 km, 20 km</v>
      </c>
      <c r="D161" s="154" t="str">
        <f t="shared" si="75"/>
        <v>TBD</v>
      </c>
      <c r="E161" s="183">
        <f t="shared" ref="E161:F161" si="76">IF(E76=0,,E246*10^6/E76)</f>
        <v>0</v>
      </c>
      <c r="F161" s="183">
        <f t="shared" si="76"/>
        <v>0</v>
      </c>
      <c r="G161" s="183"/>
      <c r="H161" s="183"/>
      <c r="I161" s="183"/>
      <c r="J161" s="183"/>
      <c r="K161" s="183"/>
      <c r="L161" s="183"/>
      <c r="M161" s="183"/>
      <c r="N161" s="183"/>
      <c r="O161" s="183"/>
      <c r="P161" s="183"/>
      <c r="R161" s="486"/>
    </row>
    <row r="162" spans="2:18">
      <c r="B162" s="155" t="str">
        <f t="shared" ref="B162:D162" si="77">B77</f>
        <v>800G ER4</v>
      </c>
      <c r="C162" s="156" t="str">
        <f t="shared" si="77"/>
        <v>40 km</v>
      </c>
      <c r="D162" s="157" t="str">
        <f t="shared" si="77"/>
        <v>TBD</v>
      </c>
      <c r="E162" s="277">
        <f t="shared" ref="E162:F162" si="78">IF(E77=0,,E247*10^6/E77)</f>
        <v>0</v>
      </c>
      <c r="F162" s="277">
        <f t="shared" si="78"/>
        <v>0</v>
      </c>
      <c r="G162" s="277"/>
      <c r="H162" s="277"/>
      <c r="I162" s="277"/>
      <c r="J162" s="277"/>
      <c r="K162" s="277"/>
      <c r="L162" s="277"/>
      <c r="M162" s="277"/>
      <c r="N162" s="277"/>
      <c r="O162" s="277"/>
      <c r="P162" s="277"/>
      <c r="R162" s="486"/>
    </row>
    <row r="163" spans="2:18">
      <c r="B163" s="152" t="str">
        <f t="shared" ref="B163:D163" si="79">B78</f>
        <v>1.6T SR16</v>
      </c>
      <c r="C163" s="153" t="str">
        <f t="shared" si="79"/>
        <v>100 m</v>
      </c>
      <c r="D163" s="154" t="str">
        <f t="shared" si="79"/>
        <v>OSFP-XD and TBD</v>
      </c>
      <c r="E163" s="183">
        <f t="shared" ref="E163:F163" si="80">IF(E78=0,,E248*10^6/E78)</f>
        <v>0</v>
      </c>
      <c r="F163" s="183">
        <f t="shared" si="80"/>
        <v>0</v>
      </c>
      <c r="G163" s="183"/>
      <c r="H163" s="183"/>
      <c r="I163" s="183"/>
      <c r="J163" s="183"/>
      <c r="K163" s="183"/>
      <c r="L163" s="183"/>
      <c r="M163" s="183"/>
      <c r="N163" s="183"/>
      <c r="O163" s="183"/>
      <c r="P163" s="183"/>
      <c r="R163" s="486"/>
    </row>
    <row r="164" spans="2:18">
      <c r="B164" s="152" t="str">
        <f t="shared" ref="B164:D164" si="81">B79</f>
        <v>1.6T DR8</v>
      </c>
      <c r="C164" s="153" t="str">
        <f t="shared" si="81"/>
        <v>500 m</v>
      </c>
      <c r="D164" s="154" t="str">
        <f t="shared" si="81"/>
        <v>OSFP-XD and TBD</v>
      </c>
      <c r="E164" s="183">
        <f t="shared" ref="E164:F164" si="82">IF(E79=0,,E249*10^6/E79)</f>
        <v>0</v>
      </c>
      <c r="F164" s="183">
        <f t="shared" si="82"/>
        <v>0</v>
      </c>
      <c r="G164" s="183"/>
      <c r="H164" s="183"/>
      <c r="I164" s="183"/>
      <c r="J164" s="183"/>
      <c r="K164" s="183"/>
      <c r="L164" s="183"/>
      <c r="M164" s="183"/>
      <c r="N164" s="183"/>
      <c r="O164" s="183"/>
      <c r="P164" s="183"/>
      <c r="R164" s="486"/>
    </row>
    <row r="165" spans="2:18">
      <c r="B165" s="152" t="str">
        <f t="shared" ref="B165:D165" si="83">B80</f>
        <v>1.6T FR8</v>
      </c>
      <c r="C165" s="153" t="str">
        <f t="shared" si="83"/>
        <v>2 km</v>
      </c>
      <c r="D165" s="154" t="str">
        <f t="shared" si="83"/>
        <v>OSFP-XD and TBD</v>
      </c>
      <c r="E165" s="183">
        <f t="shared" ref="E165:F165" si="84">IF(E80=0,,E250*10^6/E80)</f>
        <v>0</v>
      </c>
      <c r="F165" s="183">
        <f t="shared" si="84"/>
        <v>0</v>
      </c>
      <c r="G165" s="183"/>
      <c r="H165" s="183"/>
      <c r="I165" s="183"/>
      <c r="J165" s="183"/>
      <c r="K165" s="183"/>
      <c r="L165" s="183"/>
      <c r="M165" s="183"/>
      <c r="N165" s="183"/>
      <c r="O165" s="183"/>
      <c r="P165" s="183"/>
      <c r="R165" s="486"/>
    </row>
    <row r="166" spans="2:18">
      <c r="B166" s="152" t="str">
        <f t="shared" ref="B166:D166" si="85">B81</f>
        <v>1.6T LR8</v>
      </c>
      <c r="C166" s="153" t="str">
        <f t="shared" si="85"/>
        <v>10 km</v>
      </c>
      <c r="D166" s="154" t="str">
        <f t="shared" si="85"/>
        <v>OSFP-XD and TBD</v>
      </c>
      <c r="E166" s="183">
        <f t="shared" ref="E166:F166" si="86">IF(E81=0,,E251*10^6/E81)</f>
        <v>0</v>
      </c>
      <c r="F166" s="183">
        <f t="shared" si="86"/>
        <v>0</v>
      </c>
      <c r="G166" s="183"/>
      <c r="H166" s="183"/>
      <c r="I166" s="183"/>
      <c r="J166" s="183"/>
      <c r="K166" s="183"/>
      <c r="L166" s="183"/>
      <c r="M166" s="183"/>
      <c r="N166" s="183"/>
      <c r="O166" s="183"/>
      <c r="P166" s="183"/>
      <c r="R166" s="486"/>
    </row>
    <row r="167" spans="2:18">
      <c r="B167" s="155" t="str">
        <f t="shared" ref="B167:D167" si="87">B82</f>
        <v>1.6T ER8</v>
      </c>
      <c r="C167" s="156" t="str">
        <f t="shared" si="87"/>
        <v>&gt;10 km</v>
      </c>
      <c r="D167" s="157" t="str">
        <f t="shared" si="87"/>
        <v>OSFP-XD and TBD</v>
      </c>
      <c r="E167" s="277">
        <f t="shared" ref="E167:F167" si="88">IF(E82=0,,E252*10^6/E82)</f>
        <v>0</v>
      </c>
      <c r="F167" s="277">
        <f t="shared" si="88"/>
        <v>0</v>
      </c>
      <c r="G167" s="277"/>
      <c r="H167" s="277"/>
      <c r="I167" s="277"/>
      <c r="J167" s="277"/>
      <c r="K167" s="277"/>
      <c r="L167" s="277"/>
      <c r="M167" s="277"/>
      <c r="N167" s="277"/>
      <c r="O167" s="277"/>
      <c r="P167" s="277"/>
      <c r="R167" s="486"/>
    </row>
    <row r="168" spans="2:18">
      <c r="B168" s="152" t="str">
        <f t="shared" ref="B168:D168" si="89">B83</f>
        <v>3.2T SR</v>
      </c>
      <c r="C168" s="153" t="str">
        <f t="shared" si="89"/>
        <v>100 m</v>
      </c>
      <c r="D168" s="154" t="str">
        <f t="shared" si="89"/>
        <v>OSFP-XD and TBD</v>
      </c>
      <c r="E168" s="183">
        <f t="shared" ref="E168:F168" si="90">IF(E83=0,,E253*10^6/E83)</f>
        <v>0</v>
      </c>
      <c r="F168" s="183">
        <f t="shared" si="90"/>
        <v>0</v>
      </c>
      <c r="G168" s="183"/>
      <c r="H168" s="183"/>
      <c r="I168" s="183"/>
      <c r="J168" s="183"/>
      <c r="K168" s="183"/>
      <c r="L168" s="183"/>
      <c r="M168" s="183"/>
      <c r="N168" s="183"/>
      <c r="O168" s="183"/>
      <c r="P168" s="183"/>
      <c r="R168" s="486"/>
    </row>
    <row r="169" spans="2:18">
      <c r="B169" s="152" t="str">
        <f t="shared" ref="B169:D169" si="91">B84</f>
        <v>3.2T DR</v>
      </c>
      <c r="C169" s="153" t="str">
        <f t="shared" si="91"/>
        <v>500 m</v>
      </c>
      <c r="D169" s="154" t="str">
        <f t="shared" si="91"/>
        <v>OSFP-XD and TBD</v>
      </c>
      <c r="E169" s="183">
        <f t="shared" ref="E169:F169" si="92">IF(E84=0,,E254*10^6/E84)</f>
        <v>0</v>
      </c>
      <c r="F169" s="183">
        <f t="shared" si="92"/>
        <v>0</v>
      </c>
      <c r="G169" s="183"/>
      <c r="H169" s="183"/>
      <c r="I169" s="183"/>
      <c r="J169" s="183"/>
      <c r="K169" s="183"/>
      <c r="L169" s="183"/>
      <c r="M169" s="183"/>
      <c r="N169" s="183"/>
      <c r="O169" s="183"/>
      <c r="P169" s="183"/>
      <c r="R169" s="486"/>
    </row>
    <row r="170" spans="2:18">
      <c r="B170" s="152" t="str">
        <f t="shared" ref="B170:D170" si="93">B85</f>
        <v>3.2T FR</v>
      </c>
      <c r="C170" s="153" t="str">
        <f t="shared" si="93"/>
        <v>2 km</v>
      </c>
      <c r="D170" s="154" t="str">
        <f t="shared" si="93"/>
        <v>OSFP-XD and TBD</v>
      </c>
      <c r="E170" s="183">
        <f t="shared" ref="E170:F170" si="94">IF(E85=0,,E255*10^6/E85)</f>
        <v>0</v>
      </c>
      <c r="F170" s="183">
        <f t="shared" si="94"/>
        <v>0</v>
      </c>
      <c r="G170" s="183"/>
      <c r="H170" s="183"/>
      <c r="I170" s="183"/>
      <c r="J170" s="183"/>
      <c r="K170" s="183"/>
      <c r="L170" s="183"/>
      <c r="M170" s="183"/>
      <c r="N170" s="183"/>
      <c r="O170" s="183"/>
      <c r="P170" s="183"/>
      <c r="R170" s="486"/>
    </row>
    <row r="171" spans="2:18">
      <c r="B171" s="152" t="str">
        <f t="shared" ref="B171:D171" si="95">B86</f>
        <v>3.2T LR</v>
      </c>
      <c r="C171" s="153" t="str">
        <f t="shared" si="95"/>
        <v>10 km</v>
      </c>
      <c r="D171" s="154" t="str">
        <f t="shared" si="95"/>
        <v>OSFP-XD and TBD</v>
      </c>
      <c r="E171" s="183">
        <f t="shared" ref="E171:F171" si="96">IF(E86=0,,E256*10^6/E86)</f>
        <v>0</v>
      </c>
      <c r="F171" s="183">
        <f t="shared" si="96"/>
        <v>0</v>
      </c>
      <c r="G171" s="183"/>
      <c r="H171" s="183"/>
      <c r="I171" s="183"/>
      <c r="J171" s="183"/>
      <c r="K171" s="183"/>
      <c r="L171" s="183"/>
      <c r="M171" s="183"/>
      <c r="N171" s="183"/>
      <c r="O171" s="183"/>
      <c r="P171" s="183"/>
      <c r="R171" s="486"/>
    </row>
    <row r="172" spans="2:18">
      <c r="B172" s="152" t="str">
        <f t="shared" ref="B172:D172" si="97">B87</f>
        <v>3.2T ER</v>
      </c>
      <c r="C172" s="153" t="str">
        <f t="shared" si="97"/>
        <v>&gt;10 km</v>
      </c>
      <c r="D172" s="154" t="str">
        <f t="shared" si="97"/>
        <v>OSFP-XD and TBD</v>
      </c>
      <c r="E172" s="183">
        <f t="shared" ref="E172:F172" si="98">IF(E87=0,,E257*10^6/E87)</f>
        <v>0</v>
      </c>
      <c r="F172" s="183">
        <f t="shared" si="98"/>
        <v>0</v>
      </c>
      <c r="G172" s="183"/>
      <c r="H172" s="183"/>
      <c r="I172" s="183"/>
      <c r="J172" s="183"/>
      <c r="K172" s="183"/>
      <c r="L172" s="183"/>
      <c r="M172" s="183"/>
      <c r="N172" s="183"/>
      <c r="O172" s="183"/>
      <c r="P172" s="183"/>
      <c r="R172" s="486"/>
    </row>
    <row r="173" spans="2:18">
      <c r="B173" s="155">
        <f t="shared" ref="B173:D173" si="99">B88</f>
        <v>0</v>
      </c>
      <c r="C173" s="156">
        <f t="shared" si="99"/>
        <v>0</v>
      </c>
      <c r="D173" s="157">
        <f t="shared" si="99"/>
        <v>0</v>
      </c>
      <c r="E173" s="277">
        <f t="shared" ref="E173:F173" si="100">IF(E88=0,,E258*10^6/E88)</f>
        <v>0</v>
      </c>
      <c r="F173" s="277">
        <f t="shared" si="100"/>
        <v>0</v>
      </c>
      <c r="G173" s="277"/>
      <c r="H173" s="277"/>
      <c r="I173" s="277"/>
      <c r="J173" s="277"/>
      <c r="K173" s="277"/>
      <c r="L173" s="277"/>
      <c r="M173" s="277"/>
      <c r="N173" s="277"/>
      <c r="O173" s="277"/>
      <c r="P173" s="277"/>
      <c r="R173" s="486"/>
    </row>
    <row r="174" spans="2:18">
      <c r="B174" s="407" t="s">
        <v>18</v>
      </c>
      <c r="C174" s="408"/>
      <c r="D174" s="408"/>
      <c r="E174" s="409">
        <f t="shared" ref="E174:F174" si="101">IF(E89=0,,E259*10^6/E89)</f>
        <v>28.127948480290783</v>
      </c>
      <c r="F174" s="409">
        <f t="shared" si="101"/>
        <v>27.960426281351424</v>
      </c>
      <c r="G174" s="409"/>
      <c r="H174" s="409"/>
      <c r="I174" s="409"/>
      <c r="J174" s="409"/>
      <c r="K174" s="409"/>
      <c r="L174" s="409"/>
      <c r="M174" s="409"/>
      <c r="N174" s="409"/>
      <c r="O174" s="409"/>
      <c r="P174" s="409"/>
      <c r="R174" s="486"/>
    </row>
    <row r="175" spans="2:18">
      <c r="R175" s="486"/>
    </row>
    <row r="176" spans="2:18">
      <c r="R176" s="486"/>
    </row>
    <row r="177" spans="2:18" ht="21">
      <c r="B177" s="339" t="s">
        <v>25</v>
      </c>
      <c r="C177" s="333"/>
      <c r="D177" s="333"/>
      <c r="I177" s="446"/>
      <c r="J177" s="448"/>
      <c r="K177" s="448"/>
      <c r="L177" s="448"/>
      <c r="M177" s="448"/>
      <c r="N177" s="448"/>
      <c r="O177" s="448"/>
      <c r="P177" s="448"/>
      <c r="R177" s="486"/>
    </row>
    <row r="178" spans="2:18">
      <c r="B178" s="65" t="s">
        <v>29</v>
      </c>
      <c r="C178" s="65" t="s">
        <v>28</v>
      </c>
      <c r="D178" s="65" t="s">
        <v>30</v>
      </c>
      <c r="E178" s="71">
        <v>2016</v>
      </c>
      <c r="F178" s="71">
        <v>2017</v>
      </c>
      <c r="G178" s="71"/>
      <c r="H178" s="71"/>
      <c r="I178" s="71"/>
      <c r="J178" s="71"/>
      <c r="K178" s="71"/>
      <c r="L178" s="71"/>
      <c r="M178" s="71"/>
      <c r="N178" s="71"/>
      <c r="O178" s="71"/>
      <c r="P178" s="71"/>
      <c r="R178" s="486"/>
    </row>
    <row r="179" spans="2:18">
      <c r="B179" s="149" t="str">
        <f t="shared" ref="B179:D198" si="102">B9</f>
        <v>GbE</v>
      </c>
      <c r="C179" s="150" t="str">
        <f t="shared" si="102"/>
        <v>500 m</v>
      </c>
      <c r="D179" s="150" t="str">
        <f t="shared" si="102"/>
        <v>SFP</v>
      </c>
      <c r="E179" s="367">
        <f>'Ethernet Total'!E197-'Ethernet Cloud'!E179-'Ethernet Telecom'!E179</f>
        <v>45.763121065</v>
      </c>
      <c r="F179" s="367">
        <f>'Ethernet Total'!F197-'Ethernet Cloud'!F179-'Ethernet Telecom'!F179</f>
        <v>38.398107000000003</v>
      </c>
      <c r="G179" s="367"/>
      <c r="H179" s="367"/>
      <c r="I179" s="367"/>
      <c r="J179" s="367"/>
      <c r="K179" s="367"/>
      <c r="L179" s="367"/>
      <c r="M179" s="367"/>
      <c r="N179" s="367"/>
      <c r="O179" s="367"/>
      <c r="P179" s="367"/>
      <c r="R179" s="486"/>
    </row>
    <row r="180" spans="2:18">
      <c r="B180" s="152" t="str">
        <f t="shared" si="102"/>
        <v>GbE</v>
      </c>
      <c r="C180" s="153" t="str">
        <f t="shared" si="102"/>
        <v>10 km</v>
      </c>
      <c r="D180" s="153" t="str">
        <f t="shared" si="102"/>
        <v>SFP</v>
      </c>
      <c r="E180" s="368">
        <f>'Ethernet Total'!E198-'Ethernet Cloud'!E180-'Ethernet Telecom'!E180</f>
        <v>68.368952488319991</v>
      </c>
      <c r="F180" s="368">
        <f>'Ethernet Total'!F198-'Ethernet Cloud'!F180-'Ethernet Telecom'!F180</f>
        <v>44.911555344168413</v>
      </c>
      <c r="G180" s="368"/>
      <c r="H180" s="368"/>
      <c r="I180" s="368"/>
      <c r="J180" s="368"/>
      <c r="K180" s="368"/>
      <c r="L180" s="368"/>
      <c r="M180" s="368"/>
      <c r="N180" s="368"/>
      <c r="O180" s="368"/>
      <c r="P180" s="368"/>
      <c r="R180" s="486"/>
    </row>
    <row r="181" spans="2:18">
      <c r="B181" s="152" t="str">
        <f t="shared" si="102"/>
        <v>GbE</v>
      </c>
      <c r="C181" s="153" t="str">
        <f t="shared" si="102"/>
        <v>40 km</v>
      </c>
      <c r="D181" s="153" t="str">
        <f t="shared" si="102"/>
        <v>SFP</v>
      </c>
      <c r="E181" s="368">
        <f>'Ethernet Total'!E199-'Ethernet Cloud'!E181-'Ethernet Telecom'!E181</f>
        <v>4.0007415413598748</v>
      </c>
      <c r="F181" s="368">
        <f>'Ethernet Total'!F199-'Ethernet Cloud'!F181-'Ethernet Telecom'!F181</f>
        <v>2.6908476678133564</v>
      </c>
      <c r="G181" s="368"/>
      <c r="H181" s="368"/>
      <c r="I181" s="368"/>
      <c r="J181" s="368"/>
      <c r="K181" s="368"/>
      <c r="L181" s="368"/>
      <c r="M181" s="368"/>
      <c r="N181" s="368"/>
      <c r="O181" s="368"/>
      <c r="P181" s="368"/>
      <c r="R181" s="486"/>
    </row>
    <row r="182" spans="2:18">
      <c r="B182" s="152" t="str">
        <f t="shared" si="102"/>
        <v>GbE</v>
      </c>
      <c r="C182" s="153" t="str">
        <f t="shared" si="102"/>
        <v>80 km</v>
      </c>
      <c r="D182" s="153" t="str">
        <f t="shared" si="102"/>
        <v>SFP</v>
      </c>
      <c r="E182" s="368">
        <f>'Ethernet Total'!E200-'Ethernet Cloud'!E182-'Ethernet Telecom'!E182</f>
        <v>0</v>
      </c>
      <c r="F182" s="368">
        <f>'Ethernet Total'!F200-'Ethernet Cloud'!F182-'Ethernet Telecom'!F182</f>
        <v>0</v>
      </c>
      <c r="G182" s="368"/>
      <c r="H182" s="368"/>
      <c r="I182" s="368"/>
      <c r="J182" s="368"/>
      <c r="K182" s="368"/>
      <c r="L182" s="368"/>
      <c r="M182" s="368"/>
      <c r="N182" s="368"/>
      <c r="O182" s="368"/>
      <c r="P182" s="368"/>
      <c r="R182" s="486"/>
    </row>
    <row r="183" spans="2:18">
      <c r="B183" s="155" t="str">
        <f t="shared" si="102"/>
        <v>GbE &amp; Fast Ethernet</v>
      </c>
      <c r="C183" s="156" t="str">
        <f t="shared" si="102"/>
        <v>Various</v>
      </c>
      <c r="D183" s="156" t="str">
        <f t="shared" si="102"/>
        <v>Legacy/discontinued</v>
      </c>
      <c r="E183" s="369">
        <f>'Ethernet Total'!E201-'Ethernet Cloud'!E183-'Ethernet Telecom'!E183</f>
        <v>1.8</v>
      </c>
      <c r="F183" s="369">
        <f>'Ethernet Total'!F201-'Ethernet Cloud'!F183-'Ethernet Telecom'!F183</f>
        <v>0</v>
      </c>
      <c r="G183" s="369"/>
      <c r="H183" s="369"/>
      <c r="I183" s="369"/>
      <c r="J183" s="369"/>
      <c r="K183" s="369"/>
      <c r="L183" s="369"/>
      <c r="M183" s="369"/>
      <c r="N183" s="369"/>
      <c r="O183" s="369"/>
      <c r="P183" s="369"/>
      <c r="R183" s="486"/>
    </row>
    <row r="184" spans="2:18">
      <c r="B184" s="152" t="str">
        <f t="shared" si="102"/>
        <v>10GbE</v>
      </c>
      <c r="C184" s="153" t="str">
        <f t="shared" si="102"/>
        <v>300 m</v>
      </c>
      <c r="D184" s="153" t="str">
        <f t="shared" si="102"/>
        <v>XFP</v>
      </c>
      <c r="E184" s="368">
        <f>'Ethernet Total'!E202-'Ethernet Cloud'!E184-'Ethernet Telecom'!E184</f>
        <v>7.6676450000000003</v>
      </c>
      <c r="F184" s="368">
        <f>'Ethernet Total'!F202-'Ethernet Cloud'!F184-'Ethernet Telecom'!F184</f>
        <v>4.9103659999999998</v>
      </c>
      <c r="G184" s="368"/>
      <c r="H184" s="368"/>
      <c r="I184" s="368"/>
      <c r="J184" s="368"/>
      <c r="K184" s="368"/>
      <c r="L184" s="368"/>
      <c r="M184" s="368"/>
      <c r="N184" s="368"/>
      <c r="O184" s="368"/>
      <c r="P184" s="368"/>
      <c r="R184" s="486"/>
    </row>
    <row r="185" spans="2:18">
      <c r="B185" s="152" t="str">
        <f t="shared" si="102"/>
        <v>10GbE</v>
      </c>
      <c r="C185" s="153" t="str">
        <f t="shared" si="102"/>
        <v>300 m</v>
      </c>
      <c r="D185" s="153" t="str">
        <f t="shared" si="102"/>
        <v>SFP+</v>
      </c>
      <c r="E185" s="368">
        <f>'Ethernet Total'!E203-'Ethernet Cloud'!E185-'Ethernet Telecom'!E185</f>
        <v>105.0129979257368</v>
      </c>
      <c r="F185" s="368">
        <f>'Ethernet Total'!F203-'Ethernet Cloud'!F185-'Ethernet Telecom'!F185</f>
        <v>101.65250201262458</v>
      </c>
      <c r="G185" s="368"/>
      <c r="H185" s="368"/>
      <c r="I185" s="368"/>
      <c r="J185" s="368"/>
      <c r="K185" s="368"/>
      <c r="L185" s="368"/>
      <c r="M185" s="368"/>
      <c r="N185" s="368"/>
      <c r="O185" s="368"/>
      <c r="P185" s="368"/>
      <c r="R185" s="486"/>
    </row>
    <row r="186" spans="2:18">
      <c r="B186" s="152" t="str">
        <f t="shared" si="102"/>
        <v>10GbE LRM</v>
      </c>
      <c r="C186" s="153" t="str">
        <f t="shared" si="102"/>
        <v>220 m</v>
      </c>
      <c r="D186" s="153" t="str">
        <f t="shared" si="102"/>
        <v>SFP+</v>
      </c>
      <c r="E186" s="368">
        <f>'Ethernet Total'!E204-'Ethernet Cloud'!E186-'Ethernet Telecom'!E186</f>
        <v>9.5352954367439988</v>
      </c>
      <c r="F186" s="368">
        <f>'Ethernet Total'!F204-'Ethernet Cloud'!F186-'Ethernet Telecom'!F186</f>
        <v>7.2161380000000008</v>
      </c>
      <c r="G186" s="368"/>
      <c r="H186" s="368"/>
      <c r="I186" s="368"/>
      <c r="J186" s="368"/>
      <c r="K186" s="368"/>
      <c r="L186" s="368"/>
      <c r="M186" s="368"/>
      <c r="N186" s="368"/>
      <c r="O186" s="368"/>
      <c r="P186" s="368"/>
      <c r="R186" s="486"/>
    </row>
    <row r="187" spans="2:18">
      <c r="B187" s="152" t="str">
        <f t="shared" si="102"/>
        <v>10GbE</v>
      </c>
      <c r="C187" s="153" t="str">
        <f t="shared" si="102"/>
        <v>10 km</v>
      </c>
      <c r="D187" s="153" t="str">
        <f t="shared" si="102"/>
        <v>XFP</v>
      </c>
      <c r="E187" s="368">
        <f>'Ethernet Total'!E205-'Ethernet Cloud'!E187-'Ethernet Telecom'!E187</f>
        <v>2.4788111911319657</v>
      </c>
      <c r="F187" s="368">
        <f>'Ethernet Total'!F205-'Ethernet Cloud'!F187-'Ethernet Telecom'!F187</f>
        <v>1.0137861666814092</v>
      </c>
      <c r="G187" s="368"/>
      <c r="H187" s="368"/>
      <c r="I187" s="368"/>
      <c r="J187" s="368"/>
      <c r="K187" s="368"/>
      <c r="L187" s="368"/>
      <c r="M187" s="368"/>
      <c r="N187" s="368"/>
      <c r="O187" s="368"/>
      <c r="P187" s="368"/>
      <c r="R187" s="486"/>
    </row>
    <row r="188" spans="2:18">
      <c r="B188" s="152" t="str">
        <f t="shared" si="102"/>
        <v>10GbE</v>
      </c>
      <c r="C188" s="153" t="str">
        <f t="shared" si="102"/>
        <v>10 km</v>
      </c>
      <c r="D188" s="153" t="str">
        <f t="shared" si="102"/>
        <v>SFP+</v>
      </c>
      <c r="E188" s="368">
        <f>'Ethernet Total'!E206-'Ethernet Cloud'!E188-'Ethernet Telecom'!E188</f>
        <v>130.49040453370739</v>
      </c>
      <c r="F188" s="368">
        <f>'Ethernet Total'!F206-'Ethernet Cloud'!F188-'Ethernet Telecom'!F188</f>
        <v>110.71376568456577</v>
      </c>
      <c r="G188" s="368"/>
      <c r="H188" s="368"/>
      <c r="I188" s="368"/>
      <c r="J188" s="368"/>
      <c r="K188" s="368"/>
      <c r="L188" s="368"/>
      <c r="M188" s="368"/>
      <c r="N188" s="368"/>
      <c r="O188" s="368"/>
      <c r="P188" s="368"/>
      <c r="R188" s="486"/>
    </row>
    <row r="189" spans="2:18">
      <c r="B189" s="152" t="str">
        <f t="shared" si="102"/>
        <v>10GbE</v>
      </c>
      <c r="C189" s="153" t="str">
        <f t="shared" si="102"/>
        <v>40 km</v>
      </c>
      <c r="D189" s="153" t="str">
        <f t="shared" si="102"/>
        <v>XFP</v>
      </c>
      <c r="E189" s="368">
        <f>'Ethernet Total'!E207-'Ethernet Cloud'!E189-'Ethernet Telecom'!E189</f>
        <v>0</v>
      </c>
      <c r="F189" s="368">
        <f>'Ethernet Total'!F207-'Ethernet Cloud'!F189-'Ethernet Telecom'!F189</f>
        <v>0</v>
      </c>
      <c r="G189" s="368"/>
      <c r="H189" s="368"/>
      <c r="I189" s="368"/>
      <c r="J189" s="368"/>
      <c r="K189" s="368"/>
      <c r="L189" s="368"/>
      <c r="M189" s="368"/>
      <c r="N189" s="368"/>
      <c r="O189" s="368"/>
      <c r="P189" s="368"/>
      <c r="R189" s="486"/>
    </row>
    <row r="190" spans="2:18">
      <c r="B190" s="152" t="str">
        <f t="shared" si="102"/>
        <v>10GbE</v>
      </c>
      <c r="C190" s="153" t="str">
        <f t="shared" si="102"/>
        <v>40 km</v>
      </c>
      <c r="D190" s="153" t="str">
        <f t="shared" si="102"/>
        <v>SFP+</v>
      </c>
      <c r="E190" s="368">
        <f>'Ethernet Total'!E208-'Ethernet Cloud'!E190-'Ethernet Telecom'!E190</f>
        <v>9.8628511139439254</v>
      </c>
      <c r="F190" s="368">
        <f>'Ethernet Total'!F208-'Ethernet Cloud'!F190-'Ethernet Telecom'!F190</f>
        <v>10.060373953390915</v>
      </c>
      <c r="G190" s="368"/>
      <c r="H190" s="368"/>
      <c r="I190" s="368"/>
      <c r="J190" s="368"/>
      <c r="K190" s="368"/>
      <c r="L190" s="368"/>
      <c r="M190" s="368"/>
      <c r="N190" s="368"/>
      <c r="O190" s="368"/>
      <c r="P190" s="368"/>
      <c r="R190" s="486"/>
    </row>
    <row r="191" spans="2:18">
      <c r="B191" s="152" t="str">
        <f t="shared" si="102"/>
        <v>10GbE</v>
      </c>
      <c r="C191" s="153" t="str">
        <f t="shared" si="102"/>
        <v>80 km</v>
      </c>
      <c r="D191" s="153" t="str">
        <f t="shared" si="102"/>
        <v>XFP</v>
      </c>
      <c r="E191" s="368">
        <f>'Ethernet Total'!E209-'Ethernet Cloud'!E191-'Ethernet Telecom'!E191</f>
        <v>0</v>
      </c>
      <c r="F191" s="368">
        <f>'Ethernet Total'!F209-'Ethernet Cloud'!F191-'Ethernet Telecom'!F191</f>
        <v>0</v>
      </c>
      <c r="G191" s="368"/>
      <c r="H191" s="368"/>
      <c r="I191" s="368"/>
      <c r="J191" s="368"/>
      <c r="K191" s="368"/>
      <c r="L191" s="368"/>
      <c r="M191" s="368"/>
      <c r="N191" s="368"/>
      <c r="O191" s="368"/>
      <c r="P191" s="368"/>
      <c r="R191" s="486"/>
    </row>
    <row r="192" spans="2:18">
      <c r="B192" s="152" t="str">
        <f t="shared" si="102"/>
        <v>10GbE</v>
      </c>
      <c r="C192" s="153" t="str">
        <f t="shared" si="102"/>
        <v>80 km</v>
      </c>
      <c r="D192" s="153" t="str">
        <f t="shared" si="102"/>
        <v>SFP+</v>
      </c>
      <c r="E192" s="368">
        <f>'Ethernet Total'!E210-'Ethernet Cloud'!E192-'Ethernet Telecom'!E192</f>
        <v>0</v>
      </c>
      <c r="F192" s="368">
        <f>'Ethernet Total'!F210-'Ethernet Cloud'!F192-'Ethernet Telecom'!F192</f>
        <v>0</v>
      </c>
      <c r="G192" s="368"/>
      <c r="H192" s="368"/>
      <c r="I192" s="368"/>
      <c r="J192" s="368"/>
      <c r="K192" s="368"/>
      <c r="L192" s="368"/>
      <c r="M192" s="368"/>
      <c r="N192" s="368"/>
      <c r="O192" s="368"/>
      <c r="P192" s="368"/>
      <c r="R192" s="486"/>
    </row>
    <row r="193" spans="2:18">
      <c r="B193" s="152" t="str">
        <f t="shared" si="102"/>
        <v>10GbE</v>
      </c>
      <c r="C193" s="153" t="str">
        <f t="shared" si="102"/>
        <v>Various</v>
      </c>
      <c r="D193" s="153" t="str">
        <f t="shared" si="102"/>
        <v>Legacy/discontinued</v>
      </c>
      <c r="E193" s="369">
        <f>'Ethernet Total'!E211-'Ethernet Cloud'!E193-'Ethernet Telecom'!E193</f>
        <v>3.2231545150000001</v>
      </c>
      <c r="F193" s="369">
        <f>'Ethernet Total'!F211-'Ethernet Cloud'!F193-'Ethernet Telecom'!F193</f>
        <v>1.1468830000000003</v>
      </c>
      <c r="G193" s="369"/>
      <c r="H193" s="369"/>
      <c r="I193" s="369"/>
      <c r="J193" s="369"/>
      <c r="K193" s="369"/>
      <c r="L193" s="368"/>
      <c r="M193" s="368"/>
      <c r="N193" s="368"/>
      <c r="O193" s="368"/>
      <c r="P193" s="368"/>
      <c r="R193" s="486"/>
    </row>
    <row r="194" spans="2:18">
      <c r="B194" s="149" t="str">
        <f t="shared" si="102"/>
        <v>25GbE SR</v>
      </c>
      <c r="C194" s="150" t="str">
        <f t="shared" si="102"/>
        <v>100 - 300 m</v>
      </c>
      <c r="D194" s="151" t="str">
        <f t="shared" si="102"/>
        <v>SFP28</v>
      </c>
      <c r="E194" s="367">
        <f>'Ethernet Total'!E212-'Ethernet Cloud'!E194-'Ethernet Telecom'!E194</f>
        <v>1.3373250000000001</v>
      </c>
      <c r="F194" s="367">
        <f>'Ethernet Total'!F212-'Ethernet Cloud'!F194-'Ethernet Telecom'!F194</f>
        <v>13.527578999999998</v>
      </c>
      <c r="G194" s="367"/>
      <c r="H194" s="367"/>
      <c r="I194" s="367"/>
      <c r="J194" s="367"/>
      <c r="K194" s="367"/>
      <c r="L194" s="367"/>
      <c r="M194" s="367"/>
      <c r="N194" s="367"/>
      <c r="O194" s="367"/>
      <c r="P194" s="367"/>
      <c r="R194" s="486"/>
    </row>
    <row r="195" spans="2:18">
      <c r="B195" s="152" t="str">
        <f t="shared" si="102"/>
        <v>25GbE LR</v>
      </c>
      <c r="C195" s="153" t="str">
        <f t="shared" si="102"/>
        <v>10 km</v>
      </c>
      <c r="D195" s="154" t="str">
        <f t="shared" si="102"/>
        <v>SFP28</v>
      </c>
      <c r="E195" s="368">
        <f>'Ethernet Total'!E213-'Ethernet Cloud'!E195-'Ethernet Telecom'!E195</f>
        <v>1.4524867000000001</v>
      </c>
      <c r="F195" s="368">
        <f>'Ethernet Total'!F213-'Ethernet Cloud'!F195-'Ethernet Telecom'!F195</f>
        <v>3.9616474148399625</v>
      </c>
      <c r="G195" s="368"/>
      <c r="H195" s="368"/>
      <c r="I195" s="368"/>
      <c r="J195" s="368"/>
      <c r="K195" s="368"/>
      <c r="L195" s="368"/>
      <c r="M195" s="368"/>
      <c r="N195" s="368"/>
      <c r="O195" s="368"/>
      <c r="P195" s="368"/>
      <c r="R195" s="486"/>
    </row>
    <row r="196" spans="2:18">
      <c r="B196" s="155" t="str">
        <f t="shared" si="102"/>
        <v>25GbE ER</v>
      </c>
      <c r="C196" s="156" t="str">
        <f t="shared" si="102"/>
        <v>40 km</v>
      </c>
      <c r="D196" s="157" t="str">
        <f t="shared" si="102"/>
        <v>SFP28</v>
      </c>
      <c r="E196" s="369">
        <f>'Ethernet Total'!E214-'Ethernet Cloud'!E196-'Ethernet Telecom'!E196</f>
        <v>0</v>
      </c>
      <c r="F196" s="369">
        <f>'Ethernet Total'!F214-'Ethernet Cloud'!F196-'Ethernet Telecom'!F196</f>
        <v>0</v>
      </c>
      <c r="G196" s="369"/>
      <c r="H196" s="369"/>
      <c r="I196" s="369"/>
      <c r="J196" s="369"/>
      <c r="K196" s="369"/>
      <c r="L196" s="369"/>
      <c r="M196" s="369"/>
      <c r="N196" s="369"/>
      <c r="O196" s="369"/>
      <c r="P196" s="369"/>
      <c r="R196" s="486"/>
    </row>
    <row r="197" spans="2:18">
      <c r="B197" s="152" t="str">
        <f t="shared" si="102"/>
        <v>40G SR4</v>
      </c>
      <c r="C197" s="153" t="str">
        <f t="shared" si="102"/>
        <v>100 m</v>
      </c>
      <c r="D197" s="154" t="str">
        <f t="shared" si="102"/>
        <v>QSFP+</v>
      </c>
      <c r="E197" s="367">
        <f>'Ethernet Total'!E215-'Ethernet Cloud'!E197-'Ethernet Telecom'!E197</f>
        <v>6.181456220888883</v>
      </c>
      <c r="F197" s="367">
        <f>'Ethernet Total'!F215-'Ethernet Cloud'!F197-'Ethernet Telecom'!F197</f>
        <v>6.3806447873340719</v>
      </c>
      <c r="G197" s="367"/>
      <c r="H197" s="367"/>
      <c r="I197" s="367"/>
      <c r="J197" s="367"/>
      <c r="K197" s="367"/>
      <c r="L197" s="367"/>
      <c r="M197" s="367"/>
      <c r="N197" s="367"/>
      <c r="O197" s="367"/>
      <c r="P197" s="367"/>
      <c r="R197" s="486"/>
    </row>
    <row r="198" spans="2:18">
      <c r="B198" s="152" t="str">
        <f t="shared" si="102"/>
        <v>40GbE MM duplex</v>
      </c>
      <c r="C198" s="153" t="str">
        <f t="shared" si="102"/>
        <v>100 m</v>
      </c>
      <c r="D198" s="154" t="str">
        <f t="shared" si="102"/>
        <v>QSFP+</v>
      </c>
      <c r="E198" s="368">
        <f>'Ethernet Total'!E216-'Ethernet Cloud'!E198-'Ethernet Telecom'!E198</f>
        <v>153.5735</v>
      </c>
      <c r="F198" s="368">
        <f>'Ethernet Total'!F216-'Ethernet Cloud'!F198-'Ethernet Telecom'!F198</f>
        <v>180.12456</v>
      </c>
      <c r="G198" s="368"/>
      <c r="H198" s="368"/>
      <c r="I198" s="368"/>
      <c r="J198" s="368"/>
      <c r="K198" s="368"/>
      <c r="L198" s="368"/>
      <c r="M198" s="368"/>
      <c r="N198" s="368"/>
      <c r="O198" s="368"/>
      <c r="P198" s="368"/>
      <c r="R198" s="486"/>
    </row>
    <row r="199" spans="2:18">
      <c r="B199" s="152" t="str">
        <f t="shared" ref="B199:D218" si="103">B29</f>
        <v>40GbE eSR</v>
      </c>
      <c r="C199" s="153" t="str">
        <f t="shared" si="103"/>
        <v>300 m</v>
      </c>
      <c r="D199" s="154" t="str">
        <f t="shared" si="103"/>
        <v>QSFP+</v>
      </c>
      <c r="E199" s="368">
        <f>'Ethernet Total'!E217-'Ethernet Cloud'!E199-'Ethernet Telecom'!E199</f>
        <v>2.9361883310000021</v>
      </c>
      <c r="F199" s="368">
        <f>'Ethernet Total'!F217-'Ethernet Cloud'!F199-'Ethernet Telecom'!F199</f>
        <v>3.7789000000000037</v>
      </c>
      <c r="G199" s="368"/>
      <c r="H199" s="368"/>
      <c r="I199" s="368"/>
      <c r="J199" s="368"/>
      <c r="K199" s="368"/>
      <c r="L199" s="368"/>
      <c r="M199" s="368"/>
      <c r="N199" s="368"/>
      <c r="O199" s="368"/>
      <c r="P199" s="368"/>
      <c r="R199" s="486"/>
    </row>
    <row r="200" spans="2:18">
      <c r="B200" s="152" t="str">
        <f t="shared" si="103"/>
        <v>40 GbE PSM4</v>
      </c>
      <c r="C200" s="153" t="str">
        <f t="shared" si="103"/>
        <v>500 m</v>
      </c>
      <c r="D200" s="154" t="str">
        <f t="shared" si="103"/>
        <v>QSFP+</v>
      </c>
      <c r="E200" s="368">
        <f>'Ethernet Total'!E218-'Ethernet Cloud'!E200-'Ethernet Telecom'!E200</f>
        <v>0</v>
      </c>
      <c r="F200" s="368">
        <f>'Ethernet Total'!F218-'Ethernet Cloud'!F200-'Ethernet Telecom'!F200</f>
        <v>0</v>
      </c>
      <c r="G200" s="368"/>
      <c r="H200" s="368"/>
      <c r="I200" s="368"/>
      <c r="J200" s="368"/>
      <c r="K200" s="368"/>
      <c r="L200" s="368"/>
      <c r="M200" s="368"/>
      <c r="N200" s="368"/>
      <c r="O200" s="368"/>
      <c r="P200" s="368"/>
      <c r="R200" s="486"/>
    </row>
    <row r="201" spans="2:18">
      <c r="B201" s="152" t="str">
        <f t="shared" si="103"/>
        <v>40GbE (FR)</v>
      </c>
      <c r="C201" s="153" t="str">
        <f t="shared" si="103"/>
        <v>2 km</v>
      </c>
      <c r="D201" s="154" t="str">
        <f t="shared" si="103"/>
        <v>CFP</v>
      </c>
      <c r="E201" s="368">
        <f>'Ethernet Total'!E219-'Ethernet Cloud'!E201-'Ethernet Telecom'!E201</f>
        <v>0</v>
      </c>
      <c r="F201" s="368">
        <f>'Ethernet Total'!F219-'Ethernet Cloud'!F201-'Ethernet Telecom'!F201</f>
        <v>0</v>
      </c>
      <c r="G201" s="368"/>
      <c r="H201" s="368"/>
      <c r="I201" s="368"/>
      <c r="J201" s="368"/>
      <c r="K201" s="368"/>
      <c r="L201" s="368"/>
      <c r="M201" s="368"/>
      <c r="N201" s="368"/>
      <c r="O201" s="368"/>
      <c r="P201" s="368"/>
      <c r="R201" s="486"/>
    </row>
    <row r="202" spans="2:18">
      <c r="B202" s="152" t="str">
        <f t="shared" si="103"/>
        <v>40GbE (LR4 subspec)</v>
      </c>
      <c r="C202" s="153" t="str">
        <f t="shared" si="103"/>
        <v>2 km</v>
      </c>
      <c r="D202" s="154" t="str">
        <f t="shared" si="103"/>
        <v>QSFP+</v>
      </c>
      <c r="E202" s="368">
        <f>'Ethernet Total'!E220-'Ethernet Cloud'!E202-'Ethernet Telecom'!E202</f>
        <v>0</v>
      </c>
      <c r="F202" s="368">
        <f>'Ethernet Total'!F220-'Ethernet Cloud'!F202-'Ethernet Telecom'!F202</f>
        <v>0</v>
      </c>
      <c r="G202" s="368"/>
      <c r="H202" s="368"/>
      <c r="I202" s="368"/>
      <c r="J202" s="368"/>
      <c r="K202" s="368"/>
      <c r="L202" s="368"/>
      <c r="M202" s="368"/>
      <c r="N202" s="368"/>
      <c r="O202" s="368"/>
      <c r="P202" s="368"/>
      <c r="R202" s="486"/>
    </row>
    <row r="203" spans="2:18">
      <c r="B203" s="152" t="str">
        <f t="shared" si="103"/>
        <v>40GbE</v>
      </c>
      <c r="C203" s="153" t="str">
        <f t="shared" si="103"/>
        <v>10 km</v>
      </c>
      <c r="D203" s="154" t="str">
        <f t="shared" si="103"/>
        <v>CFP</v>
      </c>
      <c r="E203" s="368">
        <f>'Ethernet Total'!E221-'Ethernet Cloud'!E203-'Ethernet Telecom'!E203</f>
        <v>0</v>
      </c>
      <c r="F203" s="368">
        <f>'Ethernet Total'!F221-'Ethernet Cloud'!F203-'Ethernet Telecom'!F203</f>
        <v>0</v>
      </c>
      <c r="G203" s="368"/>
      <c r="H203" s="368"/>
      <c r="I203" s="368"/>
      <c r="J203" s="368"/>
      <c r="K203" s="368"/>
      <c r="L203" s="368"/>
      <c r="M203" s="368"/>
      <c r="N203" s="368"/>
      <c r="O203" s="368"/>
      <c r="P203" s="368"/>
      <c r="R203" s="486"/>
    </row>
    <row r="204" spans="2:18">
      <c r="B204" s="152" t="str">
        <f t="shared" si="103"/>
        <v>40GbE</v>
      </c>
      <c r="C204" s="153" t="str">
        <f t="shared" si="103"/>
        <v>10 km</v>
      </c>
      <c r="D204" s="154" t="str">
        <f t="shared" si="103"/>
        <v>QSFP+</v>
      </c>
      <c r="E204" s="368">
        <f>'Ethernet Total'!E222-'Ethernet Cloud'!E204-'Ethernet Telecom'!E204</f>
        <v>27.993134856470419</v>
      </c>
      <c r="F204" s="368">
        <f>'Ethernet Total'!F222-'Ethernet Cloud'!F204-'Ethernet Telecom'!F204</f>
        <v>34.064636145078538</v>
      </c>
      <c r="G204" s="368"/>
      <c r="H204" s="368"/>
      <c r="I204" s="368"/>
      <c r="J204" s="368"/>
      <c r="K204" s="368"/>
      <c r="L204" s="368"/>
      <c r="M204" s="368"/>
      <c r="N204" s="368"/>
      <c r="O204" s="368"/>
      <c r="P204" s="368"/>
      <c r="R204" s="486"/>
    </row>
    <row r="205" spans="2:18">
      <c r="B205" s="152" t="str">
        <f t="shared" si="103"/>
        <v>40GbE</v>
      </c>
      <c r="C205" s="153" t="str">
        <f t="shared" si="103"/>
        <v>40 km</v>
      </c>
      <c r="D205" s="154" t="str">
        <f t="shared" si="103"/>
        <v>all</v>
      </c>
      <c r="E205" s="368">
        <f>'Ethernet Total'!E223-'Ethernet Cloud'!E205-'Ethernet Telecom'!E205</f>
        <v>3.6845739429673112</v>
      </c>
      <c r="F205" s="368">
        <f>'Ethernet Total'!F223-'Ethernet Cloud'!F205-'Ethernet Telecom'!F205</f>
        <v>4.1218079805743031</v>
      </c>
      <c r="G205" s="368"/>
      <c r="H205" s="368"/>
      <c r="I205" s="368"/>
      <c r="J205" s="368"/>
      <c r="K205" s="368"/>
      <c r="L205" s="368"/>
      <c r="M205" s="368"/>
      <c r="N205" s="368"/>
      <c r="O205" s="368"/>
      <c r="P205" s="368"/>
      <c r="R205" s="486"/>
    </row>
    <row r="206" spans="2:18">
      <c r="B206" s="149" t="str">
        <f t="shared" si="103"/>
        <v xml:space="preserve">50G </v>
      </c>
      <c r="C206" s="150" t="str">
        <f t="shared" si="103"/>
        <v>100 m</v>
      </c>
      <c r="D206" s="151" t="str">
        <f t="shared" si="103"/>
        <v>all</v>
      </c>
      <c r="E206" s="367">
        <f>'Ethernet Total'!E224-'Ethernet Cloud'!E206-'Ethernet Telecom'!E206</f>
        <v>0</v>
      </c>
      <c r="F206" s="367">
        <f>'Ethernet Total'!F224-'Ethernet Cloud'!F206-'Ethernet Telecom'!F206</f>
        <v>0</v>
      </c>
      <c r="G206" s="367"/>
      <c r="H206" s="367"/>
      <c r="I206" s="367"/>
      <c r="J206" s="367"/>
      <c r="K206" s="367"/>
      <c r="L206" s="367"/>
      <c r="M206" s="367"/>
      <c r="N206" s="367"/>
      <c r="O206" s="367"/>
      <c r="P206" s="367"/>
      <c r="R206" s="486"/>
    </row>
    <row r="207" spans="2:18">
      <c r="B207" s="152" t="str">
        <f t="shared" si="103"/>
        <v xml:space="preserve">50G </v>
      </c>
      <c r="C207" s="153" t="str">
        <f t="shared" si="103"/>
        <v>2 km</v>
      </c>
      <c r="D207" s="154" t="str">
        <f t="shared" si="103"/>
        <v>all</v>
      </c>
      <c r="E207" s="368">
        <f>'Ethernet Total'!E225-'Ethernet Cloud'!E207-'Ethernet Telecom'!E207</f>
        <v>0</v>
      </c>
      <c r="F207" s="368">
        <f>'Ethernet Total'!F225-'Ethernet Cloud'!F207-'Ethernet Telecom'!F207</f>
        <v>0</v>
      </c>
      <c r="G207" s="368"/>
      <c r="H207" s="368"/>
      <c r="I207" s="368"/>
      <c r="J207" s="368"/>
      <c r="K207" s="368"/>
      <c r="L207" s="368"/>
      <c r="M207" s="368"/>
      <c r="N207" s="368"/>
      <c r="O207" s="368"/>
      <c r="P207" s="368"/>
      <c r="R207" s="486"/>
    </row>
    <row r="208" spans="2:18">
      <c r="B208" s="152" t="str">
        <f t="shared" si="103"/>
        <v xml:space="preserve">50G </v>
      </c>
      <c r="C208" s="153" t="str">
        <f t="shared" si="103"/>
        <v>10 km</v>
      </c>
      <c r="D208" s="154" t="str">
        <f t="shared" si="103"/>
        <v>all</v>
      </c>
      <c r="E208" s="368">
        <f>'Ethernet Total'!E226-'Ethernet Cloud'!E208-'Ethernet Telecom'!E208</f>
        <v>0</v>
      </c>
      <c r="F208" s="368">
        <f>'Ethernet Total'!F226-'Ethernet Cloud'!F208-'Ethernet Telecom'!F208</f>
        <v>0</v>
      </c>
      <c r="G208" s="368"/>
      <c r="H208" s="368"/>
      <c r="I208" s="368"/>
      <c r="J208" s="368"/>
      <c r="K208" s="368"/>
      <c r="L208" s="368"/>
      <c r="M208" s="368"/>
      <c r="N208" s="368"/>
      <c r="O208" s="368"/>
      <c r="P208" s="368"/>
      <c r="R208" s="486"/>
    </row>
    <row r="209" spans="2:18">
      <c r="B209" s="152" t="str">
        <f t="shared" si="103"/>
        <v xml:space="preserve">50G </v>
      </c>
      <c r="C209" s="153" t="str">
        <f t="shared" si="103"/>
        <v>40 km</v>
      </c>
      <c r="D209" s="154" t="str">
        <f t="shared" si="103"/>
        <v>all</v>
      </c>
      <c r="E209" s="368">
        <f>'Ethernet Total'!E227-'Ethernet Cloud'!E209-'Ethernet Telecom'!E209</f>
        <v>0</v>
      </c>
      <c r="F209" s="368">
        <f>'Ethernet Total'!F227-'Ethernet Cloud'!F209-'Ethernet Telecom'!F209</f>
        <v>0</v>
      </c>
      <c r="G209" s="368"/>
      <c r="H209" s="368"/>
      <c r="I209" s="368"/>
      <c r="J209" s="368"/>
      <c r="K209" s="368"/>
      <c r="L209" s="368"/>
      <c r="M209" s="368"/>
      <c r="N209" s="368"/>
      <c r="O209" s="368"/>
      <c r="P209" s="368"/>
      <c r="R209" s="486"/>
    </row>
    <row r="210" spans="2:18">
      <c r="B210" s="152" t="str">
        <f t="shared" si="103"/>
        <v xml:space="preserve">50G </v>
      </c>
      <c r="C210" s="153" t="str">
        <f t="shared" si="103"/>
        <v>80 km</v>
      </c>
      <c r="D210" s="154" t="str">
        <f t="shared" si="103"/>
        <v>all</v>
      </c>
      <c r="E210" s="368">
        <f>'Ethernet Total'!E228-'Ethernet Cloud'!E210-'Ethernet Telecom'!E210</f>
        <v>0</v>
      </c>
      <c r="F210" s="368">
        <f>'Ethernet Total'!F228-'Ethernet Cloud'!F210-'Ethernet Telecom'!F210</f>
        <v>0</v>
      </c>
      <c r="G210" s="368"/>
      <c r="H210" s="368"/>
      <c r="I210" s="368"/>
      <c r="J210" s="368"/>
      <c r="K210" s="368"/>
      <c r="L210" s="368"/>
      <c r="M210" s="368"/>
      <c r="N210" s="368"/>
      <c r="O210" s="368"/>
      <c r="P210" s="368"/>
      <c r="R210" s="486"/>
    </row>
    <row r="211" spans="2:18">
      <c r="B211" s="149" t="str">
        <f t="shared" si="103"/>
        <v>100G</v>
      </c>
      <c r="C211" s="150" t="str">
        <f t="shared" si="103"/>
        <v>100 m</v>
      </c>
      <c r="D211" s="151" t="str">
        <f t="shared" si="103"/>
        <v>CFP</v>
      </c>
      <c r="E211" s="367">
        <f>'Ethernet Total'!E229-'Ethernet Cloud'!E211-'Ethernet Telecom'!E211</f>
        <v>0</v>
      </c>
      <c r="F211" s="367">
        <f>'Ethernet Total'!F229-'Ethernet Cloud'!F211-'Ethernet Telecom'!F211</f>
        <v>0</v>
      </c>
      <c r="G211" s="367"/>
      <c r="H211" s="367"/>
      <c r="I211" s="367"/>
      <c r="J211" s="367"/>
      <c r="K211" s="367"/>
      <c r="L211" s="367"/>
      <c r="M211" s="367"/>
      <c r="N211" s="367"/>
      <c r="O211" s="367"/>
      <c r="P211" s="367"/>
      <c r="R211" s="486"/>
    </row>
    <row r="212" spans="2:18">
      <c r="B212" s="152" t="str">
        <f t="shared" si="103"/>
        <v>100G</v>
      </c>
      <c r="C212" s="153" t="str">
        <f t="shared" si="103"/>
        <v>100 m</v>
      </c>
      <c r="D212" s="154" t="str">
        <f t="shared" si="103"/>
        <v>CFP2/4</v>
      </c>
      <c r="E212" s="368">
        <f>'Ethernet Total'!E230-'Ethernet Cloud'!E212-'Ethernet Telecom'!E212</f>
        <v>0</v>
      </c>
      <c r="F212" s="368">
        <f>'Ethernet Total'!F230-'Ethernet Cloud'!F212-'Ethernet Telecom'!F212</f>
        <v>0</v>
      </c>
      <c r="G212" s="368"/>
      <c r="H212" s="368"/>
      <c r="I212" s="368"/>
      <c r="J212" s="368"/>
      <c r="K212" s="368"/>
      <c r="L212" s="368"/>
      <c r="M212" s="368"/>
      <c r="N212" s="368"/>
      <c r="O212" s="368"/>
      <c r="P212" s="368"/>
      <c r="R212" s="486"/>
    </row>
    <row r="213" spans="2:18">
      <c r="B213" s="152" t="str">
        <f t="shared" si="103"/>
        <v>100G SR4</v>
      </c>
      <c r="C213" s="153" t="str">
        <f t="shared" si="103"/>
        <v>100 m</v>
      </c>
      <c r="D213" s="154" t="str">
        <f t="shared" si="103"/>
        <v>QSFP28</v>
      </c>
      <c r="E213" s="368">
        <f>'Ethernet Total'!E231-'Ethernet Cloud'!E213-'Ethernet Telecom'!E213</f>
        <v>0</v>
      </c>
      <c r="F213" s="368">
        <f>'Ethernet Total'!F231-'Ethernet Cloud'!F213-'Ethernet Telecom'!F213</f>
        <v>0</v>
      </c>
      <c r="G213" s="368"/>
      <c r="H213" s="368"/>
      <c r="I213" s="368"/>
      <c r="J213" s="368"/>
      <c r="K213" s="368"/>
      <c r="L213" s="368"/>
      <c r="M213" s="368"/>
      <c r="N213" s="368"/>
      <c r="O213" s="368"/>
      <c r="P213" s="368"/>
      <c r="R213" s="486"/>
    </row>
    <row r="214" spans="2:18">
      <c r="B214" s="152" t="str">
        <f t="shared" si="103"/>
        <v>100G SR2</v>
      </c>
      <c r="C214" s="153" t="str">
        <f t="shared" si="103"/>
        <v>100 m</v>
      </c>
      <c r="D214" s="154" t="str">
        <f t="shared" si="103"/>
        <v>SFP-DD, DSFP</v>
      </c>
      <c r="E214" s="368">
        <f>'Ethernet Total'!E232-'Ethernet Cloud'!E214-'Ethernet Telecom'!E214</f>
        <v>0</v>
      </c>
      <c r="F214" s="368">
        <f>'Ethernet Total'!F232-'Ethernet Cloud'!F214-'Ethernet Telecom'!F214</f>
        <v>0</v>
      </c>
      <c r="G214" s="368"/>
      <c r="H214" s="368"/>
      <c r="I214" s="368"/>
      <c r="J214" s="368"/>
      <c r="K214" s="368"/>
      <c r="L214" s="368"/>
      <c r="M214" s="368"/>
      <c r="N214" s="368"/>
      <c r="O214" s="368"/>
      <c r="P214" s="368"/>
      <c r="R214" s="486"/>
    </row>
    <row r="215" spans="2:18">
      <c r="B215" s="152" t="str">
        <f t="shared" si="103"/>
        <v>100G MM Duplex</v>
      </c>
      <c r="C215" s="153" t="str">
        <f t="shared" si="103"/>
        <v>100 m</v>
      </c>
      <c r="D215" s="154" t="str">
        <f t="shared" si="103"/>
        <v>QSFP28</v>
      </c>
      <c r="E215" s="368">
        <f>'Ethernet Total'!E233-'Ethernet Cloud'!E215-'Ethernet Telecom'!E215</f>
        <v>0</v>
      </c>
      <c r="F215" s="368">
        <f>'Ethernet Total'!F233-'Ethernet Cloud'!F215-'Ethernet Telecom'!F215</f>
        <v>0</v>
      </c>
      <c r="G215" s="368"/>
      <c r="H215" s="368"/>
      <c r="I215" s="368"/>
      <c r="J215" s="368"/>
      <c r="K215" s="368"/>
      <c r="L215" s="368"/>
      <c r="M215" s="368"/>
      <c r="N215" s="368"/>
      <c r="O215" s="368"/>
      <c r="P215" s="368"/>
      <c r="R215" s="486"/>
    </row>
    <row r="216" spans="2:18">
      <c r="B216" s="152" t="str">
        <f t="shared" si="103"/>
        <v>100G eSR</v>
      </c>
      <c r="C216" s="153" t="str">
        <f t="shared" si="103"/>
        <v>300 m</v>
      </c>
      <c r="D216" s="154" t="str">
        <f t="shared" si="103"/>
        <v>QSFP28</v>
      </c>
      <c r="E216" s="368">
        <f>'Ethernet Total'!E234-'Ethernet Cloud'!E216-'Ethernet Telecom'!E216</f>
        <v>0</v>
      </c>
      <c r="F216" s="368">
        <f>'Ethernet Total'!F234-'Ethernet Cloud'!F216-'Ethernet Telecom'!F216</f>
        <v>0</v>
      </c>
      <c r="G216" s="368"/>
      <c r="H216" s="368"/>
      <c r="I216" s="368"/>
      <c r="J216" s="368"/>
      <c r="K216" s="368"/>
      <c r="L216" s="368"/>
      <c r="M216" s="368"/>
      <c r="N216" s="368"/>
      <c r="O216" s="368"/>
      <c r="P216" s="368"/>
      <c r="R216" s="486"/>
    </row>
    <row r="217" spans="2:18">
      <c r="B217" s="152" t="str">
        <f t="shared" si="103"/>
        <v>100G PSM4</v>
      </c>
      <c r="C217" s="153" t="str">
        <f t="shared" si="103"/>
        <v>500 m</v>
      </c>
      <c r="D217" s="154" t="str">
        <f t="shared" si="103"/>
        <v>QSFP28</v>
      </c>
      <c r="E217" s="368">
        <f>'Ethernet Total'!E235-'Ethernet Cloud'!E217-'Ethernet Telecom'!E217</f>
        <v>0</v>
      </c>
      <c r="F217" s="368">
        <f>'Ethernet Total'!F235-'Ethernet Cloud'!F217-'Ethernet Telecom'!F217</f>
        <v>0</v>
      </c>
      <c r="G217" s="368"/>
      <c r="H217" s="368"/>
      <c r="I217" s="368"/>
      <c r="J217" s="368"/>
      <c r="K217" s="368"/>
      <c r="L217" s="368"/>
      <c r="M217" s="368"/>
      <c r="N217" s="368"/>
      <c r="O217" s="368"/>
      <c r="P217" s="368"/>
      <c r="R217" s="486"/>
    </row>
    <row r="218" spans="2:18">
      <c r="B218" s="152" t="str">
        <f t="shared" si="103"/>
        <v>100G DR</v>
      </c>
      <c r="C218" s="153" t="str">
        <f t="shared" si="103"/>
        <v>500 m</v>
      </c>
      <c r="D218" s="154" t="str">
        <f t="shared" si="103"/>
        <v>QSFP28</v>
      </c>
      <c r="E218" s="368">
        <f>'Ethernet Total'!E236-'Ethernet Cloud'!E218-'Ethernet Telecom'!E218</f>
        <v>0</v>
      </c>
      <c r="F218" s="368">
        <f>'Ethernet Total'!F236-'Ethernet Cloud'!F218-'Ethernet Telecom'!F218</f>
        <v>0</v>
      </c>
      <c r="G218" s="368"/>
      <c r="H218" s="368"/>
      <c r="I218" s="368"/>
      <c r="J218" s="368"/>
      <c r="K218" s="368"/>
      <c r="L218" s="368"/>
      <c r="M218" s="368"/>
      <c r="N218" s="368"/>
      <c r="O218" s="368"/>
      <c r="P218" s="368"/>
      <c r="R218" s="486"/>
    </row>
    <row r="219" spans="2:18">
      <c r="B219" s="152" t="str">
        <f t="shared" ref="B219:D232" si="104">B49</f>
        <v>100G CWDM4-Subspec</v>
      </c>
      <c r="C219" s="153" t="str">
        <f t="shared" si="104"/>
        <v>500 m</v>
      </c>
      <c r="D219" s="154" t="str">
        <f t="shared" si="104"/>
        <v>QSFP28</v>
      </c>
      <c r="E219" s="368">
        <f>'Ethernet Total'!E237-'Ethernet Cloud'!E219-'Ethernet Telecom'!E219</f>
        <v>0</v>
      </c>
      <c r="F219" s="368">
        <f>'Ethernet Total'!F237-'Ethernet Cloud'!F219-'Ethernet Telecom'!F219</f>
        <v>0</v>
      </c>
      <c r="G219" s="368"/>
      <c r="H219" s="368"/>
      <c r="I219" s="368"/>
      <c r="J219" s="368"/>
      <c r="K219" s="368"/>
      <c r="L219" s="368"/>
      <c r="M219" s="368"/>
      <c r="N219" s="368"/>
      <c r="O219" s="368"/>
      <c r="P219" s="368"/>
      <c r="R219" s="486"/>
    </row>
    <row r="220" spans="2:18">
      <c r="B220" s="152" t="str">
        <f t="shared" si="104"/>
        <v>100G CWDM4</v>
      </c>
      <c r="C220" s="153" t="str">
        <f t="shared" si="104"/>
        <v>2 km</v>
      </c>
      <c r="D220" s="154" t="str">
        <f t="shared" si="104"/>
        <v>QSFP28</v>
      </c>
      <c r="E220" s="368">
        <f>'Ethernet Total'!E238-'Ethernet Cloud'!E220-'Ethernet Telecom'!E220</f>
        <v>0</v>
      </c>
      <c r="F220" s="368">
        <f>'Ethernet Total'!F238-'Ethernet Cloud'!F220-'Ethernet Telecom'!F220</f>
        <v>0</v>
      </c>
      <c r="G220" s="368"/>
      <c r="H220" s="368"/>
      <c r="I220" s="368"/>
      <c r="J220" s="368"/>
      <c r="K220" s="368"/>
      <c r="L220" s="368"/>
      <c r="M220" s="368"/>
      <c r="N220" s="368"/>
      <c r="O220" s="368"/>
      <c r="P220" s="368"/>
      <c r="R220" s="486"/>
    </row>
    <row r="221" spans="2:18">
      <c r="B221" s="152" t="str">
        <f t="shared" si="104"/>
        <v>100G FR</v>
      </c>
      <c r="C221" s="153" t="str">
        <f t="shared" si="104"/>
        <v>2 km</v>
      </c>
      <c r="D221" s="154" t="str">
        <f t="shared" si="104"/>
        <v>QSFP28</v>
      </c>
      <c r="E221" s="368">
        <f>'Ethernet Total'!E239-'Ethernet Cloud'!E221-'Ethernet Telecom'!E221</f>
        <v>0</v>
      </c>
      <c r="F221" s="368">
        <f>'Ethernet Total'!F239-'Ethernet Cloud'!F221-'Ethernet Telecom'!F221</f>
        <v>0</v>
      </c>
      <c r="G221" s="368"/>
      <c r="H221" s="368"/>
      <c r="I221" s="368"/>
      <c r="J221" s="368"/>
      <c r="K221" s="368"/>
      <c r="L221" s="368"/>
      <c r="M221" s="368"/>
      <c r="N221" s="368"/>
      <c r="O221" s="368"/>
      <c r="P221" s="368"/>
      <c r="R221" s="486"/>
    </row>
    <row r="222" spans="2:18">
      <c r="B222" s="152" t="str">
        <f t="shared" si="104"/>
        <v>100G</v>
      </c>
      <c r="C222" s="153" t="str">
        <f t="shared" si="104"/>
        <v>10 km</v>
      </c>
      <c r="D222" s="154" t="str">
        <f t="shared" si="104"/>
        <v>CFP</v>
      </c>
      <c r="E222" s="368">
        <f>'Ethernet Total'!E240-'Ethernet Cloud'!E222-'Ethernet Telecom'!E222</f>
        <v>0</v>
      </c>
      <c r="F222" s="368">
        <f>'Ethernet Total'!F240-'Ethernet Cloud'!F222-'Ethernet Telecom'!F222</f>
        <v>0</v>
      </c>
      <c r="G222" s="368"/>
      <c r="H222" s="368"/>
      <c r="I222" s="368"/>
      <c r="J222" s="368"/>
      <c r="K222" s="368"/>
      <c r="L222" s="368"/>
      <c r="M222" s="368"/>
      <c r="N222" s="368"/>
      <c r="O222" s="368"/>
      <c r="P222" s="368"/>
      <c r="R222" s="486"/>
    </row>
    <row r="223" spans="2:18">
      <c r="B223" s="152" t="str">
        <f t="shared" si="104"/>
        <v>100G</v>
      </c>
      <c r="C223" s="153" t="str">
        <f t="shared" si="104"/>
        <v>10 km</v>
      </c>
      <c r="D223" s="154" t="str">
        <f t="shared" si="104"/>
        <v>CFP2/4</v>
      </c>
      <c r="E223" s="368">
        <f>'Ethernet Total'!E241-'Ethernet Cloud'!E223-'Ethernet Telecom'!E223</f>
        <v>0</v>
      </c>
      <c r="F223" s="368">
        <f>'Ethernet Total'!F241-'Ethernet Cloud'!F223-'Ethernet Telecom'!F223</f>
        <v>0</v>
      </c>
      <c r="G223" s="368"/>
      <c r="H223" s="368"/>
      <c r="I223" s="368"/>
      <c r="J223" s="368"/>
      <c r="K223" s="368"/>
      <c r="L223" s="368"/>
      <c r="M223" s="368"/>
      <c r="N223" s="368"/>
      <c r="O223" s="368"/>
      <c r="P223" s="368"/>
      <c r="R223" s="486"/>
    </row>
    <row r="224" spans="2:18">
      <c r="B224" s="152" t="str">
        <f t="shared" si="104"/>
        <v>100G LR4</v>
      </c>
      <c r="C224" s="153" t="str">
        <f t="shared" si="104"/>
        <v>10 km</v>
      </c>
      <c r="D224" s="154" t="str">
        <f t="shared" si="104"/>
        <v>QSFP28</v>
      </c>
      <c r="E224" s="368">
        <f>'Ethernet Total'!E242-'Ethernet Cloud'!E224-'Ethernet Telecom'!E224</f>
        <v>0</v>
      </c>
      <c r="F224" s="368">
        <f>'Ethernet Total'!F242-'Ethernet Cloud'!F224-'Ethernet Telecom'!F224</f>
        <v>0</v>
      </c>
      <c r="G224" s="368"/>
      <c r="H224" s="368"/>
      <c r="I224" s="368"/>
      <c r="J224" s="368"/>
      <c r="K224" s="368"/>
      <c r="L224" s="368"/>
      <c r="M224" s="368"/>
      <c r="N224" s="368"/>
      <c r="O224" s="368"/>
      <c r="P224" s="368"/>
      <c r="R224" s="486"/>
    </row>
    <row r="225" spans="2:18">
      <c r="B225" s="152" t="str">
        <f t="shared" si="104"/>
        <v>100G 4WDM10</v>
      </c>
      <c r="C225" s="153" t="str">
        <f t="shared" si="104"/>
        <v>10 km</v>
      </c>
      <c r="D225" s="154" t="str">
        <f t="shared" si="104"/>
        <v>QSFP28</v>
      </c>
      <c r="E225" s="368">
        <f>'Ethernet Total'!E243-'Ethernet Cloud'!E225-'Ethernet Telecom'!E225</f>
        <v>0</v>
      </c>
      <c r="F225" s="368">
        <f>'Ethernet Total'!F243-'Ethernet Cloud'!F225-'Ethernet Telecom'!F225</f>
        <v>2.25</v>
      </c>
      <c r="G225" s="368"/>
      <c r="H225" s="368"/>
      <c r="I225" s="368"/>
      <c r="J225" s="368"/>
      <c r="K225" s="368"/>
      <c r="L225" s="368"/>
      <c r="M225" s="368"/>
      <c r="N225" s="368"/>
      <c r="O225" s="368"/>
      <c r="P225" s="368"/>
      <c r="R225" s="486"/>
    </row>
    <row r="226" spans="2:18">
      <c r="B226" s="152" t="str">
        <f t="shared" si="104"/>
        <v>100G 4WDM20</v>
      </c>
      <c r="C226" s="153" t="str">
        <f t="shared" si="104"/>
        <v>20 km</v>
      </c>
      <c r="D226" s="154" t="str">
        <f t="shared" si="104"/>
        <v>QSFP28</v>
      </c>
      <c r="E226" s="368">
        <f>'Ethernet Total'!E244-'Ethernet Cloud'!E226-'Ethernet Telecom'!E226</f>
        <v>0</v>
      </c>
      <c r="F226" s="368">
        <f>'Ethernet Total'!F244-'Ethernet Cloud'!F226-'Ethernet Telecom'!F226</f>
        <v>0</v>
      </c>
      <c r="G226" s="368"/>
      <c r="H226" s="368"/>
      <c r="I226" s="368"/>
      <c r="J226" s="368"/>
      <c r="K226" s="368"/>
      <c r="L226" s="368"/>
      <c r="M226" s="368"/>
      <c r="N226" s="368"/>
      <c r="O226" s="368"/>
      <c r="P226" s="368"/>
      <c r="R226" s="486"/>
    </row>
    <row r="227" spans="2:18">
      <c r="B227" s="152" t="str">
        <f t="shared" si="104"/>
        <v>100G ER4-Lite</v>
      </c>
      <c r="C227" s="153" t="str">
        <f t="shared" si="104"/>
        <v>30 km</v>
      </c>
      <c r="D227" s="154" t="str">
        <f t="shared" si="104"/>
        <v>QSFP28</v>
      </c>
      <c r="E227" s="368"/>
      <c r="F227" s="368">
        <f>'Ethernet Total'!F245-'Ethernet Cloud'!F227-'Ethernet Telecom'!F227</f>
        <v>1.3948969578017669</v>
      </c>
      <c r="G227" s="368"/>
      <c r="H227" s="368"/>
      <c r="I227" s="368"/>
      <c r="J227" s="368"/>
      <c r="K227" s="368"/>
      <c r="L227" s="368"/>
      <c r="M227" s="368"/>
      <c r="N227" s="368"/>
      <c r="O227" s="368"/>
      <c r="P227" s="368"/>
      <c r="R227" s="486"/>
    </row>
    <row r="228" spans="2:18">
      <c r="B228" s="152" t="str">
        <f t="shared" si="104"/>
        <v>100G ER4</v>
      </c>
      <c r="C228" s="153" t="str">
        <f t="shared" si="104"/>
        <v>40 km</v>
      </c>
      <c r="D228" s="154" t="str">
        <f t="shared" si="104"/>
        <v>QSFP28</v>
      </c>
      <c r="E228" s="368">
        <f>'Ethernet Total'!E246-'Ethernet Cloud'!E228-'Ethernet Telecom'!E228</f>
        <v>13.409407906828157</v>
      </c>
      <c r="F228" s="368">
        <f>'Ethernet Total'!F246-'Ethernet Cloud'!F228-'Ethernet Telecom'!F228</f>
        <v>11.043923322922318</v>
      </c>
      <c r="G228" s="368"/>
      <c r="H228" s="368"/>
      <c r="I228" s="368"/>
      <c r="J228" s="368"/>
      <c r="K228" s="368"/>
      <c r="L228" s="368"/>
      <c r="M228" s="368"/>
      <c r="N228" s="368"/>
      <c r="O228" s="368"/>
      <c r="P228" s="368"/>
      <c r="R228" s="486"/>
    </row>
    <row r="229" spans="2:18">
      <c r="B229" s="155" t="str">
        <f t="shared" si="104"/>
        <v>100G ZR4</v>
      </c>
      <c r="C229" s="156" t="str">
        <f t="shared" si="104"/>
        <v>80 km</v>
      </c>
      <c r="D229" s="157" t="str">
        <f t="shared" si="104"/>
        <v>QSFP28</v>
      </c>
      <c r="E229" s="369"/>
      <c r="F229" s="369"/>
      <c r="G229" s="369"/>
      <c r="H229" s="369"/>
      <c r="I229" s="369"/>
      <c r="J229" s="369"/>
      <c r="K229" s="369"/>
      <c r="L229" s="369"/>
      <c r="M229" s="369"/>
      <c r="N229" s="369"/>
      <c r="O229" s="369"/>
      <c r="P229" s="369"/>
      <c r="R229" s="486"/>
    </row>
    <row r="230" spans="2:18">
      <c r="B230" s="149" t="str">
        <f t="shared" si="104"/>
        <v>200G SR4</v>
      </c>
      <c r="C230" s="150" t="str">
        <f t="shared" si="104"/>
        <v>100 m</v>
      </c>
      <c r="D230" s="151" t="str">
        <f t="shared" si="104"/>
        <v>QSFP56</v>
      </c>
      <c r="E230" s="367">
        <f>'Ethernet Total'!E248-'Ethernet Cloud'!E230-'Ethernet Telecom'!E230</f>
        <v>0</v>
      </c>
      <c r="F230" s="367">
        <f>'Ethernet Total'!F248-'Ethernet Cloud'!F230-'Ethernet Telecom'!F230</f>
        <v>0</v>
      </c>
      <c r="G230" s="367"/>
      <c r="H230" s="367"/>
      <c r="I230" s="367"/>
      <c r="J230" s="557"/>
      <c r="K230" s="367"/>
      <c r="L230" s="367"/>
      <c r="M230" s="367"/>
      <c r="N230" s="367"/>
      <c r="O230" s="367"/>
      <c r="P230" s="367"/>
      <c r="R230" s="486"/>
    </row>
    <row r="231" spans="2:18">
      <c r="B231" s="152" t="str">
        <f t="shared" si="104"/>
        <v>200G DR</v>
      </c>
      <c r="C231" s="153" t="str">
        <f t="shared" si="104"/>
        <v>500 m</v>
      </c>
      <c r="D231" s="154" t="str">
        <f t="shared" si="104"/>
        <v>TBD</v>
      </c>
      <c r="E231" s="368">
        <f>'Ethernet Total'!E249-'Ethernet Cloud'!E231-'Ethernet Telecom'!E231</f>
        <v>0</v>
      </c>
      <c r="F231" s="368">
        <f>'Ethernet Total'!F249-'Ethernet Cloud'!F231-'Ethernet Telecom'!F231</f>
        <v>0</v>
      </c>
      <c r="G231" s="368"/>
      <c r="H231" s="368"/>
      <c r="I231" s="368"/>
      <c r="J231" s="368"/>
      <c r="K231" s="368"/>
      <c r="L231" s="368"/>
      <c r="M231" s="368"/>
      <c r="N231" s="368"/>
      <c r="O231" s="368"/>
      <c r="P231" s="368"/>
      <c r="R231" s="486"/>
    </row>
    <row r="232" spans="2:18">
      <c r="B232" s="152" t="str">
        <f t="shared" si="104"/>
        <v>200G FR4</v>
      </c>
      <c r="C232" s="153" t="str">
        <f t="shared" si="104"/>
        <v>3 km</v>
      </c>
      <c r="D232" s="154" t="str">
        <f t="shared" si="104"/>
        <v>QSFP56</v>
      </c>
      <c r="E232" s="368">
        <f>'Ethernet Total'!E250-'Ethernet Cloud'!E232-'Ethernet Telecom'!E232</f>
        <v>0</v>
      </c>
      <c r="F232" s="368">
        <f>'Ethernet Total'!F250-'Ethernet Cloud'!F232-'Ethernet Telecom'!F232</f>
        <v>0</v>
      </c>
      <c r="G232" s="368"/>
      <c r="H232" s="368"/>
      <c r="I232" s="368"/>
      <c r="J232" s="713"/>
      <c r="K232" s="368"/>
      <c r="L232" s="368"/>
      <c r="M232" s="368"/>
      <c r="N232" s="368"/>
      <c r="O232" s="368"/>
      <c r="P232" s="368"/>
      <c r="R232" s="486"/>
    </row>
    <row r="233" spans="2:18">
      <c r="B233" s="152" t="str">
        <f t="shared" ref="B233:D233" si="105">B63</f>
        <v>200G LR</v>
      </c>
      <c r="C233" s="153" t="str">
        <f t="shared" si="105"/>
        <v>10 km</v>
      </c>
      <c r="D233" s="154" t="str">
        <f t="shared" si="105"/>
        <v>TBD</v>
      </c>
      <c r="E233" s="368">
        <f>'Ethernet Total'!E251-'Ethernet Cloud'!E233-'Ethernet Telecom'!E233</f>
        <v>0</v>
      </c>
      <c r="F233" s="368">
        <f>'Ethernet Total'!F251-'Ethernet Cloud'!F233-'Ethernet Telecom'!F233</f>
        <v>0</v>
      </c>
      <c r="G233" s="368"/>
      <c r="H233" s="368"/>
      <c r="I233" s="368"/>
      <c r="J233" s="368"/>
      <c r="K233" s="368"/>
      <c r="L233" s="368"/>
      <c r="M233" s="368"/>
      <c r="N233" s="368"/>
      <c r="O233" s="368"/>
      <c r="P233" s="368"/>
      <c r="R233" s="486"/>
    </row>
    <row r="234" spans="2:18">
      <c r="B234" s="155" t="str">
        <f t="shared" ref="B234:D234" si="106">B64</f>
        <v>200G ER4</v>
      </c>
      <c r="C234" s="156" t="str">
        <f t="shared" si="106"/>
        <v>40 km</v>
      </c>
      <c r="D234" s="157" t="str">
        <f t="shared" si="106"/>
        <v>TBD</v>
      </c>
      <c r="E234" s="369">
        <f>'Ethernet Total'!E252-'Ethernet Cloud'!E234-'Ethernet Telecom'!E234</f>
        <v>0</v>
      </c>
      <c r="F234" s="369">
        <f>'Ethernet Total'!F252-'Ethernet Cloud'!F234-'Ethernet Telecom'!F234</f>
        <v>0</v>
      </c>
      <c r="G234" s="369"/>
      <c r="H234" s="369"/>
      <c r="I234" s="369"/>
      <c r="J234" s="369"/>
      <c r="K234" s="369"/>
      <c r="L234" s="369"/>
      <c r="M234" s="369"/>
      <c r="N234" s="369"/>
      <c r="O234" s="369"/>
      <c r="P234" s="369"/>
      <c r="R234" s="486"/>
    </row>
    <row r="235" spans="2:18">
      <c r="B235" s="149" t="str">
        <f t="shared" ref="B235:D244" si="107">B65</f>
        <v>2x200 (400G-SR8)</v>
      </c>
      <c r="C235" s="150" t="str">
        <f t="shared" si="107"/>
        <v>100 m</v>
      </c>
      <c r="D235" s="151" t="str">
        <f t="shared" si="107"/>
        <v>OSFP, QSFP-DD</v>
      </c>
      <c r="E235" s="367">
        <f>'Ethernet Total'!E253-'Ethernet Cloud'!E235-'Ethernet Telecom'!E235</f>
        <v>0</v>
      </c>
      <c r="F235" s="367">
        <f>'Ethernet Total'!F253-'Ethernet Cloud'!F235-'Ethernet Telecom'!F235</f>
        <v>0</v>
      </c>
      <c r="G235" s="367"/>
      <c r="H235" s="367"/>
      <c r="I235" s="367"/>
      <c r="J235" s="367"/>
      <c r="K235" s="367"/>
      <c r="L235" s="367"/>
      <c r="M235" s="367"/>
      <c r="N235" s="367"/>
      <c r="O235" s="367"/>
      <c r="P235" s="367"/>
      <c r="R235" s="486"/>
    </row>
    <row r="236" spans="2:18">
      <c r="B236" s="152" t="str">
        <f t="shared" si="107"/>
        <v>400G SR4.2</v>
      </c>
      <c r="C236" s="153" t="str">
        <f t="shared" si="107"/>
        <v>100 m</v>
      </c>
      <c r="D236" s="154" t="str">
        <f t="shared" si="107"/>
        <v>OSFP, QSFP-DD</v>
      </c>
      <c r="E236" s="368">
        <f>'Ethernet Total'!E254-'Ethernet Cloud'!E236-'Ethernet Telecom'!E236</f>
        <v>0</v>
      </c>
      <c r="F236" s="368">
        <f>'Ethernet Total'!F254-'Ethernet Cloud'!F236-'Ethernet Telecom'!F236</f>
        <v>0</v>
      </c>
      <c r="G236" s="368"/>
      <c r="H236" s="368"/>
      <c r="I236" s="368"/>
      <c r="J236" s="368"/>
      <c r="K236" s="368"/>
      <c r="L236" s="368"/>
      <c r="M236" s="368"/>
      <c r="N236" s="368"/>
      <c r="O236" s="368"/>
      <c r="P236" s="368"/>
      <c r="R236" s="486"/>
    </row>
    <row r="237" spans="2:18">
      <c r="B237" s="152" t="str">
        <f t="shared" si="107"/>
        <v>400G DR4</v>
      </c>
      <c r="C237" s="153" t="str">
        <f t="shared" si="107"/>
        <v>500 m</v>
      </c>
      <c r="D237" s="154" t="str">
        <f t="shared" si="107"/>
        <v>OSFP, QSFP-DD, QSFP112</v>
      </c>
      <c r="E237" s="368">
        <f>'Ethernet Total'!E255-'Ethernet Cloud'!E237-'Ethernet Telecom'!E237</f>
        <v>0</v>
      </c>
      <c r="F237" s="368">
        <f>'Ethernet Total'!F255-'Ethernet Cloud'!F237-'Ethernet Telecom'!F237</f>
        <v>0</v>
      </c>
      <c r="G237" s="368"/>
      <c r="H237" s="368"/>
      <c r="I237" s="368"/>
      <c r="J237" s="368"/>
      <c r="K237" s="368"/>
      <c r="L237" s="368"/>
      <c r="M237" s="368"/>
      <c r="N237" s="368"/>
      <c r="O237" s="368"/>
      <c r="P237" s="368"/>
      <c r="R237" s="486"/>
    </row>
    <row r="238" spans="2:18">
      <c r="B238" s="152" t="str">
        <f t="shared" si="107"/>
        <v>2x(200G FR4)</v>
      </c>
      <c r="C238" s="153" t="str">
        <f t="shared" si="107"/>
        <v>2 km</v>
      </c>
      <c r="D238" s="154" t="str">
        <f t="shared" si="107"/>
        <v>OSFP</v>
      </c>
      <c r="E238" s="368">
        <f>'Ethernet Total'!E256-'Ethernet Cloud'!E238-'Ethernet Telecom'!E238</f>
        <v>0</v>
      </c>
      <c r="F238" s="368">
        <f>'Ethernet Total'!F256-'Ethernet Cloud'!F238-'Ethernet Telecom'!F238</f>
        <v>0</v>
      </c>
      <c r="G238" s="368"/>
      <c r="H238" s="368"/>
      <c r="I238" s="368"/>
      <c r="J238" s="368"/>
      <c r="K238" s="368"/>
      <c r="L238" s="368"/>
      <c r="M238" s="368"/>
      <c r="N238" s="368"/>
      <c r="O238" s="368"/>
      <c r="P238" s="368"/>
      <c r="R238" s="486"/>
    </row>
    <row r="239" spans="2:18">
      <c r="B239" s="152" t="str">
        <f t="shared" si="107"/>
        <v>400G FR4</v>
      </c>
      <c r="C239" s="153" t="str">
        <f t="shared" si="107"/>
        <v>2 km</v>
      </c>
      <c r="D239" s="154" t="str">
        <f t="shared" si="107"/>
        <v>OSFP, QSFP-DD, QSFP112</v>
      </c>
      <c r="E239" s="368">
        <f>'Ethernet Total'!E257-'Ethernet Cloud'!E239-'Ethernet Telecom'!E239</f>
        <v>0</v>
      </c>
      <c r="F239" s="368">
        <f>'Ethernet Total'!F257-'Ethernet Cloud'!F239-'Ethernet Telecom'!F239</f>
        <v>0</v>
      </c>
      <c r="G239" s="368"/>
      <c r="H239" s="368"/>
      <c r="I239" s="368"/>
      <c r="J239" s="368"/>
      <c r="K239" s="368"/>
      <c r="L239" s="368"/>
      <c r="M239" s="368"/>
      <c r="N239" s="368"/>
      <c r="O239" s="368"/>
      <c r="P239" s="368"/>
      <c r="R239" s="486"/>
    </row>
    <row r="240" spans="2:18">
      <c r="B240" s="152" t="str">
        <f t="shared" si="107"/>
        <v>400G LR8, LR4</v>
      </c>
      <c r="C240" s="153" t="str">
        <f t="shared" si="107"/>
        <v>10 km</v>
      </c>
      <c r="D240" s="154" t="str">
        <f t="shared" si="107"/>
        <v>OSFP, QSFP-DD, QSFP112</v>
      </c>
      <c r="E240" s="368">
        <f>'Ethernet Total'!E258-'Ethernet Cloud'!E240-'Ethernet Telecom'!E240</f>
        <v>0</v>
      </c>
      <c r="F240" s="368">
        <f>'Ethernet Total'!F258-'Ethernet Cloud'!F240-'Ethernet Telecom'!F240</f>
        <v>0</v>
      </c>
      <c r="G240" s="368"/>
      <c r="H240" s="368"/>
      <c r="I240" s="368"/>
      <c r="J240" s="368"/>
      <c r="K240" s="368"/>
      <c r="L240" s="368"/>
      <c r="M240" s="368"/>
      <c r="N240" s="368"/>
      <c r="O240" s="368"/>
      <c r="P240" s="368"/>
      <c r="R240" s="486"/>
    </row>
    <row r="241" spans="2:18">
      <c r="B241" s="155" t="str">
        <f t="shared" si="107"/>
        <v>400G ER4</v>
      </c>
      <c r="C241" s="156" t="str">
        <f t="shared" si="107"/>
        <v>40 km</v>
      </c>
      <c r="D241" s="157" t="str">
        <f t="shared" si="107"/>
        <v>TBD</v>
      </c>
      <c r="E241" s="485">
        <f>'Ethernet Total'!E259-'Ethernet Cloud'!E241-'Ethernet Telecom'!E241</f>
        <v>0</v>
      </c>
      <c r="F241" s="369">
        <f>'Ethernet Total'!F259-'Ethernet Cloud'!F241-'Ethernet Telecom'!F241</f>
        <v>0</v>
      </c>
      <c r="G241" s="369"/>
      <c r="H241" s="369"/>
      <c r="I241" s="369"/>
      <c r="J241" s="369"/>
      <c r="K241" s="369"/>
      <c r="L241" s="369"/>
      <c r="M241" s="369"/>
      <c r="N241" s="369"/>
      <c r="O241" s="369"/>
      <c r="P241" s="369"/>
      <c r="R241" s="486"/>
    </row>
    <row r="242" spans="2:18">
      <c r="B242" s="149" t="str">
        <f t="shared" si="107"/>
        <v>800G SR8</v>
      </c>
      <c r="C242" s="150" t="str">
        <f t="shared" si="107"/>
        <v>50 m</v>
      </c>
      <c r="D242" s="151" t="str">
        <f t="shared" si="107"/>
        <v>OSFP, QSFP-DD800</v>
      </c>
      <c r="E242" s="367">
        <f>'Ethernet Total'!E260-'Ethernet Cloud'!E242-'Ethernet Telecom'!E242</f>
        <v>0</v>
      </c>
      <c r="F242" s="367">
        <f>'Ethernet Total'!F260-'Ethernet Cloud'!F242-'Ethernet Telecom'!F242</f>
        <v>0</v>
      </c>
      <c r="G242" s="367"/>
      <c r="H242" s="367"/>
      <c r="I242" s="367"/>
      <c r="J242" s="367"/>
      <c r="K242" s="367"/>
      <c r="L242" s="367"/>
      <c r="M242" s="367"/>
      <c r="N242" s="367"/>
      <c r="O242" s="367"/>
      <c r="P242" s="367"/>
      <c r="R242" s="486"/>
    </row>
    <row r="243" spans="2:18">
      <c r="B243" s="152" t="str">
        <f t="shared" si="107"/>
        <v>800G DR8, DR4</v>
      </c>
      <c r="C243" s="153" t="str">
        <f t="shared" si="107"/>
        <v>500 m</v>
      </c>
      <c r="D243" s="154" t="str">
        <f t="shared" si="107"/>
        <v>OSFP, QSFP-DD800</v>
      </c>
      <c r="E243" s="368">
        <f>'Ethernet Total'!E261-'Ethernet Cloud'!E243-'Ethernet Telecom'!E243</f>
        <v>0</v>
      </c>
      <c r="F243" s="368">
        <f>'Ethernet Total'!F261-'Ethernet Cloud'!F243-'Ethernet Telecom'!F243</f>
        <v>0</v>
      </c>
      <c r="G243" s="368"/>
      <c r="H243" s="368"/>
      <c r="I243" s="368"/>
      <c r="J243" s="368"/>
      <c r="K243" s="368"/>
      <c r="L243" s="368"/>
      <c r="M243" s="368"/>
      <c r="N243" s="368"/>
      <c r="O243" s="368"/>
      <c r="P243" s="368"/>
      <c r="R243" s="486"/>
    </row>
    <row r="244" spans="2:18">
      <c r="B244" s="152" t="str">
        <f t="shared" si="107"/>
        <v>2x(400G FR4), 800G FR4</v>
      </c>
      <c r="C244" s="153" t="str">
        <f t="shared" si="107"/>
        <v>2 km</v>
      </c>
      <c r="D244" s="154" t="str">
        <f t="shared" si="107"/>
        <v>OSFP, QSFP-DD800</v>
      </c>
      <c r="E244" s="368">
        <f>'Ethernet Total'!E262-'Ethernet Cloud'!E244-'Ethernet Telecom'!E244</f>
        <v>0</v>
      </c>
      <c r="F244" s="368">
        <f>'Ethernet Total'!F262-'Ethernet Cloud'!F244-'Ethernet Telecom'!F244</f>
        <v>0</v>
      </c>
      <c r="G244" s="368"/>
      <c r="H244" s="368"/>
      <c r="I244" s="368"/>
      <c r="J244" s="368"/>
      <c r="K244" s="368"/>
      <c r="L244" s="368"/>
      <c r="M244" s="368"/>
      <c r="N244" s="368"/>
      <c r="O244" s="368"/>
      <c r="P244" s="368"/>
      <c r="R244" s="486"/>
    </row>
    <row r="245" spans="2:18">
      <c r="B245" s="152" t="str">
        <f t="shared" ref="B245:D245" si="108">B75</f>
        <v>800G LR8, LR4</v>
      </c>
      <c r="C245" s="153" t="str">
        <f t="shared" si="108"/>
        <v>6, 10 km</v>
      </c>
      <c r="D245" s="154" t="str">
        <f t="shared" si="108"/>
        <v>TBD</v>
      </c>
      <c r="E245" s="368">
        <f>'Ethernet Total'!E263-'Ethernet Cloud'!E245-'Ethernet Telecom'!E245</f>
        <v>0</v>
      </c>
      <c r="F245" s="368">
        <f>'Ethernet Total'!F263-'Ethernet Cloud'!F245-'Ethernet Telecom'!F245</f>
        <v>0</v>
      </c>
      <c r="G245" s="368"/>
      <c r="H245" s="368"/>
      <c r="I245" s="368"/>
      <c r="J245" s="368"/>
      <c r="K245" s="368"/>
      <c r="L245" s="368"/>
      <c r="M245" s="368"/>
      <c r="N245" s="368"/>
      <c r="O245" s="368"/>
      <c r="P245" s="368"/>
      <c r="R245" s="486"/>
    </row>
    <row r="246" spans="2:18">
      <c r="B246" s="152" t="str">
        <f t="shared" ref="B246:D246" si="109">B76</f>
        <v>800G ZRlite</v>
      </c>
      <c r="C246" s="153" t="str">
        <f t="shared" si="109"/>
        <v>10 km, 20 km</v>
      </c>
      <c r="D246" s="154" t="str">
        <f t="shared" si="109"/>
        <v>TBD</v>
      </c>
      <c r="E246" s="368">
        <f>'Ethernet Total'!E264-'Ethernet Cloud'!E246-'Ethernet Telecom'!E246</f>
        <v>0</v>
      </c>
      <c r="F246" s="368">
        <f>'Ethernet Total'!F264-'Ethernet Cloud'!F246-'Ethernet Telecom'!F246</f>
        <v>0</v>
      </c>
      <c r="G246" s="368"/>
      <c r="H246" s="368"/>
      <c r="I246" s="368"/>
      <c r="J246" s="368"/>
      <c r="K246" s="368"/>
      <c r="L246" s="368"/>
      <c r="M246" s="368"/>
      <c r="N246" s="368"/>
      <c r="O246" s="368"/>
      <c r="P246" s="368"/>
      <c r="R246" s="486"/>
    </row>
    <row r="247" spans="2:18">
      <c r="B247" s="155" t="str">
        <f t="shared" ref="B247:D247" si="110">B77</f>
        <v>800G ER4</v>
      </c>
      <c r="C247" s="156" t="str">
        <f t="shared" si="110"/>
        <v>40 km</v>
      </c>
      <c r="D247" s="157" t="str">
        <f t="shared" si="110"/>
        <v>TBD</v>
      </c>
      <c r="E247" s="369">
        <f>'Ethernet Total'!E265-'Ethernet Cloud'!E247-'Ethernet Telecom'!E247</f>
        <v>0</v>
      </c>
      <c r="F247" s="369">
        <f>'Ethernet Total'!F265-'Ethernet Cloud'!F247-'Ethernet Telecom'!F247</f>
        <v>0</v>
      </c>
      <c r="G247" s="369"/>
      <c r="H247" s="369"/>
      <c r="I247" s="369"/>
      <c r="J247" s="369"/>
      <c r="K247" s="369"/>
      <c r="L247" s="369"/>
      <c r="M247" s="369"/>
      <c r="N247" s="369"/>
      <c r="O247" s="369"/>
      <c r="P247" s="369"/>
      <c r="R247" s="486"/>
    </row>
    <row r="248" spans="2:18">
      <c r="B248" s="152" t="str">
        <f t="shared" ref="B248:D248" si="111">B78</f>
        <v>1.6T SR16</v>
      </c>
      <c r="C248" s="153" t="str">
        <f t="shared" si="111"/>
        <v>100 m</v>
      </c>
      <c r="D248" s="154" t="str">
        <f t="shared" si="111"/>
        <v>OSFP-XD and TBD</v>
      </c>
      <c r="E248" s="368">
        <f>'Ethernet Total'!E266-'Ethernet Cloud'!E248-'Ethernet Telecom'!E248</f>
        <v>0</v>
      </c>
      <c r="F248" s="368">
        <f>'Ethernet Total'!F266-'Ethernet Cloud'!F248-'Ethernet Telecom'!F248</f>
        <v>0</v>
      </c>
      <c r="G248" s="368"/>
      <c r="H248" s="368"/>
      <c r="I248" s="368"/>
      <c r="J248" s="368"/>
      <c r="K248" s="368"/>
      <c r="L248" s="368"/>
      <c r="M248" s="368"/>
      <c r="N248" s="368"/>
      <c r="O248" s="368"/>
      <c r="P248" s="368"/>
      <c r="R248" s="486"/>
    </row>
    <row r="249" spans="2:18">
      <c r="B249" s="152" t="str">
        <f t="shared" ref="B249:D249" si="112">B79</f>
        <v>1.6T DR8</v>
      </c>
      <c r="C249" s="153" t="str">
        <f t="shared" si="112"/>
        <v>500 m</v>
      </c>
      <c r="D249" s="154" t="str">
        <f t="shared" si="112"/>
        <v>OSFP-XD and TBD</v>
      </c>
      <c r="E249" s="368">
        <f>'Ethernet Total'!E267-'Ethernet Cloud'!E249-'Ethernet Telecom'!E249</f>
        <v>0</v>
      </c>
      <c r="F249" s="368">
        <f>'Ethernet Total'!F267-'Ethernet Cloud'!F249-'Ethernet Telecom'!F249</f>
        <v>0</v>
      </c>
      <c r="G249" s="368"/>
      <c r="H249" s="368"/>
      <c r="I249" s="368"/>
      <c r="J249" s="368"/>
      <c r="K249" s="368"/>
      <c r="L249" s="368"/>
      <c r="M249" s="368"/>
      <c r="N249" s="368"/>
      <c r="O249" s="368"/>
      <c r="P249" s="368"/>
      <c r="R249" s="486"/>
    </row>
    <row r="250" spans="2:18">
      <c r="B250" s="152" t="str">
        <f t="shared" ref="B250:D250" si="113">B80</f>
        <v>1.6T FR8</v>
      </c>
      <c r="C250" s="153" t="str">
        <f t="shared" si="113"/>
        <v>2 km</v>
      </c>
      <c r="D250" s="154" t="str">
        <f t="shared" si="113"/>
        <v>OSFP-XD and TBD</v>
      </c>
      <c r="E250" s="368">
        <f>'Ethernet Total'!E268-'Ethernet Cloud'!E250-'Ethernet Telecom'!E250</f>
        <v>0</v>
      </c>
      <c r="F250" s="368">
        <f>'Ethernet Total'!F268-'Ethernet Cloud'!F250-'Ethernet Telecom'!F250</f>
        <v>0</v>
      </c>
      <c r="G250" s="368"/>
      <c r="H250" s="368"/>
      <c r="I250" s="368"/>
      <c r="J250" s="368"/>
      <c r="K250" s="368"/>
      <c r="L250" s="368"/>
      <c r="M250" s="368"/>
      <c r="N250" s="368"/>
      <c r="O250" s="368"/>
      <c r="P250" s="368"/>
      <c r="R250" s="486"/>
    </row>
    <row r="251" spans="2:18">
      <c r="B251" s="152" t="str">
        <f t="shared" ref="B251:D251" si="114">B81</f>
        <v>1.6T LR8</v>
      </c>
      <c r="C251" s="153" t="str">
        <f t="shared" si="114"/>
        <v>10 km</v>
      </c>
      <c r="D251" s="154" t="str">
        <f t="shared" si="114"/>
        <v>OSFP-XD and TBD</v>
      </c>
      <c r="E251" s="368">
        <f>'Ethernet Total'!E269-'Ethernet Cloud'!E251-'Ethernet Telecom'!E251</f>
        <v>0</v>
      </c>
      <c r="F251" s="368">
        <f>'Ethernet Total'!F269-'Ethernet Cloud'!F251-'Ethernet Telecom'!F251</f>
        <v>0</v>
      </c>
      <c r="G251" s="368"/>
      <c r="H251" s="368"/>
      <c r="I251" s="368"/>
      <c r="J251" s="368"/>
      <c r="K251" s="368"/>
      <c r="L251" s="368"/>
      <c r="M251" s="368"/>
      <c r="N251" s="368"/>
      <c r="O251" s="368"/>
      <c r="P251" s="368"/>
      <c r="R251" s="486"/>
    </row>
    <row r="252" spans="2:18">
      <c r="B252" s="155" t="str">
        <f t="shared" ref="B252:D252" si="115">B82</f>
        <v>1.6T ER8</v>
      </c>
      <c r="C252" s="156" t="str">
        <f t="shared" si="115"/>
        <v>&gt;10 km</v>
      </c>
      <c r="D252" s="157" t="str">
        <f t="shared" si="115"/>
        <v>OSFP-XD and TBD</v>
      </c>
      <c r="E252" s="369">
        <f>'Ethernet Total'!E270-'Ethernet Cloud'!E252-'Ethernet Telecom'!E252</f>
        <v>0</v>
      </c>
      <c r="F252" s="369">
        <f>'Ethernet Total'!F270-'Ethernet Cloud'!F252-'Ethernet Telecom'!F252</f>
        <v>0</v>
      </c>
      <c r="G252" s="369"/>
      <c r="H252" s="369"/>
      <c r="I252" s="369"/>
      <c r="J252" s="369"/>
      <c r="K252" s="369"/>
      <c r="L252" s="369"/>
      <c r="M252" s="369"/>
      <c r="N252" s="369"/>
      <c r="O252" s="369"/>
      <c r="P252" s="369"/>
      <c r="R252" s="486"/>
    </row>
    <row r="253" spans="2:18">
      <c r="B253" s="152" t="str">
        <f t="shared" ref="B253:D253" si="116">B83</f>
        <v>3.2T SR</v>
      </c>
      <c r="C253" s="153" t="str">
        <f t="shared" si="116"/>
        <v>100 m</v>
      </c>
      <c r="D253" s="154" t="str">
        <f t="shared" si="116"/>
        <v>OSFP-XD and TBD</v>
      </c>
      <c r="E253" s="368">
        <f>'Ethernet Total'!E271-'Ethernet Cloud'!E253-'Ethernet Telecom'!E253</f>
        <v>0</v>
      </c>
      <c r="F253" s="368">
        <f>'Ethernet Total'!F271-'Ethernet Cloud'!F253-'Ethernet Telecom'!F253</f>
        <v>0</v>
      </c>
      <c r="G253" s="368"/>
      <c r="H253" s="368"/>
      <c r="I253" s="368"/>
      <c r="J253" s="368"/>
      <c r="K253" s="368"/>
      <c r="L253" s="368"/>
      <c r="M253" s="368"/>
      <c r="N253" s="368"/>
      <c r="O253" s="368"/>
      <c r="P253" s="368"/>
      <c r="R253" s="486"/>
    </row>
    <row r="254" spans="2:18">
      <c r="B254" s="152" t="str">
        <f t="shared" ref="B254:D254" si="117">B84</f>
        <v>3.2T DR</v>
      </c>
      <c r="C254" s="153" t="str">
        <f t="shared" si="117"/>
        <v>500 m</v>
      </c>
      <c r="D254" s="154" t="str">
        <f t="shared" si="117"/>
        <v>OSFP-XD and TBD</v>
      </c>
      <c r="E254" s="368">
        <f>'Ethernet Total'!E272-'Ethernet Cloud'!E254-'Ethernet Telecom'!E254</f>
        <v>0</v>
      </c>
      <c r="F254" s="368">
        <f>'Ethernet Total'!F272-'Ethernet Cloud'!F254-'Ethernet Telecom'!F254</f>
        <v>0</v>
      </c>
      <c r="G254" s="368"/>
      <c r="H254" s="368"/>
      <c r="I254" s="368"/>
      <c r="J254" s="368"/>
      <c r="K254" s="368"/>
      <c r="L254" s="368"/>
      <c r="M254" s="368"/>
      <c r="N254" s="368"/>
      <c r="O254" s="368"/>
      <c r="P254" s="368"/>
      <c r="R254" s="486"/>
    </row>
    <row r="255" spans="2:18">
      <c r="B255" s="152" t="str">
        <f t="shared" ref="B255:D255" si="118">B85</f>
        <v>3.2T FR</v>
      </c>
      <c r="C255" s="153" t="str">
        <f t="shared" si="118"/>
        <v>2 km</v>
      </c>
      <c r="D255" s="154" t="str">
        <f t="shared" si="118"/>
        <v>OSFP-XD and TBD</v>
      </c>
      <c r="E255" s="368">
        <f>'Ethernet Total'!E273-'Ethernet Cloud'!E255-'Ethernet Telecom'!E255</f>
        <v>0</v>
      </c>
      <c r="F255" s="368">
        <f>'Ethernet Total'!F273-'Ethernet Cloud'!F255-'Ethernet Telecom'!F255</f>
        <v>0</v>
      </c>
      <c r="G255" s="368"/>
      <c r="H255" s="368"/>
      <c r="I255" s="368"/>
      <c r="J255" s="368"/>
      <c r="K255" s="368"/>
      <c r="L255" s="368"/>
      <c r="M255" s="368"/>
      <c r="N255" s="368"/>
      <c r="O255" s="368"/>
      <c r="P255" s="368"/>
      <c r="R255" s="486"/>
    </row>
    <row r="256" spans="2:18">
      <c r="B256" s="152" t="str">
        <f t="shared" ref="B256:D256" si="119">B86</f>
        <v>3.2T LR</v>
      </c>
      <c r="C256" s="153" t="str">
        <f t="shared" si="119"/>
        <v>10 km</v>
      </c>
      <c r="D256" s="154" t="str">
        <f t="shared" si="119"/>
        <v>OSFP-XD and TBD</v>
      </c>
      <c r="E256" s="368">
        <f>'Ethernet Total'!E274-'Ethernet Cloud'!E256-'Ethernet Telecom'!E256</f>
        <v>0</v>
      </c>
      <c r="F256" s="368">
        <f>'Ethernet Total'!F274-'Ethernet Cloud'!F256-'Ethernet Telecom'!F256</f>
        <v>0</v>
      </c>
      <c r="G256" s="368"/>
      <c r="H256" s="368"/>
      <c r="I256" s="368"/>
      <c r="J256" s="368"/>
      <c r="K256" s="368"/>
      <c r="L256" s="368"/>
      <c r="M256" s="368"/>
      <c r="N256" s="368"/>
      <c r="O256" s="368"/>
      <c r="P256" s="368"/>
      <c r="R256" s="486"/>
    </row>
    <row r="257" spans="2:18">
      <c r="B257" s="152" t="str">
        <f t="shared" ref="B257:D257" si="120">B87</f>
        <v>3.2T ER</v>
      </c>
      <c r="C257" s="153" t="str">
        <f t="shared" si="120"/>
        <v>&gt;10 km</v>
      </c>
      <c r="D257" s="154" t="str">
        <f t="shared" si="120"/>
        <v>OSFP-XD and TBD</v>
      </c>
      <c r="E257" s="368">
        <f>'Ethernet Total'!E275-'Ethernet Cloud'!E257-'Ethernet Telecom'!E257</f>
        <v>0</v>
      </c>
      <c r="F257" s="368">
        <f>'Ethernet Total'!F275-'Ethernet Cloud'!F257-'Ethernet Telecom'!F257</f>
        <v>0</v>
      </c>
      <c r="G257" s="368"/>
      <c r="H257" s="368"/>
      <c r="I257" s="368"/>
      <c r="J257" s="368"/>
      <c r="K257" s="368"/>
      <c r="L257" s="368"/>
      <c r="M257" s="368"/>
      <c r="N257" s="368"/>
      <c r="O257" s="368"/>
      <c r="P257" s="368"/>
      <c r="R257" s="486"/>
    </row>
    <row r="258" spans="2:18">
      <c r="B258" s="155"/>
      <c r="C258" s="156"/>
      <c r="D258" s="157"/>
      <c r="E258" s="369">
        <f>'Ethernet Total'!E276-'Ethernet Cloud'!E258-'Ethernet Telecom'!E258</f>
        <v>0</v>
      </c>
      <c r="F258" s="369">
        <f>'Ethernet Total'!F276-'Ethernet Cloud'!F258-'Ethernet Telecom'!F258</f>
        <v>0</v>
      </c>
      <c r="G258" s="369"/>
      <c r="H258" s="369"/>
      <c r="I258" s="369"/>
      <c r="J258" s="369"/>
      <c r="K258" s="369"/>
      <c r="L258" s="369"/>
      <c r="M258" s="369"/>
      <c r="N258" s="369"/>
      <c r="O258" s="369"/>
      <c r="P258" s="369"/>
      <c r="R258" s="486"/>
    </row>
    <row r="259" spans="2:18">
      <c r="B259" s="334" t="s">
        <v>18</v>
      </c>
      <c r="C259" s="335"/>
      <c r="D259" s="336"/>
      <c r="E259" s="72">
        <f t="shared" ref="E259:F259" si="121">SUM(E179:E258)</f>
        <v>598.77204776909878</v>
      </c>
      <c r="F259" s="72">
        <f t="shared" si="121"/>
        <v>583.36292043779542</v>
      </c>
      <c r="G259" s="72"/>
      <c r="H259" s="72"/>
      <c r="I259" s="72"/>
      <c r="J259" s="72"/>
      <c r="K259" s="72"/>
      <c r="L259" s="72"/>
      <c r="M259" s="72"/>
      <c r="N259" s="72"/>
      <c r="O259" s="72"/>
      <c r="P259" s="72"/>
      <c r="R259" s="486"/>
    </row>
    <row r="260" spans="2:18">
      <c r="B260" s="63"/>
      <c r="C260" s="63"/>
      <c r="D260" s="63"/>
    </row>
    <row r="263" spans="2:18">
      <c r="B263" s="63"/>
      <c r="C263" s="63"/>
      <c r="D263" s="63"/>
    </row>
    <row r="264" spans="2:18">
      <c r="B264" s="63"/>
      <c r="C264" s="63"/>
      <c r="D264" s="63"/>
    </row>
    <row r="265" spans="2:18">
      <c r="B265" s="63"/>
      <c r="C265" s="63"/>
      <c r="D265" s="63"/>
    </row>
    <row r="266" spans="2:18">
      <c r="B266" s="63"/>
      <c r="C266" s="63"/>
      <c r="D266" s="63"/>
    </row>
    <row r="267" spans="2:18">
      <c r="B267" s="63"/>
      <c r="C267" s="63"/>
      <c r="D267" s="63"/>
    </row>
    <row r="268" spans="2:18">
      <c r="B268" s="63"/>
      <c r="C268" s="63"/>
      <c r="D268" s="63"/>
    </row>
    <row r="269" spans="2:18">
      <c r="B269" s="63"/>
      <c r="C269" s="63"/>
      <c r="D269" s="63"/>
    </row>
    <row r="270" spans="2:18">
      <c r="B270" s="63"/>
      <c r="C270" s="63"/>
      <c r="D270" s="63"/>
    </row>
    <row r="271" spans="2:18">
      <c r="B271" s="63"/>
      <c r="C271" s="63"/>
      <c r="D271" s="63"/>
    </row>
    <row r="272" spans="2:18">
      <c r="B272" s="63"/>
      <c r="C272" s="63"/>
      <c r="D272" s="63"/>
    </row>
    <row r="273" s="63" customFormat="1"/>
    <row r="274" s="63" customFormat="1"/>
    <row r="275" s="63" customFormat="1"/>
    <row r="276" s="63" customFormat="1"/>
    <row r="277" s="63" customFormat="1"/>
    <row r="278" s="63" customFormat="1"/>
    <row r="279" s="63" customFormat="1"/>
    <row r="280" s="63" customFormat="1"/>
    <row r="281" s="63" customFormat="1"/>
    <row r="282" s="63" customFormat="1"/>
    <row r="283" s="63" customFormat="1"/>
    <row r="284" s="63" customFormat="1"/>
    <row r="285" s="63" customFormat="1"/>
    <row r="286" s="63" customFormat="1"/>
    <row r="287" s="63" customFormat="1"/>
    <row r="288" s="63" customFormat="1"/>
    <row r="289" s="63" customFormat="1"/>
    <row r="290" s="63" customFormat="1"/>
    <row r="291" s="63" customFormat="1"/>
    <row r="292" s="63" customFormat="1"/>
    <row r="293" s="63" customFormat="1"/>
    <row r="294" s="63" customFormat="1"/>
  </sheetData>
  <conditionalFormatting sqref="E9:P88">
    <cfRule type="expression" dxfId="1" priority="2">
      <formula>E9&lt;0</formula>
    </cfRule>
  </conditionalFormatting>
  <pageMargins left="0.7" right="0.7" top="0.75" bottom="0.75" header="0.3" footer="0.3"/>
  <pageSetup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CFFCC"/>
  </sheetPr>
  <dimension ref="A2:AA383"/>
  <sheetViews>
    <sheetView zoomScale="60" zoomScaleNormal="60" zoomScalePageLayoutView="92" workbookViewId="0"/>
  </sheetViews>
  <sheetFormatPr defaultColWidth="8.796875" defaultRowHeight="13.15"/>
  <cols>
    <col min="1" max="1" width="6.59765625" style="176" customWidth="1"/>
    <col min="2" max="2" width="27.796875" style="176" customWidth="1"/>
    <col min="3" max="4" width="11.19921875" style="176" bestFit="1" customWidth="1"/>
    <col min="5" max="5" width="11.19921875" style="176" customWidth="1"/>
    <col min="6" max="10" width="11.19921875" style="176" bestFit="1" customWidth="1"/>
    <col min="11" max="14" width="10.46484375" style="176" customWidth="1"/>
    <col min="15" max="15" width="10.19921875" style="176" bestFit="1" customWidth="1"/>
    <col min="16" max="22" width="9.19921875" style="176" bestFit="1" customWidth="1"/>
    <col min="23" max="16384" width="8.796875" style="176"/>
  </cols>
  <sheetData>
    <row r="2" spans="2:14" ht="18">
      <c r="B2" s="282" t="str">
        <f>'Ethernet Dashboard'!$B$2</f>
        <v>LightCounting Mega Datacenter Report Database</v>
      </c>
    </row>
    <row r="3" spans="2:14" ht="15.75">
      <c r="B3" s="769" t="str">
        <f>Introduction!$B$3</f>
        <v>July 2022 - template - for illustration only</v>
      </c>
    </row>
    <row r="4" spans="2:14" ht="21">
      <c r="B4" s="283" t="s">
        <v>121</v>
      </c>
    </row>
    <row r="6" spans="2:14" ht="23.25" customHeight="1"/>
    <row r="7" spans="2:14" ht="23.25" customHeight="1"/>
    <row r="8" spans="2:14" ht="23.25" customHeight="1"/>
    <row r="9" spans="2:14" ht="23.25" customHeight="1"/>
    <row r="10" spans="2:14" ht="23.25" customHeight="1"/>
    <row r="11" spans="2:14" s="3" customFormat="1" ht="12.75"/>
    <row r="12" spans="2:14" ht="21">
      <c r="B12" s="471" t="s">
        <v>120</v>
      </c>
      <c r="C12" s="193"/>
      <c r="D12" s="207"/>
      <c r="F12" s="88" t="s">
        <v>450</v>
      </c>
      <c r="K12" s="88" t="s">
        <v>159</v>
      </c>
    </row>
    <row r="13" spans="2:14" ht="18">
      <c r="L13" s="88"/>
      <c r="M13" s="88"/>
      <c r="N13" s="88"/>
    </row>
    <row r="35" spans="2:14" ht="18.75" customHeight="1">
      <c r="B35" s="207" t="s">
        <v>204</v>
      </c>
      <c r="E35" s="207"/>
      <c r="H35" s="461" t="s">
        <v>181</v>
      </c>
      <c r="J35" s="207" t="s">
        <v>205</v>
      </c>
    </row>
    <row r="36" spans="2:14">
      <c r="G36" s="41"/>
      <c r="H36" s="122"/>
      <c r="I36" s="122"/>
      <c r="J36" s="122"/>
      <c r="K36" s="122"/>
      <c r="L36" s="122"/>
      <c r="M36" s="122"/>
      <c r="N36" s="122"/>
    </row>
    <row r="37" spans="2:14">
      <c r="G37" s="41"/>
      <c r="H37" s="122"/>
      <c r="I37" s="122"/>
      <c r="J37" s="122"/>
      <c r="K37" s="122"/>
      <c r="L37" s="122"/>
      <c r="M37" s="122"/>
      <c r="N37" s="122"/>
    </row>
    <row r="38" spans="2:14">
      <c r="G38" s="41"/>
      <c r="H38" s="122"/>
      <c r="I38" s="122"/>
      <c r="J38" s="122"/>
      <c r="K38" s="122"/>
      <c r="L38" s="122"/>
      <c r="M38" s="122"/>
      <c r="N38" s="122"/>
    </row>
    <row r="39" spans="2:14">
      <c r="G39" s="41"/>
      <c r="H39" s="122"/>
      <c r="I39" s="122"/>
      <c r="J39" s="122"/>
      <c r="K39" s="122"/>
      <c r="L39" s="122"/>
      <c r="M39" s="122"/>
      <c r="N39" s="122"/>
    </row>
    <row r="40" spans="2:14">
      <c r="G40" s="41"/>
      <c r="H40" s="122"/>
      <c r="I40" s="122"/>
      <c r="J40" s="122"/>
      <c r="K40" s="122"/>
      <c r="L40" s="122"/>
      <c r="M40" s="122"/>
      <c r="N40" s="122"/>
    </row>
    <row r="41" spans="2:14">
      <c r="G41" s="41"/>
      <c r="H41" s="122"/>
      <c r="I41" s="122"/>
      <c r="J41" s="122"/>
      <c r="K41" s="122"/>
      <c r="L41" s="122"/>
      <c r="M41" s="122"/>
      <c r="N41" s="122"/>
    </row>
    <row r="42" spans="2:14">
      <c r="G42" s="41"/>
      <c r="H42" s="122"/>
      <c r="I42" s="122"/>
      <c r="J42" s="122"/>
      <c r="K42" s="122"/>
      <c r="L42" s="122"/>
      <c r="M42" s="122"/>
      <c r="N42" s="122"/>
    </row>
    <row r="43" spans="2:14">
      <c r="G43" s="41"/>
      <c r="H43" s="122"/>
      <c r="I43" s="122"/>
      <c r="J43" s="122"/>
      <c r="K43" s="122"/>
      <c r="L43" s="122"/>
      <c r="M43" s="122"/>
      <c r="N43" s="122"/>
    </row>
    <row r="44" spans="2:14">
      <c r="G44" s="41"/>
      <c r="H44" s="122"/>
      <c r="I44" s="122"/>
      <c r="J44" s="122"/>
      <c r="K44" s="122"/>
      <c r="L44" s="122"/>
      <c r="M44" s="122"/>
      <c r="N44" s="122"/>
    </row>
    <row r="45" spans="2:14">
      <c r="G45" s="41"/>
      <c r="H45" s="122"/>
      <c r="I45" s="122"/>
      <c r="J45" s="122"/>
      <c r="K45" s="122"/>
      <c r="L45" s="122"/>
      <c r="M45" s="122"/>
      <c r="N45" s="122"/>
    </row>
    <row r="46" spans="2:14">
      <c r="G46" s="41"/>
      <c r="H46" s="122"/>
      <c r="I46" s="122"/>
      <c r="J46" s="122"/>
      <c r="K46" s="122"/>
      <c r="L46" s="122"/>
      <c r="M46" s="122"/>
      <c r="N46" s="122"/>
    </row>
    <row r="47" spans="2:14">
      <c r="G47" s="41"/>
      <c r="H47" s="122"/>
      <c r="I47" s="122"/>
      <c r="J47" s="122"/>
      <c r="K47" s="122"/>
      <c r="L47" s="122"/>
      <c r="M47" s="122"/>
      <c r="N47" s="122"/>
    </row>
    <row r="48" spans="2:14">
      <c r="G48" s="41"/>
      <c r="H48" s="122"/>
      <c r="I48" s="122"/>
      <c r="J48" s="122"/>
      <c r="K48" s="122"/>
      <c r="L48" s="122"/>
      <c r="M48" s="122"/>
      <c r="N48" s="122"/>
    </row>
    <row r="49" spans="2:15">
      <c r="G49" s="41"/>
      <c r="H49" s="122"/>
      <c r="I49" s="122"/>
      <c r="J49" s="122"/>
      <c r="K49" s="122"/>
      <c r="L49" s="122"/>
      <c r="M49" s="122"/>
      <c r="N49" s="122"/>
    </row>
    <row r="50" spans="2:15">
      <c r="G50" s="41"/>
      <c r="H50" s="122"/>
      <c r="I50" s="122"/>
      <c r="J50" s="122"/>
      <c r="K50" s="122"/>
      <c r="L50" s="122"/>
      <c r="M50" s="122"/>
      <c r="N50" s="122"/>
    </row>
    <row r="51" spans="2:15">
      <c r="G51" s="41"/>
      <c r="H51" s="122"/>
      <c r="I51" s="122"/>
      <c r="J51" s="122"/>
      <c r="K51" s="122"/>
      <c r="L51" s="122"/>
      <c r="M51" s="122"/>
      <c r="N51" s="122"/>
    </row>
    <row r="55" spans="2:15" ht="21">
      <c r="B55" s="207" t="s">
        <v>256</v>
      </c>
    </row>
    <row r="56" spans="2:15" ht="18">
      <c r="O56" s="88"/>
    </row>
    <row r="57" spans="2:15" ht="25.5">
      <c r="B57" s="191" t="s">
        <v>119</v>
      </c>
      <c r="E57" s="88" t="s">
        <v>202</v>
      </c>
      <c r="O57" s="88"/>
    </row>
    <row r="58" spans="2:15" ht="15.75">
      <c r="B58" s="206" t="s">
        <v>286</v>
      </c>
      <c r="C58" s="252">
        <v>2016</v>
      </c>
      <c r="D58" s="252">
        <v>2017</v>
      </c>
      <c r="E58" s="252">
        <v>2018</v>
      </c>
      <c r="F58" s="252">
        <v>2019</v>
      </c>
      <c r="G58" s="252">
        <v>2020</v>
      </c>
      <c r="H58" s="253">
        <v>2021</v>
      </c>
      <c r="I58" s="253">
        <v>2022</v>
      </c>
      <c r="J58" s="253">
        <v>2023</v>
      </c>
      <c r="K58" s="253">
        <v>2024</v>
      </c>
      <c r="L58" s="253">
        <v>2025</v>
      </c>
      <c r="M58" s="254">
        <v>2026</v>
      </c>
      <c r="N58" s="254">
        <v>2027</v>
      </c>
    </row>
    <row r="59" spans="2:15" ht="15.75">
      <c r="B59" s="537" t="s">
        <v>117</v>
      </c>
      <c r="C59" s="723">
        <f>SUM(C169:C182)</f>
        <v>61440.44850683141</v>
      </c>
      <c r="D59" s="723">
        <f t="shared" ref="D59" si="0">SUM(D169:D182)</f>
        <v>133037.5312967503</v>
      </c>
      <c r="E59" s="723"/>
      <c r="F59" s="723"/>
      <c r="G59" s="723"/>
      <c r="H59" s="723"/>
      <c r="I59" s="723"/>
      <c r="J59" s="723"/>
      <c r="K59" s="723"/>
      <c r="L59" s="723"/>
      <c r="M59" s="723"/>
      <c r="N59" s="723"/>
    </row>
    <row r="60" spans="2:15" ht="18">
      <c r="B60" s="538" t="s">
        <v>59</v>
      </c>
      <c r="C60" s="578">
        <f>SUM(C215:C228)</f>
        <v>238353.35242111204</v>
      </c>
      <c r="D60" s="578">
        <f t="shared" ref="D60" si="1">SUM(D215:D228)</f>
        <v>234676.84235788332</v>
      </c>
      <c r="E60" s="578"/>
      <c r="F60" s="578"/>
      <c r="G60" s="578"/>
      <c r="H60" s="578"/>
      <c r="I60" s="578"/>
      <c r="J60" s="578"/>
      <c r="K60" s="578"/>
      <c r="L60" s="578"/>
      <c r="M60" s="578"/>
      <c r="N60" s="578"/>
      <c r="O60" s="88" t="s">
        <v>288</v>
      </c>
    </row>
    <row r="61" spans="2:15" ht="15.75">
      <c r="B61" s="539" t="s">
        <v>71</v>
      </c>
      <c r="C61" s="724">
        <f>SUM(C261:C274)</f>
        <v>12294.199072056541</v>
      </c>
      <c r="D61" s="724">
        <f t="shared" ref="D61" si="2">SUM(D261:D274)</f>
        <v>29654.626345366392</v>
      </c>
      <c r="E61" s="724"/>
      <c r="F61" s="724"/>
      <c r="G61" s="724"/>
      <c r="H61" s="724"/>
      <c r="I61" s="724"/>
      <c r="J61" s="724"/>
      <c r="K61" s="724"/>
      <c r="L61" s="724"/>
      <c r="M61" s="724"/>
      <c r="N61" s="724"/>
    </row>
    <row r="62" spans="2:15">
      <c r="B62" s="188" t="s">
        <v>118</v>
      </c>
      <c r="C62" s="725">
        <v>0</v>
      </c>
      <c r="D62" s="725">
        <v>0</v>
      </c>
      <c r="E62" s="725"/>
      <c r="F62" s="725"/>
      <c r="G62" s="725"/>
      <c r="H62" s="725"/>
      <c r="I62" s="725"/>
      <c r="J62" s="725"/>
      <c r="K62" s="725"/>
      <c r="L62" s="725"/>
      <c r="M62" s="725"/>
      <c r="N62" s="725"/>
    </row>
    <row r="63" spans="2:15" ht="15.75">
      <c r="B63" s="538" t="str">
        <f>B59</f>
        <v>Cloud (DCI)</v>
      </c>
      <c r="C63" s="726">
        <f t="shared" ref="C63:D63" si="3">C186</f>
        <v>0.57737993579161428</v>
      </c>
      <c r="D63" s="726">
        <f t="shared" si="3"/>
        <v>3.9628306996073741</v>
      </c>
      <c r="E63" s="726"/>
      <c r="F63" s="726"/>
      <c r="G63" s="726"/>
      <c r="H63" s="726"/>
      <c r="I63" s="726"/>
      <c r="J63" s="726"/>
      <c r="K63" s="726"/>
      <c r="L63" s="726"/>
      <c r="M63" s="726"/>
      <c r="N63" s="726"/>
      <c r="O63" s="468" t="s">
        <v>290</v>
      </c>
    </row>
    <row r="64" spans="2:15" ht="15.75">
      <c r="B64" s="538" t="str">
        <f>B60</f>
        <v>Telecom</v>
      </c>
      <c r="C64" s="726">
        <f t="shared" ref="C64:D64" si="4">C232</f>
        <v>0.55157911239291479</v>
      </c>
      <c r="D64" s="726">
        <f t="shared" si="4"/>
        <v>1.5725869063091156</v>
      </c>
      <c r="E64" s="726"/>
      <c r="F64" s="726"/>
      <c r="G64" s="726"/>
      <c r="H64" s="726"/>
      <c r="I64" s="726"/>
      <c r="J64" s="726"/>
      <c r="K64" s="726"/>
      <c r="L64" s="726"/>
      <c r="M64" s="726"/>
      <c r="N64" s="726"/>
    </row>
    <row r="65" spans="2:14" ht="15.75">
      <c r="B65" s="539" t="str">
        <f>B61</f>
        <v>Enterprise</v>
      </c>
      <c r="C65" s="727">
        <f t="shared" ref="C65:D65" si="5">C278</f>
        <v>0.64</v>
      </c>
      <c r="D65" s="727">
        <f t="shared" si="5"/>
        <v>1.3384957089067204</v>
      </c>
      <c r="E65" s="727"/>
      <c r="F65" s="727"/>
      <c r="G65" s="727"/>
      <c r="H65" s="727"/>
      <c r="I65" s="727"/>
      <c r="J65" s="727"/>
      <c r="K65" s="727"/>
      <c r="L65" s="727"/>
      <c r="M65" s="727"/>
      <c r="N65" s="727"/>
    </row>
    <row r="67" spans="2:14" ht="15.75">
      <c r="B67" s="206" t="s">
        <v>287</v>
      </c>
      <c r="C67" s="252">
        <v>2016</v>
      </c>
      <c r="D67" s="252">
        <v>2017</v>
      </c>
      <c r="E67" s="252">
        <v>2018</v>
      </c>
      <c r="F67" s="252">
        <v>2019</v>
      </c>
      <c r="G67" s="252">
        <v>2020</v>
      </c>
      <c r="H67" s="253">
        <v>2021</v>
      </c>
      <c r="I67" s="253">
        <v>2022</v>
      </c>
      <c r="J67" s="253">
        <v>2023</v>
      </c>
      <c r="K67" s="253">
        <v>2024</v>
      </c>
      <c r="L67" s="253">
        <v>2025</v>
      </c>
      <c r="M67" s="254">
        <v>2026</v>
      </c>
      <c r="N67" s="254">
        <v>2027</v>
      </c>
    </row>
    <row r="68" spans="2:14" ht="15.75">
      <c r="B68" s="537" t="s">
        <v>117</v>
      </c>
      <c r="C68" s="553">
        <f>SUM(C193:C206)</f>
        <v>707.72511537260164</v>
      </c>
      <c r="D68" s="553">
        <f t="shared" ref="D68" si="6">SUM(D193:D206)</f>
        <v>1020.9693373715062</v>
      </c>
      <c r="E68" s="553"/>
      <c r="F68" s="553"/>
      <c r="G68" s="553"/>
      <c r="H68" s="553"/>
      <c r="I68" s="553"/>
      <c r="J68" s="553"/>
      <c r="K68" s="553"/>
      <c r="L68" s="553"/>
      <c r="M68" s="553"/>
      <c r="N68" s="553"/>
    </row>
    <row r="69" spans="2:14" ht="15.75">
      <c r="B69" s="538" t="s">
        <v>59</v>
      </c>
      <c r="C69" s="554">
        <f>SUM(C239:C252)</f>
        <v>2915.4327192550613</v>
      </c>
      <c r="D69" s="554">
        <f t="shared" ref="D69" si="7">SUM(D239:D252)</f>
        <v>2224.1412066758603</v>
      </c>
      <c r="E69" s="554"/>
      <c r="F69" s="554"/>
      <c r="G69" s="554"/>
      <c r="H69" s="554"/>
      <c r="I69" s="554"/>
      <c r="J69" s="554"/>
      <c r="K69" s="554"/>
      <c r="L69" s="554"/>
      <c r="M69" s="554"/>
      <c r="N69" s="554"/>
    </row>
    <row r="70" spans="2:14" ht="15.75">
      <c r="B70" s="539" t="s">
        <v>71</v>
      </c>
      <c r="C70" s="555">
        <f>SUM(C285:C298)</f>
        <v>151.68470080233706</v>
      </c>
      <c r="D70" s="555">
        <f t="shared" ref="D70" si="8">SUM(D285:D298)</f>
        <v>288.87263968527691</v>
      </c>
      <c r="E70" s="555"/>
      <c r="F70" s="555"/>
      <c r="G70" s="555"/>
      <c r="H70" s="555"/>
      <c r="I70" s="555"/>
      <c r="J70" s="555"/>
      <c r="K70" s="555"/>
      <c r="L70" s="555"/>
      <c r="M70" s="555"/>
      <c r="N70" s="555"/>
    </row>
    <row r="71" spans="2:14">
      <c r="B71" s="188" t="s">
        <v>261</v>
      </c>
      <c r="C71" s="728">
        <f>SUM(C68:C70)</f>
        <v>3774.8425354299998</v>
      </c>
      <c r="D71" s="728">
        <f t="shared" ref="D71" si="9">SUM(D68:D70)</f>
        <v>3533.9831837326437</v>
      </c>
      <c r="E71" s="728"/>
      <c r="F71" s="728"/>
      <c r="G71" s="728"/>
      <c r="H71" s="728"/>
      <c r="I71" s="728"/>
      <c r="J71" s="728"/>
      <c r="K71" s="728"/>
      <c r="L71" s="728"/>
      <c r="M71" s="728"/>
      <c r="N71" s="728"/>
    </row>
    <row r="72" spans="2:14">
      <c r="B72" s="233" t="s">
        <v>360</v>
      </c>
      <c r="C72" s="729">
        <f>C70/(SUM(C68:C70))</f>
        <v>4.0183053830365502E-2</v>
      </c>
      <c r="D72" s="729">
        <f>D70/(SUM(D68:D70))</f>
        <v>8.1741373590851527E-2</v>
      </c>
      <c r="E72" s="729"/>
      <c r="F72" s="729"/>
      <c r="G72" s="729"/>
      <c r="H72" s="729"/>
      <c r="I72" s="729"/>
      <c r="J72" s="729"/>
      <c r="K72" s="729"/>
      <c r="L72" s="729"/>
      <c r="M72" s="729"/>
      <c r="N72" s="729"/>
    </row>
    <row r="73" spans="2:14">
      <c r="C73" s="177"/>
      <c r="D73" s="177"/>
      <c r="E73" s="177"/>
      <c r="F73" s="177"/>
      <c r="G73" s="476"/>
      <c r="H73" s="177"/>
      <c r="I73" s="177"/>
      <c r="J73" s="177"/>
      <c r="K73" s="177"/>
      <c r="L73" s="177"/>
      <c r="M73" s="177"/>
      <c r="N73" s="177"/>
    </row>
    <row r="74" spans="2:14">
      <c r="C74" s="177"/>
      <c r="D74" s="177"/>
      <c r="E74" s="177"/>
      <c r="F74" s="177"/>
      <c r="G74" s="177"/>
      <c r="H74" s="177"/>
      <c r="I74" s="177"/>
      <c r="J74" s="177"/>
      <c r="K74" s="177"/>
      <c r="L74" s="177"/>
      <c r="M74" s="177"/>
      <c r="N74" s="177"/>
    </row>
    <row r="75" spans="2:14">
      <c r="C75" s="177"/>
      <c r="D75" s="177"/>
      <c r="E75" s="177"/>
      <c r="F75" s="177"/>
      <c r="G75" s="177"/>
      <c r="H75" s="177"/>
      <c r="I75" s="177"/>
      <c r="J75" s="177"/>
      <c r="K75" s="177"/>
      <c r="L75" s="177"/>
      <c r="M75" s="177"/>
      <c r="N75" s="177"/>
    </row>
    <row r="76" spans="2:14">
      <c r="C76" s="177"/>
      <c r="D76" s="177"/>
      <c r="E76" s="177"/>
      <c r="F76" s="177"/>
      <c r="G76" s="177"/>
      <c r="H76" s="177"/>
      <c r="I76" s="177"/>
      <c r="J76" s="177"/>
      <c r="K76" s="177"/>
      <c r="L76" s="177"/>
      <c r="M76" s="177"/>
      <c r="N76" s="177"/>
    </row>
    <row r="77" spans="2:14">
      <c r="C77" s="177"/>
      <c r="D77" s="177"/>
      <c r="E77" s="177"/>
      <c r="F77" s="177"/>
      <c r="G77" s="177"/>
      <c r="H77" s="177"/>
      <c r="I77" s="177"/>
      <c r="J77" s="177"/>
      <c r="K77" s="177"/>
      <c r="L77" s="177"/>
      <c r="M77" s="177"/>
      <c r="N77" s="177"/>
    </row>
    <row r="78" spans="2:14">
      <c r="C78" s="177"/>
      <c r="D78" s="177"/>
      <c r="E78" s="177"/>
      <c r="F78" s="177"/>
      <c r="G78" s="177"/>
      <c r="H78" s="177"/>
      <c r="I78" s="177"/>
      <c r="J78" s="177"/>
      <c r="K78" s="177"/>
      <c r="L78" s="177"/>
      <c r="M78" s="177"/>
      <c r="N78" s="177"/>
    </row>
    <row r="79" spans="2:14">
      <c r="C79" s="177"/>
      <c r="D79" s="177"/>
      <c r="E79" s="177"/>
      <c r="F79" s="177"/>
      <c r="G79" s="177"/>
      <c r="H79" s="177"/>
      <c r="I79" s="177"/>
      <c r="J79" s="177"/>
      <c r="K79" s="177"/>
      <c r="L79" s="177"/>
      <c r="M79" s="177"/>
      <c r="N79" s="177"/>
    </row>
    <row r="80" spans="2:14">
      <c r="C80" s="177"/>
      <c r="D80" s="177"/>
      <c r="E80" s="177"/>
      <c r="F80" s="177"/>
      <c r="G80" s="177"/>
      <c r="H80" s="177"/>
      <c r="I80" s="177"/>
      <c r="J80" s="177"/>
      <c r="K80" s="177"/>
      <c r="L80" s="177"/>
      <c r="M80" s="177"/>
      <c r="N80" s="177"/>
    </row>
    <row r="81" spans="2:14">
      <c r="C81" s="177"/>
      <c r="D81" s="177"/>
      <c r="E81" s="177"/>
      <c r="F81" s="177"/>
      <c r="G81" s="177"/>
      <c r="H81" s="177"/>
      <c r="I81" s="177"/>
      <c r="J81" s="177"/>
      <c r="K81" s="177"/>
      <c r="L81" s="177"/>
      <c r="M81" s="177"/>
      <c r="N81" s="177"/>
    </row>
    <row r="82" spans="2:14">
      <c r="C82" s="177"/>
      <c r="D82" s="177"/>
      <c r="E82" s="177"/>
      <c r="F82" s="177"/>
      <c r="G82" s="177"/>
      <c r="H82" s="177"/>
      <c r="I82" s="177"/>
      <c r="J82" s="177"/>
      <c r="K82" s="177"/>
      <c r="L82" s="177"/>
      <c r="M82" s="177"/>
      <c r="N82" s="177"/>
    </row>
    <row r="83" spans="2:14">
      <c r="C83" s="177"/>
      <c r="D83" s="177"/>
      <c r="E83" s="177"/>
      <c r="F83" s="177"/>
      <c r="G83" s="177"/>
      <c r="H83" s="177"/>
      <c r="I83" s="177"/>
      <c r="J83" s="177"/>
      <c r="K83" s="177"/>
      <c r="L83" s="177"/>
      <c r="M83" s="177"/>
      <c r="N83" s="177"/>
    </row>
    <row r="84" spans="2:14">
      <c r="C84" s="177"/>
      <c r="D84" s="177"/>
      <c r="E84" s="177"/>
      <c r="F84" s="177"/>
      <c r="G84" s="177"/>
      <c r="H84" s="177"/>
      <c r="I84" s="177"/>
      <c r="J84" s="177"/>
      <c r="K84" s="177"/>
      <c r="L84" s="177"/>
      <c r="M84" s="177"/>
      <c r="N84" s="177"/>
    </row>
    <row r="85" spans="2:14">
      <c r="C85" s="177"/>
      <c r="D85" s="177"/>
      <c r="E85" s="177"/>
      <c r="F85" s="177"/>
      <c r="G85" s="177"/>
      <c r="H85" s="177"/>
      <c r="I85" s="177"/>
      <c r="J85" s="177"/>
      <c r="K85" s="177"/>
      <c r="L85" s="177"/>
      <c r="M85" s="177"/>
      <c r="N85" s="177"/>
    </row>
    <row r="86" spans="2:14">
      <c r="C86" s="177"/>
      <c r="D86" s="177"/>
      <c r="E86" s="177"/>
      <c r="F86" s="177"/>
      <c r="G86" s="177"/>
      <c r="H86" s="177"/>
      <c r="I86" s="177"/>
      <c r="J86" s="177"/>
      <c r="K86" s="177"/>
      <c r="L86" s="177"/>
      <c r="M86" s="177"/>
      <c r="N86" s="177"/>
    </row>
    <row r="87" spans="2:14">
      <c r="C87" s="177"/>
      <c r="D87" s="177"/>
      <c r="E87" s="177"/>
      <c r="F87" s="177"/>
      <c r="G87" s="177"/>
      <c r="H87" s="177"/>
      <c r="I87" s="177"/>
      <c r="J87" s="177"/>
      <c r="K87" s="177"/>
      <c r="L87" s="177"/>
      <c r="M87" s="177"/>
      <c r="N87" s="177"/>
    </row>
    <row r="88" spans="2:14">
      <c r="C88" s="177"/>
      <c r="D88" s="177"/>
      <c r="E88" s="177"/>
      <c r="F88" s="177"/>
      <c r="G88" s="177"/>
      <c r="H88" s="177"/>
      <c r="I88" s="177"/>
      <c r="J88" s="177"/>
      <c r="K88" s="177"/>
      <c r="L88" s="177"/>
      <c r="M88" s="177"/>
      <c r="N88" s="177"/>
    </row>
    <row r="89" spans="2:14">
      <c r="C89" s="177"/>
      <c r="D89" s="177"/>
      <c r="E89" s="177"/>
      <c r="F89" s="177"/>
      <c r="G89" s="177"/>
      <c r="H89" s="177"/>
      <c r="I89" s="177"/>
      <c r="J89" s="177"/>
      <c r="K89" s="177"/>
      <c r="L89" s="177"/>
      <c r="M89" s="177"/>
      <c r="N89" s="177"/>
    </row>
    <row r="90" spans="2:14">
      <c r="C90" s="177"/>
      <c r="D90" s="177"/>
      <c r="E90" s="177"/>
      <c r="F90" s="177"/>
      <c r="G90" s="177"/>
      <c r="H90" s="177"/>
      <c r="I90" s="177"/>
      <c r="J90" s="177"/>
      <c r="K90" s="177"/>
      <c r="L90" s="177"/>
      <c r="M90" s="177"/>
      <c r="N90" s="177"/>
    </row>
    <row r="91" spans="2:14">
      <c r="C91" s="177"/>
      <c r="D91" s="177"/>
      <c r="E91" s="177"/>
      <c r="F91" s="177"/>
      <c r="G91" s="177"/>
      <c r="H91" s="177"/>
      <c r="I91" s="177"/>
      <c r="J91" s="177"/>
      <c r="K91" s="177"/>
      <c r="L91" s="177"/>
      <c r="M91" s="177"/>
      <c r="N91" s="177"/>
    </row>
    <row r="92" spans="2:14">
      <c r="C92" s="177"/>
      <c r="D92" s="177"/>
      <c r="E92" s="177"/>
      <c r="F92" s="177"/>
      <c r="G92" s="177"/>
      <c r="H92" s="177"/>
      <c r="I92" s="177"/>
      <c r="J92" s="177"/>
      <c r="K92" s="177"/>
      <c r="L92" s="177"/>
      <c r="M92" s="177"/>
      <c r="N92" s="177"/>
    </row>
    <row r="93" spans="2:14">
      <c r="B93" s="221" t="s">
        <v>370</v>
      </c>
      <c r="C93" s="177">
        <f>(SUM(C105:C118)-C105-C110-C113-C118)/C119</f>
        <v>3.3900689417900254E-2</v>
      </c>
      <c r="D93" s="177">
        <f t="shared" ref="D93:N93" si="10">(SUM(D105:D118)-D105-D110-D113-D118)/D119</f>
        <v>7.9247959950855554E-2</v>
      </c>
      <c r="E93" s="177" t="e">
        <f t="shared" si="10"/>
        <v>#DIV/0!</v>
      </c>
      <c r="F93" s="177" t="e">
        <f t="shared" si="10"/>
        <v>#DIV/0!</v>
      </c>
      <c r="G93" s="177" t="e">
        <f t="shared" si="10"/>
        <v>#DIV/0!</v>
      </c>
      <c r="H93" s="177" t="e">
        <f t="shared" si="10"/>
        <v>#DIV/0!</v>
      </c>
      <c r="I93" s="177" t="e">
        <f t="shared" si="10"/>
        <v>#DIV/0!</v>
      </c>
      <c r="J93" s="177" t="e">
        <f t="shared" si="10"/>
        <v>#DIV/0!</v>
      </c>
      <c r="K93" s="177" t="e">
        <f t="shared" si="10"/>
        <v>#DIV/0!</v>
      </c>
      <c r="L93" s="177" t="e">
        <f t="shared" si="10"/>
        <v>#DIV/0!</v>
      </c>
      <c r="M93" s="177" t="e">
        <f t="shared" si="10"/>
        <v>#DIV/0!</v>
      </c>
      <c r="N93" s="177" t="e">
        <f t="shared" si="10"/>
        <v>#DIV/0!</v>
      </c>
    </row>
    <row r="94" spans="2:14">
      <c r="B94" s="221" t="s">
        <v>371</v>
      </c>
      <c r="C94" s="177">
        <f>(SUM(C169:C182)-C169-C174-C177-C182)/SUM(C169:C182)</f>
        <v>0.26147516350035338</v>
      </c>
      <c r="D94" s="177">
        <f t="shared" ref="D94:N94" si="11">(SUM(D169:D182)-D169-D174-D177-D182)/SUM(D169:D182)</f>
        <v>0.44369175446274889</v>
      </c>
      <c r="E94" s="177" t="e">
        <f t="shared" si="11"/>
        <v>#DIV/0!</v>
      </c>
      <c r="F94" s="177" t="e">
        <f t="shared" si="11"/>
        <v>#DIV/0!</v>
      </c>
      <c r="G94" s="177" t="e">
        <f t="shared" si="11"/>
        <v>#DIV/0!</v>
      </c>
      <c r="H94" s="177" t="e">
        <f t="shared" si="11"/>
        <v>#DIV/0!</v>
      </c>
      <c r="I94" s="177" t="e">
        <f t="shared" si="11"/>
        <v>#DIV/0!</v>
      </c>
      <c r="J94" s="177" t="e">
        <f t="shared" si="11"/>
        <v>#DIV/0!</v>
      </c>
      <c r="K94" s="177" t="e">
        <f t="shared" si="11"/>
        <v>#DIV/0!</v>
      </c>
      <c r="L94" s="177" t="e">
        <f t="shared" si="11"/>
        <v>#DIV/0!</v>
      </c>
      <c r="M94" s="177" t="e">
        <f t="shared" si="11"/>
        <v>#DIV/0!</v>
      </c>
      <c r="N94" s="177" t="e">
        <f t="shared" si="11"/>
        <v>#DIV/0!</v>
      </c>
    </row>
    <row r="95" spans="2:14">
      <c r="C95" s="177"/>
      <c r="D95" s="177"/>
      <c r="E95" s="177"/>
      <c r="F95" s="177"/>
      <c r="G95" s="177"/>
      <c r="H95" s="177"/>
      <c r="I95" s="177"/>
      <c r="J95" s="177"/>
      <c r="K95" s="177"/>
      <c r="L95" s="177"/>
      <c r="M95" s="177"/>
      <c r="N95" s="177"/>
    </row>
    <row r="96" spans="2:14">
      <c r="C96" s="177"/>
      <c r="D96" s="177"/>
      <c r="E96" s="177"/>
      <c r="F96" s="177"/>
      <c r="G96" s="177"/>
      <c r="H96" s="177"/>
      <c r="I96" s="177"/>
      <c r="J96" s="177"/>
      <c r="K96" s="177"/>
      <c r="L96" s="177"/>
      <c r="M96" s="177"/>
      <c r="N96" s="177"/>
    </row>
    <row r="97" spans="2:14" ht="25.5">
      <c r="B97" s="191" t="s">
        <v>203</v>
      </c>
    </row>
    <row r="99" spans="2:14" ht="15.75">
      <c r="B99" s="203" t="s">
        <v>369</v>
      </c>
      <c r="C99" s="466"/>
      <c r="D99" s="202"/>
      <c r="E99" s="202"/>
      <c r="F99" s="202"/>
      <c r="G99" s="202"/>
      <c r="H99" s="202"/>
      <c r="I99" s="202"/>
      <c r="J99" s="202"/>
    </row>
    <row r="100" spans="2:14">
      <c r="B100" s="201" t="s">
        <v>340</v>
      </c>
      <c r="C100" s="190">
        <v>2016</v>
      </c>
      <c r="D100" s="190">
        <v>2017</v>
      </c>
      <c r="E100" s="190">
        <v>2018</v>
      </c>
      <c r="F100" s="190">
        <v>2019</v>
      </c>
      <c r="G100" s="190">
        <v>2020</v>
      </c>
      <c r="H100" s="190">
        <v>2021</v>
      </c>
      <c r="I100" s="190">
        <v>2022</v>
      </c>
      <c r="J100" s="190">
        <v>2023</v>
      </c>
      <c r="K100" s="190">
        <v>2024</v>
      </c>
      <c r="L100" s="190">
        <v>2025</v>
      </c>
      <c r="M100" s="190">
        <v>2026</v>
      </c>
      <c r="N100" s="190">
        <v>2027</v>
      </c>
    </row>
    <row r="101" spans="2:14">
      <c r="B101" s="536" t="s">
        <v>322</v>
      </c>
      <c r="C101" s="528">
        <v>471337</v>
      </c>
      <c r="D101" s="528">
        <v>276574</v>
      </c>
      <c r="E101" s="528"/>
      <c r="F101" s="528"/>
      <c r="G101" s="528"/>
      <c r="H101" s="528"/>
      <c r="I101" s="528"/>
      <c r="J101" s="528"/>
      <c r="K101" s="528"/>
      <c r="L101" s="528"/>
      <c r="M101" s="528"/>
      <c r="N101" s="528"/>
    </row>
    <row r="102" spans="2:14">
      <c r="B102" s="535" t="s">
        <v>337</v>
      </c>
      <c r="C102" s="528">
        <v>93240</v>
      </c>
      <c r="D102" s="528">
        <v>55198</v>
      </c>
      <c r="E102" s="528"/>
      <c r="F102" s="528"/>
      <c r="G102" s="528"/>
      <c r="H102" s="528"/>
      <c r="I102" s="528"/>
      <c r="J102" s="528"/>
      <c r="K102" s="528"/>
      <c r="L102" s="528"/>
      <c r="M102" s="528"/>
      <c r="N102" s="528"/>
    </row>
    <row r="103" spans="2:14">
      <c r="B103" s="536" t="s">
        <v>338</v>
      </c>
      <c r="C103" s="528">
        <v>380025</v>
      </c>
      <c r="D103" s="528">
        <v>450781</v>
      </c>
      <c r="E103" s="528"/>
      <c r="F103" s="528"/>
      <c r="G103" s="528"/>
      <c r="H103" s="528"/>
      <c r="I103" s="528"/>
      <c r="J103" s="528"/>
      <c r="K103" s="528"/>
      <c r="L103" s="528"/>
      <c r="M103" s="528"/>
      <c r="N103" s="528"/>
    </row>
    <row r="104" spans="2:14">
      <c r="B104" s="535" t="s">
        <v>339</v>
      </c>
      <c r="C104" s="528">
        <v>241686.60744382022</v>
      </c>
      <c r="D104" s="528">
        <v>171204.26326785388</v>
      </c>
      <c r="E104" s="528"/>
      <c r="F104" s="528"/>
      <c r="G104" s="528"/>
      <c r="H104" s="528"/>
      <c r="I104" s="528"/>
      <c r="J104" s="528"/>
      <c r="K104" s="528"/>
      <c r="L104" s="528"/>
      <c r="M104" s="528"/>
      <c r="N104" s="528"/>
    </row>
    <row r="105" spans="2:14">
      <c r="B105" s="199" t="s">
        <v>329</v>
      </c>
      <c r="C105" s="528">
        <v>261292</v>
      </c>
      <c r="D105" s="528">
        <v>256912</v>
      </c>
      <c r="E105" s="528"/>
      <c r="F105" s="528"/>
      <c r="G105" s="528"/>
      <c r="H105" s="528"/>
      <c r="I105" s="528"/>
      <c r="J105" s="528"/>
      <c r="K105" s="528"/>
      <c r="L105" s="528"/>
      <c r="M105" s="528"/>
      <c r="N105" s="528"/>
    </row>
    <row r="106" spans="2:14">
      <c r="B106" s="199" t="s">
        <v>330</v>
      </c>
      <c r="C106" s="528">
        <v>3429</v>
      </c>
      <c r="D106" s="528">
        <v>31869</v>
      </c>
      <c r="E106" s="528"/>
      <c r="F106" s="528"/>
      <c r="G106" s="528"/>
      <c r="H106" s="528"/>
      <c r="I106" s="528"/>
      <c r="J106" s="528"/>
      <c r="K106" s="528"/>
      <c r="L106" s="528"/>
      <c r="M106" s="528"/>
      <c r="N106" s="528"/>
    </row>
    <row r="107" spans="2:14">
      <c r="B107" s="199" t="s">
        <v>331</v>
      </c>
      <c r="C107" s="528">
        <v>33852</v>
      </c>
      <c r="D107" s="528">
        <v>37200</v>
      </c>
      <c r="E107" s="528"/>
      <c r="F107" s="528"/>
      <c r="G107" s="528"/>
      <c r="H107" s="528"/>
      <c r="I107" s="528"/>
      <c r="J107" s="528"/>
      <c r="K107" s="528"/>
      <c r="L107" s="528"/>
      <c r="M107" s="528"/>
      <c r="N107" s="528"/>
    </row>
    <row r="108" spans="2:14">
      <c r="B108" s="199" t="s">
        <v>332</v>
      </c>
      <c r="C108" s="528">
        <v>0</v>
      </c>
      <c r="D108" s="528">
        <v>0</v>
      </c>
      <c r="E108" s="528"/>
      <c r="F108" s="528"/>
      <c r="G108" s="528"/>
      <c r="H108" s="528"/>
      <c r="I108" s="528"/>
      <c r="J108" s="528"/>
      <c r="K108" s="528"/>
      <c r="L108" s="528"/>
      <c r="M108" s="528"/>
      <c r="N108" s="528"/>
    </row>
    <row r="109" spans="2:14">
      <c r="B109" s="199" t="s">
        <v>333</v>
      </c>
      <c r="C109" s="528">
        <v>13515</v>
      </c>
      <c r="D109" s="528">
        <v>21888</v>
      </c>
      <c r="E109" s="528"/>
      <c r="F109" s="528"/>
      <c r="G109" s="528"/>
      <c r="H109" s="528"/>
      <c r="I109" s="528"/>
      <c r="J109" s="528"/>
      <c r="K109" s="528"/>
      <c r="L109" s="528"/>
      <c r="M109" s="528"/>
      <c r="N109" s="528"/>
    </row>
    <row r="110" spans="2:14">
      <c r="B110" s="199" t="s">
        <v>361</v>
      </c>
      <c r="C110" s="528">
        <v>0</v>
      </c>
      <c r="D110" s="528">
        <v>29383</v>
      </c>
      <c r="E110" s="528"/>
      <c r="F110" s="528"/>
      <c r="G110" s="528"/>
      <c r="H110" s="528"/>
      <c r="I110" s="528"/>
      <c r="J110" s="528"/>
      <c r="K110" s="528"/>
      <c r="L110" s="528"/>
      <c r="M110" s="528"/>
      <c r="N110" s="528"/>
    </row>
    <row r="111" spans="2:14">
      <c r="B111" s="199" t="s">
        <v>334</v>
      </c>
      <c r="C111" s="528">
        <v>0</v>
      </c>
      <c r="D111" s="528">
        <v>5000</v>
      </c>
      <c r="E111" s="528"/>
      <c r="F111" s="528"/>
      <c r="G111" s="528"/>
      <c r="H111" s="528"/>
      <c r="I111" s="528"/>
      <c r="J111" s="528"/>
      <c r="K111" s="528"/>
      <c r="L111" s="528"/>
      <c r="M111" s="528"/>
      <c r="N111" s="528"/>
    </row>
    <row r="112" spans="2:14">
      <c r="B112" s="199" t="s">
        <v>362</v>
      </c>
      <c r="C112" s="528">
        <v>0</v>
      </c>
      <c r="D112" s="528">
        <v>11117</v>
      </c>
      <c r="E112" s="528"/>
      <c r="F112" s="528"/>
      <c r="G112" s="528"/>
      <c r="H112" s="528"/>
      <c r="I112" s="528"/>
      <c r="J112" s="528"/>
      <c r="K112" s="528"/>
      <c r="L112" s="528"/>
      <c r="M112" s="528"/>
      <c r="N112" s="528"/>
    </row>
    <row r="113" spans="2:14">
      <c r="B113" s="199" t="s">
        <v>363</v>
      </c>
      <c r="C113" s="528">
        <v>0</v>
      </c>
      <c r="D113" s="528">
        <v>4000</v>
      </c>
      <c r="E113" s="528"/>
      <c r="F113" s="528"/>
      <c r="G113" s="528"/>
      <c r="H113" s="528"/>
      <c r="I113" s="528"/>
      <c r="J113" s="528"/>
      <c r="K113" s="528"/>
      <c r="L113" s="528"/>
      <c r="M113" s="528"/>
      <c r="N113" s="528"/>
    </row>
    <row r="114" spans="2:14">
      <c r="B114" s="536" t="s">
        <v>323</v>
      </c>
      <c r="C114" s="528">
        <v>0</v>
      </c>
      <c r="D114" s="528">
        <v>0</v>
      </c>
      <c r="E114" s="528"/>
      <c r="F114" s="528"/>
      <c r="G114" s="528"/>
      <c r="H114" s="528"/>
      <c r="I114" s="528"/>
      <c r="J114" s="528"/>
      <c r="K114" s="528"/>
      <c r="L114" s="528"/>
      <c r="M114" s="528"/>
      <c r="N114" s="528"/>
    </row>
    <row r="115" spans="2:14">
      <c r="B115" s="536" t="s">
        <v>364</v>
      </c>
      <c r="C115" s="528">
        <v>0</v>
      </c>
      <c r="D115" s="528">
        <v>0</v>
      </c>
      <c r="E115" s="528"/>
      <c r="F115" s="528"/>
      <c r="G115" s="528"/>
      <c r="H115" s="528"/>
      <c r="I115" s="528"/>
      <c r="J115" s="528"/>
      <c r="K115" s="528"/>
      <c r="L115" s="528"/>
      <c r="M115" s="528"/>
      <c r="N115" s="528"/>
    </row>
    <row r="116" spans="2:14">
      <c r="B116" s="536" t="s">
        <v>365</v>
      </c>
      <c r="C116" s="528">
        <v>0</v>
      </c>
      <c r="D116" s="528">
        <v>0</v>
      </c>
      <c r="E116" s="528"/>
      <c r="F116" s="528"/>
      <c r="G116" s="528"/>
      <c r="H116" s="528"/>
      <c r="I116" s="528"/>
      <c r="J116" s="528"/>
      <c r="K116" s="528"/>
      <c r="L116" s="528"/>
      <c r="M116" s="528"/>
      <c r="N116" s="528"/>
    </row>
    <row r="117" spans="2:14">
      <c r="B117" s="536" t="s">
        <v>366</v>
      </c>
      <c r="C117" s="528">
        <v>0</v>
      </c>
      <c r="D117" s="528">
        <v>0</v>
      </c>
      <c r="E117" s="528"/>
      <c r="F117" s="528"/>
      <c r="G117" s="528"/>
      <c r="H117" s="528"/>
      <c r="I117" s="528"/>
      <c r="J117" s="528"/>
      <c r="K117" s="528"/>
      <c r="L117" s="528"/>
      <c r="M117" s="528"/>
      <c r="N117" s="528"/>
    </row>
    <row r="118" spans="2:14">
      <c r="B118" s="536" t="s">
        <v>367</v>
      </c>
      <c r="C118" s="528">
        <v>0</v>
      </c>
      <c r="D118" s="528">
        <v>0</v>
      </c>
      <c r="E118" s="528"/>
      <c r="F118" s="528"/>
      <c r="G118" s="528"/>
      <c r="H118" s="528"/>
      <c r="I118" s="528"/>
      <c r="J118" s="528"/>
      <c r="K118" s="528"/>
      <c r="L118" s="528"/>
      <c r="M118" s="528"/>
      <c r="N118" s="528"/>
    </row>
    <row r="119" spans="2:14">
      <c r="B119" s="545" t="s">
        <v>328</v>
      </c>
      <c r="C119" s="429">
        <f>SUM(C101:C118)</f>
        <v>1498376.6074438202</v>
      </c>
      <c r="D119" s="429">
        <f t="shared" ref="D119" si="12">SUM(D101:D118)</f>
        <v>1351126.2632678538</v>
      </c>
      <c r="E119" s="429"/>
      <c r="F119" s="429"/>
      <c r="G119" s="429"/>
      <c r="H119" s="429"/>
      <c r="I119" s="429"/>
      <c r="J119" s="429"/>
      <c r="K119" s="429"/>
      <c r="L119" s="429"/>
      <c r="M119" s="429"/>
      <c r="N119" s="429"/>
    </row>
    <row r="120" spans="2:14">
      <c r="C120" s="52"/>
      <c r="D120" s="52"/>
      <c r="E120" s="52"/>
      <c r="F120" s="52"/>
      <c r="G120" s="52"/>
      <c r="H120" s="52"/>
      <c r="I120" s="52"/>
      <c r="J120" s="52"/>
      <c r="K120" s="52"/>
      <c r="L120" s="52"/>
      <c r="M120" s="52"/>
      <c r="N120" s="52"/>
    </row>
    <row r="121" spans="2:14">
      <c r="B121" s="176" t="s">
        <v>19</v>
      </c>
      <c r="C121" s="466"/>
    </row>
    <row r="122" spans="2:14" ht="14.25">
      <c r="B122" s="200" t="s">
        <v>116</v>
      </c>
      <c r="C122" s="192">
        <v>2016</v>
      </c>
      <c r="D122" s="192">
        <v>2017</v>
      </c>
      <c r="E122" s="192">
        <v>2018</v>
      </c>
      <c r="F122" s="192">
        <v>2019</v>
      </c>
      <c r="G122" s="192">
        <v>2020</v>
      </c>
      <c r="H122" s="190">
        <v>2021</v>
      </c>
      <c r="I122" s="190">
        <v>2022</v>
      </c>
      <c r="J122" s="190">
        <v>2023</v>
      </c>
      <c r="K122" s="190">
        <v>2024</v>
      </c>
      <c r="L122" s="190">
        <v>2025</v>
      </c>
      <c r="M122" s="190">
        <v>2026</v>
      </c>
      <c r="N122" s="190">
        <v>2027</v>
      </c>
    </row>
    <row r="123" spans="2:14">
      <c r="B123" s="536" t="str">
        <f t="shared" ref="B123:B140" si="13">B101</f>
        <v xml:space="preserve">CWDM:  up to 10 Gbps </v>
      </c>
      <c r="C123" s="543">
        <v>160.64458025949554</v>
      </c>
      <c r="D123" s="543">
        <v>167.5486886159575</v>
      </c>
      <c r="E123" s="543"/>
      <c r="F123" s="543"/>
      <c r="G123" s="543"/>
      <c r="H123" s="543"/>
      <c r="I123" s="543"/>
      <c r="J123" s="543"/>
      <c r="K123" s="543"/>
      <c r="L123" s="543"/>
      <c r="M123" s="543"/>
      <c r="N123" s="543"/>
    </row>
    <row r="124" spans="2:14">
      <c r="B124" s="535" t="str">
        <f t="shared" si="13"/>
        <v>DWDM:  DWDM:  OC-48 (2.5 G)</v>
      </c>
      <c r="C124" s="543">
        <v>268.71489725439727</v>
      </c>
      <c r="D124" s="543">
        <v>262.99268089423526</v>
      </c>
      <c r="E124" s="543"/>
      <c r="F124" s="543"/>
      <c r="G124" s="543"/>
      <c r="H124" s="543"/>
      <c r="I124" s="543"/>
      <c r="J124" s="543"/>
      <c r="K124" s="543"/>
      <c r="L124" s="543"/>
      <c r="M124" s="543"/>
      <c r="N124" s="543"/>
    </row>
    <row r="125" spans="2:14">
      <c r="B125" s="536" t="str">
        <f t="shared" si="13"/>
        <v>DWDM:  DWDM:  OC-192 (10G)</v>
      </c>
      <c r="C125" s="543">
        <v>583.05115030054333</v>
      </c>
      <c r="D125" s="543">
        <v>514.26755322650411</v>
      </c>
      <c r="E125" s="543"/>
      <c r="F125" s="543"/>
      <c r="G125" s="543"/>
      <c r="H125" s="543"/>
      <c r="I125" s="543"/>
      <c r="J125" s="543"/>
      <c r="K125" s="543"/>
      <c r="L125" s="543"/>
      <c r="M125" s="543"/>
      <c r="N125" s="543"/>
    </row>
    <row r="126" spans="2:14">
      <c r="B126" s="535" t="str">
        <f t="shared" si="13"/>
        <v>DWDM:  DWDM:  OC-768 (40G)</v>
      </c>
      <c r="C126" s="543">
        <v>9064.4821883468849</v>
      </c>
      <c r="D126" s="543">
        <v>6724.5508982035935</v>
      </c>
      <c r="E126" s="543"/>
      <c r="F126" s="543"/>
      <c r="G126" s="543"/>
      <c r="H126" s="543"/>
      <c r="I126" s="543"/>
      <c r="J126" s="543"/>
      <c r="K126" s="543"/>
      <c r="L126" s="543"/>
      <c r="M126" s="543"/>
      <c r="N126" s="543"/>
    </row>
    <row r="127" spans="2:14">
      <c r="B127" s="536" t="str">
        <f t="shared" si="13"/>
        <v>DWDM:  100G On-board</v>
      </c>
      <c r="C127" s="543">
        <v>12874</v>
      </c>
      <c r="D127" s="543">
        <v>10000</v>
      </c>
      <c r="E127" s="543"/>
      <c r="F127" s="543"/>
      <c r="G127" s="543"/>
      <c r="H127" s="543"/>
      <c r="I127" s="543"/>
      <c r="J127" s="543"/>
      <c r="K127" s="543"/>
      <c r="L127" s="543"/>
      <c r="M127" s="543"/>
      <c r="N127" s="543"/>
    </row>
    <row r="128" spans="2:14">
      <c r="B128" s="536" t="str">
        <f t="shared" si="13"/>
        <v>DWDM:  100G Direct detect</v>
      </c>
      <c r="C128" s="543">
        <v>5055.1967599883337</v>
      </c>
      <c r="D128" s="543">
        <v>3094.1112052464778</v>
      </c>
      <c r="E128" s="543"/>
      <c r="F128" s="543"/>
      <c r="G128" s="543"/>
      <c r="H128" s="543"/>
      <c r="I128" s="543"/>
      <c r="J128" s="543"/>
      <c r="K128" s="543"/>
      <c r="L128" s="543"/>
      <c r="M128" s="543"/>
      <c r="N128" s="543"/>
    </row>
    <row r="129" spans="2:14">
      <c r="B129" s="536" t="str">
        <f t="shared" si="13"/>
        <v>DWDM:  100G CFP-DCO</v>
      </c>
      <c r="C129" s="543">
        <v>8200</v>
      </c>
      <c r="D129" s="543">
        <v>6954.0441176470586</v>
      </c>
      <c r="E129" s="543"/>
      <c r="F129" s="543"/>
      <c r="G129" s="543"/>
      <c r="H129" s="543"/>
      <c r="I129" s="543"/>
      <c r="J129" s="543"/>
      <c r="K129" s="543"/>
      <c r="L129" s="543"/>
      <c r="M129" s="543"/>
      <c r="N129" s="543"/>
    </row>
    <row r="130" spans="2:14">
      <c r="B130" s="536" t="str">
        <f t="shared" si="13"/>
        <v>DWDM:  100G QSFP-DD DCO</v>
      </c>
      <c r="C130" s="543">
        <v>0</v>
      </c>
      <c r="D130" s="543">
        <v>0</v>
      </c>
      <c r="E130" s="543"/>
      <c r="F130" s="543"/>
      <c r="G130" s="543"/>
      <c r="H130" s="543"/>
      <c r="I130" s="543"/>
      <c r="J130" s="543"/>
      <c r="K130" s="543"/>
      <c r="L130" s="543"/>
      <c r="M130" s="543"/>
      <c r="N130" s="543"/>
    </row>
    <row r="131" spans="2:14">
      <c r="B131" s="536" t="str">
        <f t="shared" si="13"/>
        <v>DWDM:  100G CFP2-ACO</v>
      </c>
      <c r="C131" s="543">
        <v>8586.6561405845368</v>
      </c>
      <c r="D131" s="543">
        <v>6500</v>
      </c>
      <c r="E131" s="543"/>
      <c r="F131" s="543"/>
      <c r="G131" s="543"/>
      <c r="H131" s="543"/>
      <c r="I131" s="543"/>
      <c r="J131" s="543"/>
      <c r="K131" s="543"/>
      <c r="L131" s="543"/>
      <c r="M131" s="543"/>
      <c r="N131" s="543"/>
    </row>
    <row r="132" spans="2:14">
      <c r="B132" s="536" t="str">
        <f t="shared" si="13"/>
        <v>DWDM:  200G On-board</v>
      </c>
      <c r="C132" s="543">
        <v>0</v>
      </c>
      <c r="D132" s="543">
        <v>11791.699709225482</v>
      </c>
      <c r="E132" s="543"/>
      <c r="F132" s="543"/>
      <c r="G132" s="543"/>
      <c r="H132" s="543"/>
      <c r="I132" s="543"/>
      <c r="J132" s="543"/>
      <c r="K132" s="543"/>
      <c r="L132" s="543"/>
      <c r="M132" s="543"/>
      <c r="N132" s="543"/>
    </row>
    <row r="133" spans="2:14">
      <c r="B133" s="536" t="str">
        <f t="shared" si="13"/>
        <v>DWDM:  200G CFP2-DCO</v>
      </c>
      <c r="C133" s="543">
        <v>0</v>
      </c>
      <c r="D133" s="543">
        <v>8200</v>
      </c>
      <c r="E133" s="543"/>
      <c r="F133" s="543"/>
      <c r="G133" s="543"/>
      <c r="H133" s="543"/>
      <c r="I133" s="543"/>
      <c r="J133" s="543"/>
      <c r="K133" s="543"/>
      <c r="L133" s="543"/>
      <c r="M133" s="543"/>
      <c r="N133" s="543"/>
    </row>
    <row r="134" spans="2:14">
      <c r="B134" s="536" t="str">
        <f t="shared" si="13"/>
        <v>DWDM:  200G CFP2-ACO</v>
      </c>
      <c r="C134" s="543">
        <v>0</v>
      </c>
      <c r="D134" s="543">
        <v>7000</v>
      </c>
      <c r="E134" s="543"/>
      <c r="F134" s="543"/>
      <c r="G134" s="543"/>
      <c r="H134" s="543"/>
      <c r="I134" s="543"/>
      <c r="J134" s="543"/>
      <c r="K134" s="543"/>
      <c r="L134" s="543"/>
      <c r="M134" s="543"/>
      <c r="N134" s="543"/>
    </row>
    <row r="135" spans="2:14">
      <c r="B135" s="536" t="str">
        <f t="shared" si="13"/>
        <v>DWDM:  400G On-board</v>
      </c>
      <c r="C135" s="543">
        <v>0</v>
      </c>
      <c r="D135" s="543">
        <v>0</v>
      </c>
      <c r="E135" s="543"/>
      <c r="F135" s="543"/>
      <c r="G135" s="543"/>
      <c r="H135" s="543"/>
      <c r="I135" s="543"/>
      <c r="J135" s="543"/>
      <c r="K135" s="543"/>
      <c r="L135" s="543"/>
      <c r="M135" s="543"/>
      <c r="N135" s="543"/>
    </row>
    <row r="136" spans="2:14">
      <c r="B136" s="536" t="str">
        <f t="shared" si="13"/>
        <v>DWDM:  400G ZR</v>
      </c>
      <c r="C136" s="543">
        <v>0</v>
      </c>
      <c r="D136" s="543">
        <v>0</v>
      </c>
      <c r="E136" s="543"/>
      <c r="F136" s="543"/>
      <c r="G136" s="543"/>
      <c r="H136" s="543"/>
      <c r="I136" s="543"/>
      <c r="J136" s="543"/>
      <c r="K136" s="543"/>
      <c r="L136" s="543"/>
      <c r="M136" s="543"/>
      <c r="N136" s="543"/>
    </row>
    <row r="137" spans="2:14">
      <c r="B137" s="536" t="str">
        <f t="shared" si="13"/>
        <v>DWDM 400ZR+   OSPF/QSFP-DD</v>
      </c>
      <c r="C137" s="543">
        <v>0</v>
      </c>
      <c r="D137" s="543">
        <v>0</v>
      </c>
      <c r="E137" s="543"/>
      <c r="F137" s="543"/>
      <c r="G137" s="543"/>
      <c r="H137" s="543"/>
      <c r="I137" s="543"/>
      <c r="J137" s="543"/>
      <c r="K137" s="543"/>
      <c r="L137" s="543"/>
      <c r="M137" s="543"/>
      <c r="N137" s="543"/>
    </row>
    <row r="138" spans="2:14">
      <c r="B138" s="536" t="str">
        <f t="shared" si="13"/>
        <v>DWDM 400ZR+ CFP2</v>
      </c>
      <c r="C138" s="543">
        <v>0</v>
      </c>
      <c r="D138" s="543">
        <v>0</v>
      </c>
      <c r="E138" s="543"/>
      <c r="F138" s="543"/>
      <c r="G138" s="543"/>
      <c r="H138" s="543"/>
      <c r="I138" s="543"/>
      <c r="J138" s="543"/>
      <c r="K138" s="543"/>
      <c r="L138" s="543"/>
      <c r="M138" s="543"/>
      <c r="N138" s="543"/>
    </row>
    <row r="139" spans="2:14">
      <c r="B139" s="536" t="str">
        <f t="shared" si="13"/>
        <v>DWDM 800ZR</v>
      </c>
      <c r="C139" s="543">
        <v>0</v>
      </c>
      <c r="D139" s="543">
        <v>0</v>
      </c>
      <c r="E139" s="543"/>
      <c r="F139" s="543"/>
      <c r="G139" s="543"/>
      <c r="H139" s="543"/>
      <c r="I139" s="543"/>
      <c r="J139" s="543"/>
      <c r="K139" s="543"/>
      <c r="L139" s="543"/>
      <c r="M139" s="543"/>
      <c r="N139" s="543"/>
    </row>
    <row r="140" spans="2:14">
      <c r="B140" s="536" t="str">
        <f t="shared" si="13"/>
        <v xml:space="preserve">DWDM 600G and above All </v>
      </c>
      <c r="C140" s="543">
        <v>0</v>
      </c>
      <c r="D140" s="543">
        <v>0</v>
      </c>
      <c r="E140" s="543"/>
      <c r="F140" s="543"/>
      <c r="G140" s="543"/>
      <c r="H140" s="543"/>
      <c r="I140" s="543"/>
      <c r="J140" s="543"/>
      <c r="K140" s="543"/>
      <c r="L140" s="543"/>
      <c r="M140" s="543"/>
      <c r="N140" s="543"/>
    </row>
    <row r="141" spans="2:14">
      <c r="B141" s="267"/>
      <c r="C141" s="267"/>
      <c r="D141" s="267"/>
      <c r="E141" s="267"/>
      <c r="F141" s="267"/>
      <c r="G141" s="267"/>
      <c r="H141" s="267"/>
      <c r="I141" s="267"/>
      <c r="J141" s="267"/>
      <c r="K141" s="267"/>
      <c r="L141" s="267"/>
      <c r="M141" s="267"/>
      <c r="N141" s="267"/>
    </row>
    <row r="142" spans="2:14" ht="15">
      <c r="B142" s="492" t="s">
        <v>302</v>
      </c>
      <c r="C142" s="267"/>
      <c r="D142" s="267"/>
      <c r="E142" s="267"/>
      <c r="F142" s="267"/>
      <c r="G142" s="267"/>
      <c r="H142" s="267"/>
      <c r="I142" s="267"/>
      <c r="J142" s="267"/>
      <c r="K142" s="267"/>
      <c r="L142" s="267"/>
      <c r="M142" s="267"/>
      <c r="N142" s="267"/>
    </row>
    <row r="143" spans="2:14">
      <c r="B143" s="267"/>
      <c r="C143" s="267"/>
      <c r="D143" s="267"/>
      <c r="E143" s="267"/>
      <c r="F143" s="267"/>
      <c r="G143" s="267"/>
      <c r="H143" s="267"/>
      <c r="I143" s="267"/>
      <c r="J143" s="267"/>
      <c r="K143" s="267"/>
      <c r="L143" s="267"/>
      <c r="M143" s="267"/>
      <c r="N143" s="267"/>
    </row>
    <row r="144" spans="2:14">
      <c r="B144" s="267"/>
      <c r="C144" s="267"/>
      <c r="D144" s="267"/>
      <c r="E144" s="267"/>
      <c r="F144" s="267"/>
      <c r="G144" s="267"/>
      <c r="H144" s="267"/>
      <c r="I144" s="267"/>
      <c r="J144" s="267"/>
      <c r="K144" s="267"/>
      <c r="L144" s="267"/>
      <c r="M144" s="267"/>
      <c r="N144" s="267"/>
    </row>
    <row r="145" spans="2:14">
      <c r="B145" s="267"/>
      <c r="C145" s="267"/>
      <c r="D145" s="267"/>
      <c r="E145" s="267"/>
      <c r="F145" s="267"/>
      <c r="G145" s="267"/>
      <c r="H145" s="267"/>
      <c r="I145" s="267"/>
      <c r="J145" s="267"/>
      <c r="K145" s="267"/>
      <c r="L145" s="267"/>
      <c r="M145" s="267"/>
      <c r="N145" s="267"/>
    </row>
    <row r="146" spans="2:14">
      <c r="B146" s="267"/>
      <c r="C146" s="267"/>
      <c r="D146" s="267"/>
      <c r="E146" s="267"/>
      <c r="F146" s="267"/>
      <c r="G146" s="267"/>
      <c r="H146" s="267"/>
      <c r="I146" s="267"/>
      <c r="J146" s="267"/>
      <c r="K146" s="267"/>
      <c r="L146" s="267"/>
      <c r="M146" s="267"/>
      <c r="N146" s="267"/>
    </row>
    <row r="147" spans="2:14">
      <c r="B147" s="267"/>
      <c r="C147" s="267"/>
      <c r="D147" s="267"/>
      <c r="E147" s="267"/>
      <c r="F147" s="267"/>
      <c r="G147" s="267"/>
      <c r="H147" s="267"/>
      <c r="I147" s="267"/>
      <c r="J147" s="267"/>
      <c r="K147" s="267"/>
      <c r="L147" s="267"/>
      <c r="M147" s="267"/>
      <c r="N147" s="267"/>
    </row>
    <row r="148" spans="2:14">
      <c r="B148" s="267"/>
      <c r="C148" s="267"/>
      <c r="D148" s="267"/>
      <c r="E148" s="267"/>
      <c r="F148" s="267"/>
      <c r="G148" s="267"/>
      <c r="H148" s="267"/>
      <c r="I148" s="267"/>
      <c r="J148" s="267"/>
      <c r="K148" s="267"/>
      <c r="L148" s="267"/>
      <c r="M148" s="267"/>
      <c r="N148" s="267"/>
    </row>
    <row r="149" spans="2:14">
      <c r="B149" s="267"/>
      <c r="C149" s="267"/>
      <c r="D149" s="267"/>
      <c r="E149" s="267"/>
      <c r="F149" s="267"/>
      <c r="G149" s="267"/>
      <c r="H149" s="267"/>
      <c r="I149" s="267"/>
      <c r="J149" s="267"/>
      <c r="K149" s="267"/>
      <c r="L149" s="267"/>
      <c r="M149" s="267"/>
      <c r="N149" s="267"/>
    </row>
    <row r="150" spans="2:14">
      <c r="B150" s="267"/>
      <c r="C150" s="267"/>
      <c r="D150" s="267"/>
      <c r="E150" s="267"/>
      <c r="F150" s="267"/>
      <c r="G150" s="267"/>
      <c r="H150" s="267"/>
      <c r="I150" s="267"/>
      <c r="J150" s="267"/>
      <c r="K150" s="267"/>
      <c r="L150" s="267"/>
      <c r="M150" s="267"/>
      <c r="N150" s="267"/>
    </row>
    <row r="151" spans="2:14">
      <c r="B151" s="267"/>
      <c r="C151" s="267"/>
      <c r="D151" s="267"/>
      <c r="E151" s="267"/>
      <c r="F151" s="267"/>
      <c r="G151" s="267"/>
      <c r="H151" s="267"/>
      <c r="I151" s="267"/>
      <c r="J151" s="267"/>
      <c r="K151" s="267"/>
      <c r="L151" s="267"/>
      <c r="M151" s="267"/>
      <c r="N151" s="267"/>
    </row>
    <row r="152" spans="2:14">
      <c r="B152" s="267"/>
      <c r="C152" s="267"/>
      <c r="D152" s="267"/>
      <c r="E152" s="267"/>
      <c r="F152" s="267"/>
      <c r="G152" s="267"/>
      <c r="H152" s="267"/>
      <c r="I152" s="267"/>
      <c r="J152" s="267"/>
      <c r="K152" s="267"/>
      <c r="L152" s="267"/>
      <c r="M152" s="267"/>
      <c r="N152" s="267"/>
    </row>
    <row r="153" spans="2:14">
      <c r="B153" s="267"/>
      <c r="C153" s="267"/>
      <c r="D153" s="267"/>
      <c r="E153" s="267"/>
      <c r="F153" s="267"/>
      <c r="G153" s="267"/>
      <c r="H153" s="267"/>
      <c r="I153" s="267"/>
      <c r="J153" s="267"/>
      <c r="K153" s="267"/>
      <c r="L153" s="267"/>
      <c r="M153" s="267"/>
      <c r="N153" s="267"/>
    </row>
    <row r="154" spans="2:14">
      <c r="B154" s="267"/>
      <c r="C154" s="267"/>
      <c r="D154" s="267"/>
      <c r="E154" s="267"/>
      <c r="F154" s="267"/>
      <c r="G154" s="267"/>
      <c r="H154" s="267"/>
      <c r="I154" s="267"/>
      <c r="J154" s="267"/>
      <c r="K154" s="267"/>
      <c r="L154" s="267"/>
      <c r="M154" s="267"/>
      <c r="N154" s="267"/>
    </row>
    <row r="155" spans="2:14">
      <c r="B155" s="267"/>
      <c r="C155" s="267"/>
      <c r="D155" s="267"/>
      <c r="E155" s="267"/>
      <c r="F155" s="267"/>
      <c r="G155" s="267"/>
      <c r="H155" s="267"/>
      <c r="I155" s="267"/>
      <c r="J155" s="267"/>
      <c r="K155" s="267"/>
      <c r="L155" s="267"/>
      <c r="M155" s="267"/>
      <c r="N155" s="267"/>
    </row>
    <row r="156" spans="2:14">
      <c r="B156" s="267"/>
      <c r="C156" s="267"/>
      <c r="D156" s="267"/>
      <c r="E156" s="267"/>
      <c r="F156" s="267"/>
      <c r="G156" s="267"/>
      <c r="H156" s="267"/>
      <c r="I156" s="267"/>
      <c r="J156" s="267"/>
      <c r="K156" s="267"/>
      <c r="L156" s="267"/>
      <c r="M156" s="267"/>
      <c r="N156" s="267"/>
    </row>
    <row r="157" spans="2:14">
      <c r="B157" s="267"/>
      <c r="C157" s="267"/>
      <c r="D157" s="267"/>
      <c r="E157" s="267"/>
      <c r="F157" s="267"/>
      <c r="G157" s="267"/>
      <c r="H157" s="267"/>
      <c r="I157" s="267"/>
      <c r="J157" s="267"/>
      <c r="K157" s="267"/>
      <c r="L157" s="267"/>
      <c r="M157" s="267"/>
      <c r="N157" s="267"/>
    </row>
    <row r="158" spans="2:14">
      <c r="B158" s="267"/>
      <c r="C158" s="267"/>
      <c r="D158" s="267"/>
      <c r="E158" s="267"/>
      <c r="F158" s="267"/>
      <c r="G158" s="267"/>
      <c r="H158" s="267"/>
      <c r="I158" s="267"/>
      <c r="J158" s="267"/>
      <c r="K158" s="267"/>
      <c r="L158" s="267"/>
      <c r="M158" s="267"/>
      <c r="N158" s="267"/>
    </row>
    <row r="159" spans="2:14">
      <c r="B159" s="267"/>
      <c r="C159" s="267"/>
      <c r="D159" s="267"/>
      <c r="E159" s="267"/>
      <c r="F159" s="267"/>
      <c r="G159" s="267"/>
      <c r="H159" s="267"/>
      <c r="I159" s="267"/>
      <c r="J159" s="267"/>
      <c r="K159" s="267"/>
      <c r="L159" s="267"/>
      <c r="M159" s="267"/>
      <c r="N159" s="267"/>
    </row>
    <row r="160" spans="2:14">
      <c r="B160" s="267"/>
      <c r="C160" s="267"/>
      <c r="D160" s="267"/>
      <c r="E160" s="267"/>
      <c r="F160" s="267"/>
      <c r="G160" s="267"/>
      <c r="H160" s="267"/>
      <c r="I160" s="267"/>
      <c r="J160" s="267"/>
      <c r="K160" s="267"/>
      <c r="L160" s="267"/>
      <c r="M160" s="267"/>
      <c r="N160" s="267"/>
    </row>
    <row r="161" spans="1:14">
      <c r="B161" s="267"/>
      <c r="C161" s="267"/>
      <c r="D161" s="267"/>
      <c r="E161" s="267"/>
      <c r="F161" s="267"/>
      <c r="G161" s="267"/>
      <c r="H161" s="267"/>
      <c r="I161" s="267"/>
      <c r="J161" s="267"/>
      <c r="K161" s="267"/>
      <c r="L161" s="267"/>
      <c r="M161" s="267"/>
      <c r="N161" s="267"/>
    </row>
    <row r="162" spans="1:14">
      <c r="B162" s="267"/>
      <c r="C162" s="267"/>
      <c r="D162" s="267"/>
      <c r="E162" s="267"/>
      <c r="F162" s="267"/>
      <c r="G162" s="267"/>
      <c r="H162" s="267"/>
      <c r="I162" s="267"/>
      <c r="J162" s="267"/>
      <c r="K162" s="267"/>
      <c r="L162" s="267"/>
      <c r="M162" s="267"/>
      <c r="N162" s="267"/>
    </row>
    <row r="163" spans="1:14">
      <c r="C163" s="466" t="s">
        <v>368</v>
      </c>
    </row>
    <row r="164" spans="1:14" ht="14.25">
      <c r="B164" s="530" t="s">
        <v>198</v>
      </c>
      <c r="C164" s="192">
        <v>2016</v>
      </c>
      <c r="D164" s="192">
        <v>2017</v>
      </c>
      <c r="E164" s="192">
        <v>2018</v>
      </c>
      <c r="F164" s="192">
        <v>2019</v>
      </c>
      <c r="G164" s="192">
        <v>2020</v>
      </c>
      <c r="H164" s="190">
        <v>2021</v>
      </c>
      <c r="I164" s="190">
        <v>2022</v>
      </c>
      <c r="J164" s="190">
        <v>2023</v>
      </c>
      <c r="K164" s="190">
        <v>2024</v>
      </c>
      <c r="L164" s="190">
        <v>2025</v>
      </c>
      <c r="M164" s="190">
        <v>2026</v>
      </c>
      <c r="N164" s="190">
        <v>2027</v>
      </c>
    </row>
    <row r="165" spans="1:14">
      <c r="A165" s="176">
        <v>10</v>
      </c>
      <c r="B165" s="536" t="str">
        <f t="shared" ref="B165:B173" si="14">B123</f>
        <v xml:space="preserve">CWDM:  up to 10 Gbps </v>
      </c>
      <c r="C165" s="528">
        <v>0</v>
      </c>
      <c r="D165" s="528">
        <v>0</v>
      </c>
      <c r="E165" s="528"/>
      <c r="F165" s="528"/>
      <c r="G165" s="528"/>
      <c r="H165" s="528"/>
      <c r="I165" s="528"/>
      <c r="J165" s="528"/>
      <c r="K165" s="528"/>
      <c r="L165" s="528"/>
      <c r="M165" s="528"/>
      <c r="N165" s="528"/>
    </row>
    <row r="166" spans="1:14">
      <c r="A166" s="176">
        <v>2.5</v>
      </c>
      <c r="B166" s="535" t="str">
        <f t="shared" si="14"/>
        <v>DWDM:  DWDM:  OC-48 (2.5 G)</v>
      </c>
      <c r="C166" s="528">
        <v>0</v>
      </c>
      <c r="D166" s="528">
        <v>0</v>
      </c>
      <c r="E166" s="528"/>
      <c r="F166" s="528"/>
      <c r="G166" s="528"/>
      <c r="H166" s="528"/>
      <c r="I166" s="528"/>
      <c r="J166" s="528"/>
      <c r="K166" s="528"/>
      <c r="L166" s="528"/>
      <c r="M166" s="528"/>
      <c r="N166" s="528"/>
    </row>
    <row r="167" spans="1:14">
      <c r="A167" s="176">
        <v>10</v>
      </c>
      <c r="B167" s="536" t="str">
        <f t="shared" si="14"/>
        <v>DWDM:  DWDM:  OC-192 (10G)</v>
      </c>
      <c r="C167" s="528">
        <v>49403.25</v>
      </c>
      <c r="D167" s="528">
        <v>49585.91</v>
      </c>
      <c r="E167" s="528"/>
      <c r="F167" s="528"/>
      <c r="G167" s="528"/>
      <c r="H167" s="528"/>
      <c r="I167" s="528"/>
      <c r="J167" s="528"/>
      <c r="K167" s="528"/>
      <c r="L167" s="528"/>
      <c r="M167" s="528"/>
      <c r="N167" s="528"/>
    </row>
    <row r="168" spans="1:14">
      <c r="A168" s="176">
        <v>40</v>
      </c>
      <c r="B168" s="535" t="str">
        <f t="shared" si="14"/>
        <v>DWDM:  DWDM:  OC-768 (40G)</v>
      </c>
      <c r="C168" s="528">
        <v>96674.642977528099</v>
      </c>
      <c r="D168" s="528">
        <v>68481.705307141558</v>
      </c>
      <c r="E168" s="528"/>
      <c r="F168" s="528"/>
      <c r="G168" s="528"/>
      <c r="H168" s="528"/>
      <c r="I168" s="528"/>
      <c r="J168" s="528"/>
      <c r="K168" s="528"/>
      <c r="L168" s="528"/>
      <c r="M168" s="528"/>
      <c r="N168" s="528"/>
    </row>
    <row r="169" spans="1:14">
      <c r="A169" s="176">
        <v>100</v>
      </c>
      <c r="B169" s="536" t="str">
        <f t="shared" si="14"/>
        <v>DWDM:  100G On-board</v>
      </c>
      <c r="C169" s="528">
        <v>45375.297187972625</v>
      </c>
      <c r="D169" s="528">
        <v>62968.952549379217</v>
      </c>
      <c r="E169" s="528"/>
      <c r="F169" s="528"/>
      <c r="G169" s="528"/>
      <c r="H169" s="528"/>
      <c r="I169" s="528"/>
      <c r="J169" s="528"/>
      <c r="K169" s="528"/>
      <c r="L169" s="528"/>
      <c r="M169" s="528"/>
      <c r="N169" s="528"/>
    </row>
    <row r="170" spans="1:14">
      <c r="A170" s="176">
        <v>100</v>
      </c>
      <c r="B170" s="536" t="str">
        <f t="shared" si="14"/>
        <v>DWDM:  100G Direct detect</v>
      </c>
      <c r="C170" s="528">
        <v>3429</v>
      </c>
      <c r="D170" s="528">
        <v>31869</v>
      </c>
      <c r="E170" s="528"/>
      <c r="F170" s="528"/>
      <c r="G170" s="528"/>
      <c r="H170" s="528"/>
      <c r="I170" s="528"/>
      <c r="J170" s="528"/>
      <c r="K170" s="528"/>
      <c r="L170" s="528"/>
      <c r="M170" s="528"/>
      <c r="N170" s="528"/>
    </row>
    <row r="171" spans="1:14">
      <c r="A171" s="176">
        <v>100</v>
      </c>
      <c r="B171" s="536" t="str">
        <f t="shared" si="14"/>
        <v>DWDM:  100G CFP-DCO</v>
      </c>
      <c r="C171" s="528">
        <v>5878.6513188587833</v>
      </c>
      <c r="D171" s="528">
        <v>9117.6941319864654</v>
      </c>
      <c r="E171" s="528"/>
      <c r="F171" s="528"/>
      <c r="G171" s="528"/>
      <c r="H171" s="528"/>
      <c r="I171" s="528"/>
      <c r="J171" s="528"/>
      <c r="K171" s="528"/>
      <c r="L171" s="528"/>
      <c r="M171" s="528"/>
      <c r="N171" s="528"/>
    </row>
    <row r="172" spans="1:14">
      <c r="A172" s="176">
        <v>100</v>
      </c>
      <c r="B172" s="536" t="str">
        <f t="shared" si="14"/>
        <v>DWDM:  100G QSFP-DD DCO</v>
      </c>
      <c r="C172" s="528">
        <v>0</v>
      </c>
      <c r="D172" s="528">
        <v>0</v>
      </c>
      <c r="E172" s="528"/>
      <c r="F172" s="528"/>
      <c r="G172" s="528"/>
      <c r="H172" s="528"/>
      <c r="I172" s="528"/>
      <c r="J172" s="528"/>
      <c r="K172" s="528"/>
      <c r="L172" s="528"/>
      <c r="M172" s="528"/>
      <c r="N172" s="528"/>
    </row>
    <row r="173" spans="1:14">
      <c r="A173" s="176">
        <v>100</v>
      </c>
      <c r="B173" s="536" t="str">
        <f t="shared" si="14"/>
        <v>DWDM:  100G CFP2-ACO</v>
      </c>
      <c r="C173" s="528">
        <v>6757.5</v>
      </c>
      <c r="D173" s="528">
        <v>10944</v>
      </c>
      <c r="E173" s="528"/>
      <c r="F173" s="528"/>
      <c r="G173" s="528"/>
      <c r="H173" s="528"/>
      <c r="I173" s="528"/>
      <c r="J173" s="528"/>
      <c r="K173" s="528"/>
      <c r="L173" s="528"/>
      <c r="M173" s="528"/>
      <c r="N173" s="528"/>
    </row>
    <row r="174" spans="1:14">
      <c r="A174" s="176">
        <v>200</v>
      </c>
      <c r="B174" s="536" t="str">
        <f t="shared" ref="B174:B182" si="15">B132</f>
        <v>DWDM:  200G On-board</v>
      </c>
      <c r="C174" s="528">
        <v>0</v>
      </c>
      <c r="D174" s="528">
        <v>9040.923076923078</v>
      </c>
      <c r="E174" s="528"/>
      <c r="F174" s="528"/>
      <c r="G174" s="528"/>
      <c r="H174" s="528"/>
      <c r="I174" s="528"/>
      <c r="J174" s="528"/>
      <c r="K174" s="528"/>
      <c r="L174" s="528"/>
      <c r="M174" s="528"/>
      <c r="N174" s="528"/>
    </row>
    <row r="175" spans="1:14">
      <c r="A175" s="176">
        <v>200</v>
      </c>
      <c r="B175" s="536" t="str">
        <f t="shared" si="15"/>
        <v>DWDM:  200G CFP2-DCO</v>
      </c>
      <c r="C175" s="528">
        <v>0</v>
      </c>
      <c r="D175" s="528">
        <v>1538.4615384615386</v>
      </c>
      <c r="E175" s="528"/>
      <c r="F175" s="528"/>
      <c r="G175" s="528"/>
      <c r="H175" s="528"/>
      <c r="I175" s="528"/>
      <c r="J175" s="528"/>
      <c r="K175" s="528"/>
      <c r="L175" s="528"/>
      <c r="M175" s="528"/>
      <c r="N175" s="528"/>
    </row>
    <row r="176" spans="1:14">
      <c r="A176" s="176">
        <v>200</v>
      </c>
      <c r="B176" s="536" t="str">
        <f t="shared" si="15"/>
        <v>DWDM:  200G CFP2-ACO</v>
      </c>
      <c r="C176" s="528">
        <v>0</v>
      </c>
      <c r="D176" s="528">
        <v>5558.5</v>
      </c>
      <c r="E176" s="528"/>
      <c r="F176" s="528"/>
      <c r="G176" s="528"/>
      <c r="H176" s="528"/>
      <c r="I176" s="528"/>
      <c r="J176" s="528"/>
      <c r="K176" s="528"/>
      <c r="L176" s="528"/>
      <c r="M176" s="528"/>
      <c r="N176" s="528"/>
    </row>
    <row r="177" spans="1:27">
      <c r="A177" s="176">
        <v>400</v>
      </c>
      <c r="B177" s="536" t="str">
        <f t="shared" si="15"/>
        <v>DWDM:  400G On-board</v>
      </c>
      <c r="C177" s="528">
        <v>0</v>
      </c>
      <c r="D177" s="528">
        <v>2000</v>
      </c>
      <c r="E177" s="528"/>
      <c r="F177" s="528"/>
      <c r="G177" s="528"/>
      <c r="H177" s="528"/>
      <c r="I177" s="528"/>
      <c r="J177" s="528"/>
      <c r="K177" s="528"/>
      <c r="L177" s="528"/>
      <c r="M177" s="528"/>
      <c r="N177" s="528"/>
    </row>
    <row r="178" spans="1:27">
      <c r="A178" s="176">
        <v>400</v>
      </c>
      <c r="B178" s="536" t="str">
        <f t="shared" si="15"/>
        <v>DWDM:  400G ZR</v>
      </c>
      <c r="C178" s="528">
        <v>0</v>
      </c>
      <c r="D178" s="528">
        <v>0</v>
      </c>
      <c r="E178" s="528"/>
      <c r="F178" s="528"/>
      <c r="G178" s="528"/>
      <c r="H178" s="528"/>
      <c r="I178" s="528"/>
      <c r="J178" s="528"/>
      <c r="K178" s="528"/>
      <c r="L178" s="528"/>
      <c r="M178" s="528"/>
      <c r="N178" s="528"/>
    </row>
    <row r="179" spans="1:27">
      <c r="A179" s="176">
        <v>400</v>
      </c>
      <c r="B179" s="536" t="str">
        <f t="shared" si="15"/>
        <v>DWDM 400ZR+   OSPF/QSFP-DD</v>
      </c>
      <c r="C179" s="528">
        <v>0</v>
      </c>
      <c r="D179" s="528">
        <v>0</v>
      </c>
      <c r="E179" s="528"/>
      <c r="F179" s="528"/>
      <c r="G179" s="528"/>
      <c r="H179" s="528"/>
      <c r="I179" s="528"/>
      <c r="J179" s="528"/>
      <c r="K179" s="528"/>
      <c r="L179" s="528"/>
      <c r="M179" s="528"/>
      <c r="N179" s="528"/>
    </row>
    <row r="180" spans="1:27">
      <c r="A180" s="176">
        <v>400</v>
      </c>
      <c r="B180" s="536" t="str">
        <f t="shared" si="15"/>
        <v>DWDM 400ZR+ CFP2</v>
      </c>
      <c r="C180" s="528">
        <v>0</v>
      </c>
      <c r="D180" s="528">
        <v>0</v>
      </c>
      <c r="E180" s="528"/>
      <c r="F180" s="528"/>
      <c r="G180" s="528"/>
      <c r="H180" s="528"/>
      <c r="I180" s="528"/>
      <c r="J180" s="528"/>
      <c r="K180" s="528"/>
      <c r="L180" s="528"/>
      <c r="M180" s="528"/>
      <c r="N180" s="528"/>
    </row>
    <row r="181" spans="1:27">
      <c r="A181" s="176">
        <v>800</v>
      </c>
      <c r="B181" s="536" t="str">
        <f t="shared" si="15"/>
        <v>DWDM 800ZR</v>
      </c>
      <c r="C181" s="528">
        <v>0</v>
      </c>
      <c r="D181" s="528">
        <v>0</v>
      </c>
      <c r="E181" s="528"/>
      <c r="F181" s="528"/>
      <c r="G181" s="528"/>
      <c r="H181" s="528"/>
      <c r="I181" s="528"/>
      <c r="J181" s="528"/>
      <c r="K181" s="528"/>
      <c r="L181" s="528"/>
      <c r="M181" s="528"/>
      <c r="N181" s="528"/>
    </row>
    <row r="182" spans="1:27">
      <c r="A182" s="176">
        <v>800</v>
      </c>
      <c r="B182" s="536" t="str">
        <f t="shared" si="15"/>
        <v xml:space="preserve">DWDM 600G and above All </v>
      </c>
      <c r="C182" s="528">
        <v>0</v>
      </c>
      <c r="D182" s="528">
        <v>0</v>
      </c>
      <c r="E182" s="528"/>
      <c r="F182" s="528"/>
      <c r="G182" s="528"/>
      <c r="H182" s="528"/>
      <c r="I182" s="528"/>
      <c r="J182" s="528"/>
      <c r="K182" s="528"/>
      <c r="L182" s="528"/>
      <c r="M182" s="528"/>
      <c r="N182" s="528"/>
    </row>
    <row r="183" spans="1:27">
      <c r="B183" s="544" t="str">
        <f>$B$119</f>
        <v>CWDM/DWDM Total</v>
      </c>
      <c r="C183" s="429">
        <f>SUM(C165:C182)</f>
        <v>207518.34148435952</v>
      </c>
      <c r="D183" s="429">
        <f t="shared" ref="D183" si="16">SUM(D165:D182)</f>
        <v>251105.14660389183</v>
      </c>
      <c r="E183" s="429"/>
      <c r="F183" s="429"/>
      <c r="G183" s="429"/>
      <c r="H183" s="429"/>
      <c r="I183" s="429"/>
      <c r="J183" s="429"/>
      <c r="K183" s="429"/>
      <c r="L183" s="429"/>
      <c r="M183" s="429"/>
      <c r="N183" s="429"/>
      <c r="O183" s="194"/>
      <c r="P183" s="194"/>
      <c r="Q183" s="194"/>
      <c r="R183" s="194"/>
      <c r="S183" s="194"/>
      <c r="T183" s="194"/>
      <c r="U183" s="194"/>
      <c r="V183" s="194"/>
      <c r="W183" s="194"/>
      <c r="X183" s="194"/>
      <c r="Y183" s="194"/>
      <c r="Z183" s="194"/>
      <c r="AA183" s="194"/>
    </row>
    <row r="184" spans="1:27">
      <c r="B184" s="232" t="s">
        <v>113</v>
      </c>
      <c r="C184" s="531">
        <f>SUMPRODUCT($A$165:$A$182,C165:C182)/10^6</f>
        <v>10.505063069784265</v>
      </c>
      <c r="D184" s="382">
        <f>SUMPRODUCT($A$165:$A$182,D165:D182)/10^6</f>
        <v>18.752668903499153</v>
      </c>
      <c r="E184" s="382"/>
      <c r="F184" s="382"/>
      <c r="G184" s="382"/>
      <c r="H184" s="382"/>
      <c r="I184" s="382"/>
      <c r="J184" s="382"/>
      <c r="K184" s="382"/>
      <c r="L184" s="382"/>
      <c r="M184" s="382"/>
      <c r="N184" s="382"/>
    </row>
    <row r="185" spans="1:27">
      <c r="B185" s="188" t="s">
        <v>112</v>
      </c>
      <c r="C185" s="532">
        <v>4.7321398073748426</v>
      </c>
      <c r="D185" s="383">
        <f t="shared" ref="D185" si="17">C185+D184</f>
        <v>23.484808710873995</v>
      </c>
      <c r="E185" s="383"/>
      <c r="F185" s="383"/>
      <c r="G185" s="383"/>
      <c r="H185" s="383"/>
      <c r="I185" s="383"/>
      <c r="J185" s="383"/>
      <c r="K185" s="383"/>
      <c r="L185" s="383"/>
      <c r="M185" s="383"/>
      <c r="N185" s="383"/>
    </row>
    <row r="186" spans="1:27">
      <c r="B186" s="233" t="s">
        <v>72</v>
      </c>
      <c r="C186" s="533">
        <v>0.57737993579161428</v>
      </c>
      <c r="D186" s="385">
        <f>D185/C185-1</f>
        <v>3.9628306996073741</v>
      </c>
      <c r="E186" s="384"/>
      <c r="F186" s="384"/>
      <c r="G186" s="384"/>
      <c r="H186" s="384"/>
      <c r="I186" s="384"/>
      <c r="J186" s="384"/>
      <c r="K186" s="384"/>
      <c r="L186" s="384"/>
      <c r="M186" s="384"/>
      <c r="N186" s="384"/>
    </row>
    <row r="187" spans="1:27">
      <c r="C187" s="466" t="s">
        <v>201</v>
      </c>
    </row>
    <row r="188" spans="1:27" ht="14.25">
      <c r="B188" s="530" t="s">
        <v>115</v>
      </c>
      <c r="C188" s="192">
        <v>2016</v>
      </c>
      <c r="D188" s="192">
        <v>2017</v>
      </c>
      <c r="E188" s="192">
        <v>2018</v>
      </c>
      <c r="F188" s="192">
        <v>2019</v>
      </c>
      <c r="G188" s="192">
        <v>2020</v>
      </c>
      <c r="H188" s="190">
        <v>2021</v>
      </c>
      <c r="I188" s="190">
        <v>2022</v>
      </c>
      <c r="J188" s="190">
        <v>2023</v>
      </c>
      <c r="K188" s="190">
        <v>2024</v>
      </c>
      <c r="L188" s="190">
        <v>2025</v>
      </c>
      <c r="M188" s="190">
        <v>2026</v>
      </c>
      <c r="N188" s="190">
        <v>2027</v>
      </c>
    </row>
    <row r="189" spans="1:27">
      <c r="B189" s="527" t="str">
        <f t="shared" ref="B189:B197" si="18">B101</f>
        <v xml:space="preserve">CWDM:  up to 10 Gbps </v>
      </c>
      <c r="C189" s="546">
        <f t="shared" ref="C189:C197" si="19">C165*C123/10^6</f>
        <v>0</v>
      </c>
      <c r="D189" s="546">
        <f t="shared" ref="D189" si="20">D165*D123/10^6</f>
        <v>0</v>
      </c>
      <c r="E189" s="546"/>
      <c r="F189" s="546"/>
      <c r="G189" s="546"/>
      <c r="H189" s="546"/>
      <c r="I189" s="546"/>
      <c r="J189" s="546"/>
      <c r="K189" s="546"/>
      <c r="L189" s="546"/>
      <c r="M189" s="546"/>
      <c r="N189" s="546"/>
    </row>
    <row r="190" spans="1:27" ht="15" customHeight="1">
      <c r="B190" s="535" t="str">
        <f t="shared" si="18"/>
        <v>DWDM:  DWDM:  OC-48 (2.5 G)</v>
      </c>
      <c r="C190" s="546">
        <f t="shared" si="19"/>
        <v>0</v>
      </c>
      <c r="D190" s="546">
        <f t="shared" ref="D190" si="21">D166*D124/10^6</f>
        <v>0</v>
      </c>
      <c r="E190" s="546"/>
      <c r="F190" s="546"/>
      <c r="G190" s="546"/>
      <c r="H190" s="546"/>
      <c r="I190" s="546"/>
      <c r="J190" s="546"/>
      <c r="K190" s="546"/>
      <c r="L190" s="546"/>
      <c r="M190" s="546"/>
      <c r="N190" s="546"/>
    </row>
    <row r="191" spans="1:27" ht="15" customHeight="1">
      <c r="B191" s="536" t="str">
        <f t="shared" si="18"/>
        <v>DWDM:  DWDM:  OC-192 (10G)</v>
      </c>
      <c r="C191" s="546">
        <f t="shared" si="19"/>
        <v>28.804621741085317</v>
      </c>
      <c r="D191" s="546">
        <f t="shared" ref="D191" si="22">D167*D125/10^6</f>
        <v>25.500424610209645</v>
      </c>
      <c r="E191" s="546"/>
      <c r="F191" s="546"/>
      <c r="G191" s="546"/>
      <c r="H191" s="546"/>
      <c r="I191" s="546"/>
      <c r="J191" s="546"/>
      <c r="K191" s="546"/>
      <c r="L191" s="546"/>
      <c r="M191" s="546"/>
      <c r="N191" s="546"/>
    </row>
    <row r="192" spans="1:27">
      <c r="B192" s="535" t="str">
        <f t="shared" si="18"/>
        <v>DWDM:  DWDM:  OC-768 (40G)</v>
      </c>
      <c r="C192" s="546">
        <f t="shared" si="19"/>
        <v>876.30557933459772</v>
      </c>
      <c r="D192" s="546">
        <f t="shared" ref="D192" si="23">D168*D126/10^6</f>
        <v>460.50871293365259</v>
      </c>
      <c r="E192" s="546"/>
      <c r="F192" s="546"/>
      <c r="G192" s="546"/>
      <c r="H192" s="546"/>
      <c r="I192" s="546"/>
      <c r="J192" s="546"/>
      <c r="K192" s="546"/>
      <c r="L192" s="546"/>
      <c r="M192" s="546"/>
      <c r="N192" s="546"/>
    </row>
    <row r="193" spans="2:14">
      <c r="B193" s="536" t="str">
        <f t="shared" si="18"/>
        <v>DWDM:  100G On-board</v>
      </c>
      <c r="C193" s="546">
        <f t="shared" si="19"/>
        <v>584.16157599795963</v>
      </c>
      <c r="D193" s="546">
        <f t="shared" ref="D193" si="24">D169*D127/10^6</f>
        <v>629.68952549379219</v>
      </c>
      <c r="E193" s="546"/>
      <c r="F193" s="546"/>
      <c r="G193" s="546"/>
      <c r="H193" s="546"/>
      <c r="I193" s="546"/>
      <c r="J193" s="546"/>
      <c r="K193" s="546"/>
      <c r="L193" s="546"/>
      <c r="M193" s="546"/>
      <c r="N193" s="546"/>
    </row>
    <row r="194" spans="2:14">
      <c r="B194" s="536" t="str">
        <f t="shared" si="18"/>
        <v>DWDM:  100G Direct detect</v>
      </c>
      <c r="C194" s="546">
        <f t="shared" si="19"/>
        <v>17.334269689999999</v>
      </c>
      <c r="D194" s="546">
        <f t="shared" ref="D194" si="25">D170*D128/10^6</f>
        <v>98.606229999999996</v>
      </c>
      <c r="E194" s="546"/>
      <c r="F194" s="546"/>
      <c r="G194" s="546"/>
      <c r="H194" s="546"/>
      <c r="I194" s="546"/>
      <c r="J194" s="546"/>
      <c r="K194" s="546"/>
      <c r="L194" s="546"/>
      <c r="M194" s="546"/>
      <c r="N194" s="546"/>
    </row>
    <row r="195" spans="2:14">
      <c r="B195" s="536" t="str">
        <f t="shared" si="18"/>
        <v>DWDM:  100G CFP-DCO</v>
      </c>
      <c r="C195" s="546">
        <f t="shared" si="19"/>
        <v>48.204940814642022</v>
      </c>
      <c r="D195" s="546">
        <f t="shared" ref="D195" si="26">D171*D129/10^6</f>
        <v>63.40484724504558</v>
      </c>
      <c r="E195" s="546"/>
      <c r="F195" s="546"/>
      <c r="G195" s="546"/>
      <c r="H195" s="546"/>
      <c r="I195" s="546"/>
      <c r="J195" s="546"/>
      <c r="K195" s="546"/>
      <c r="L195" s="546"/>
      <c r="M195" s="546"/>
      <c r="N195" s="546"/>
    </row>
    <row r="196" spans="2:14">
      <c r="B196" s="536" t="str">
        <f t="shared" si="18"/>
        <v>DWDM:  100G QSFP-DD DCO</v>
      </c>
      <c r="C196" s="546">
        <f t="shared" si="19"/>
        <v>0</v>
      </c>
      <c r="D196" s="546">
        <f t="shared" ref="D196" si="27">D172*D130/10^6</f>
        <v>0</v>
      </c>
      <c r="E196" s="546"/>
      <c r="F196" s="546"/>
      <c r="G196" s="546"/>
      <c r="H196" s="546"/>
      <c r="I196" s="546"/>
      <c r="J196" s="546"/>
      <c r="K196" s="546"/>
      <c r="L196" s="546"/>
      <c r="M196" s="546"/>
      <c r="N196" s="546"/>
    </row>
    <row r="197" spans="2:14">
      <c r="B197" s="536" t="str">
        <f t="shared" si="18"/>
        <v>DWDM:  100G CFP2-ACO</v>
      </c>
      <c r="C197" s="546">
        <f t="shared" si="19"/>
        <v>58.024328870000005</v>
      </c>
      <c r="D197" s="546">
        <f t="shared" ref="D197" si="28">D173*D131/10^6</f>
        <v>71.135999999999996</v>
      </c>
      <c r="E197" s="546"/>
      <c r="F197" s="546"/>
      <c r="G197" s="546"/>
      <c r="H197" s="546"/>
      <c r="I197" s="546"/>
      <c r="J197" s="546"/>
      <c r="K197" s="546"/>
      <c r="L197" s="546"/>
      <c r="M197" s="546"/>
      <c r="N197" s="546"/>
    </row>
    <row r="198" spans="2:14">
      <c r="B198" s="536" t="str">
        <f t="shared" ref="B198:B201" si="29">B110</f>
        <v>DWDM:  200G On-board</v>
      </c>
      <c r="C198" s="546">
        <f t="shared" ref="C198:D198" si="30">C174*C132/10^6</f>
        <v>0</v>
      </c>
      <c r="D198" s="546">
        <f t="shared" si="30"/>
        <v>106.60785001728381</v>
      </c>
      <c r="E198" s="546"/>
      <c r="F198" s="546"/>
      <c r="G198" s="546"/>
      <c r="H198" s="546"/>
      <c r="I198" s="546"/>
      <c r="J198" s="546"/>
      <c r="K198" s="546"/>
      <c r="L198" s="546"/>
      <c r="M198" s="546"/>
      <c r="N198" s="546"/>
    </row>
    <row r="199" spans="2:14">
      <c r="B199" s="536" t="str">
        <f t="shared" si="29"/>
        <v>DWDM:  200G CFP2-DCO</v>
      </c>
      <c r="C199" s="546">
        <f t="shared" ref="C199:D199" si="31">C175*C133/10^6</f>
        <v>0</v>
      </c>
      <c r="D199" s="546">
        <f t="shared" si="31"/>
        <v>12.615384615384617</v>
      </c>
      <c r="E199" s="546"/>
      <c r="F199" s="546"/>
      <c r="G199" s="546"/>
      <c r="H199" s="546"/>
      <c r="I199" s="546"/>
      <c r="J199" s="546"/>
      <c r="K199" s="546"/>
      <c r="L199" s="546"/>
      <c r="M199" s="546"/>
      <c r="N199" s="546"/>
    </row>
    <row r="200" spans="2:14">
      <c r="B200" s="536" t="str">
        <f t="shared" si="29"/>
        <v>DWDM:  200G CFP2-ACO</v>
      </c>
      <c r="C200" s="546">
        <f t="shared" ref="C200:D200" si="32">C176*C134/10^6</f>
        <v>0</v>
      </c>
      <c r="D200" s="546">
        <f t="shared" si="32"/>
        <v>38.909500000000001</v>
      </c>
      <c r="E200" s="546"/>
      <c r="F200" s="546"/>
      <c r="G200" s="546"/>
      <c r="H200" s="546"/>
      <c r="I200" s="546"/>
      <c r="J200" s="546"/>
      <c r="K200" s="546"/>
      <c r="L200" s="546"/>
      <c r="M200" s="546"/>
      <c r="N200" s="546"/>
    </row>
    <row r="201" spans="2:14">
      <c r="B201" s="536" t="str">
        <f t="shared" si="29"/>
        <v>DWDM:  400G On-board</v>
      </c>
      <c r="C201" s="546">
        <f t="shared" ref="C201:D201" si="33">C177*C135/10^6</f>
        <v>0</v>
      </c>
      <c r="D201" s="546">
        <f t="shared" si="33"/>
        <v>0</v>
      </c>
      <c r="E201" s="546"/>
      <c r="F201" s="546"/>
      <c r="G201" s="546"/>
      <c r="H201" s="546"/>
      <c r="I201" s="546"/>
      <c r="J201" s="546"/>
      <c r="K201" s="546"/>
      <c r="L201" s="546"/>
      <c r="M201" s="546"/>
      <c r="N201" s="546"/>
    </row>
    <row r="202" spans="2:14">
      <c r="B202" s="536" t="str">
        <f t="shared" ref="B202:B207" si="34">B114</f>
        <v>DWDM:  400G ZR</v>
      </c>
      <c r="C202" s="546">
        <f t="shared" ref="C202:D202" si="35">C178*C136/10^6</f>
        <v>0</v>
      </c>
      <c r="D202" s="546">
        <f t="shared" si="35"/>
        <v>0</v>
      </c>
      <c r="E202" s="546"/>
      <c r="F202" s="546"/>
      <c r="G202" s="546"/>
      <c r="H202" s="546"/>
      <c r="I202" s="546"/>
      <c r="J202" s="546"/>
      <c r="K202" s="546"/>
      <c r="L202" s="546"/>
      <c r="M202" s="546"/>
      <c r="N202" s="546"/>
    </row>
    <row r="203" spans="2:14">
      <c r="B203" s="536" t="str">
        <f t="shared" si="34"/>
        <v>DWDM 400ZR+   OSPF/QSFP-DD</v>
      </c>
      <c r="C203" s="546">
        <f t="shared" ref="C203:D203" si="36">C179*C137/10^6</f>
        <v>0</v>
      </c>
      <c r="D203" s="546">
        <f t="shared" si="36"/>
        <v>0</v>
      </c>
      <c r="E203" s="546"/>
      <c r="F203" s="546"/>
      <c r="G203" s="546"/>
      <c r="H203" s="546"/>
      <c r="I203" s="546"/>
      <c r="J203" s="546"/>
      <c r="K203" s="546"/>
      <c r="L203" s="546"/>
      <c r="M203" s="546"/>
      <c r="N203" s="546"/>
    </row>
    <row r="204" spans="2:14">
      <c r="B204" s="536" t="str">
        <f t="shared" si="34"/>
        <v>DWDM 400ZR+ CFP2</v>
      </c>
      <c r="C204" s="546">
        <f t="shared" ref="C204:D204" si="37">C180*C138/10^6</f>
        <v>0</v>
      </c>
      <c r="D204" s="546">
        <f t="shared" si="37"/>
        <v>0</v>
      </c>
      <c r="E204" s="546"/>
      <c r="F204" s="546"/>
      <c r="G204" s="546"/>
      <c r="H204" s="546"/>
      <c r="I204" s="546"/>
      <c r="J204" s="546"/>
      <c r="K204" s="546"/>
      <c r="L204" s="546"/>
      <c r="M204" s="546"/>
      <c r="N204" s="546"/>
    </row>
    <row r="205" spans="2:14">
      <c r="B205" s="536" t="str">
        <f t="shared" si="34"/>
        <v>DWDM 800ZR</v>
      </c>
      <c r="C205" s="546">
        <f t="shared" ref="C205:D205" si="38">C181*C139/10^6</f>
        <v>0</v>
      </c>
      <c r="D205" s="546">
        <f t="shared" si="38"/>
        <v>0</v>
      </c>
      <c r="E205" s="546"/>
      <c r="F205" s="546"/>
      <c r="G205" s="546"/>
      <c r="H205" s="546"/>
      <c r="I205" s="546"/>
      <c r="J205" s="546"/>
      <c r="K205" s="546"/>
      <c r="L205" s="546"/>
      <c r="M205" s="546"/>
      <c r="N205" s="546"/>
    </row>
    <row r="206" spans="2:14">
      <c r="B206" s="536" t="str">
        <f t="shared" si="34"/>
        <v xml:space="preserve">DWDM 600G and above All </v>
      </c>
      <c r="C206" s="546">
        <f t="shared" ref="C206:D206" si="39">C182*C140/10^6</f>
        <v>0</v>
      </c>
      <c r="D206" s="546">
        <f t="shared" si="39"/>
        <v>0</v>
      </c>
      <c r="E206" s="546"/>
      <c r="F206" s="546"/>
      <c r="G206" s="546"/>
      <c r="H206" s="546"/>
      <c r="I206" s="546"/>
      <c r="J206" s="546"/>
      <c r="K206" s="546"/>
      <c r="L206" s="546"/>
      <c r="M206" s="546"/>
      <c r="N206" s="546"/>
    </row>
    <row r="207" spans="2:14">
      <c r="B207" s="544" t="str">
        <f t="shared" si="34"/>
        <v>CWDM/DWDM Total</v>
      </c>
      <c r="C207" s="425">
        <f>SUM(C189:C206)</f>
        <v>1612.8353164482846</v>
      </c>
      <c r="D207" s="425">
        <f t="shared" ref="D207" si="40">SUM(D189:D206)</f>
        <v>1506.9784749153685</v>
      </c>
      <c r="E207" s="425"/>
      <c r="F207" s="425"/>
      <c r="G207" s="425"/>
      <c r="H207" s="425"/>
      <c r="I207" s="425"/>
      <c r="J207" s="425"/>
      <c r="K207" s="425"/>
      <c r="L207" s="425"/>
      <c r="M207" s="425"/>
      <c r="N207" s="425"/>
    </row>
    <row r="208" spans="2:14">
      <c r="C208" s="353">
        <v>0</v>
      </c>
      <c r="D208" s="353">
        <v>0</v>
      </c>
      <c r="E208" s="353"/>
      <c r="F208" s="353"/>
      <c r="G208" s="353"/>
      <c r="H208" s="353"/>
      <c r="I208" s="353"/>
      <c r="J208" s="353"/>
      <c r="K208" s="353"/>
      <c r="L208" s="353"/>
      <c r="M208" s="353"/>
      <c r="N208" s="353"/>
    </row>
    <row r="209" spans="2:14">
      <c r="B209" s="193"/>
      <c r="C209" s="466" t="s">
        <v>255</v>
      </c>
    </row>
    <row r="210" spans="2:14" ht="14.25">
      <c r="B210" s="530" t="s">
        <v>199</v>
      </c>
      <c r="C210" s="192">
        <v>2016</v>
      </c>
      <c r="D210" s="192">
        <v>2017</v>
      </c>
      <c r="E210" s="192">
        <v>2018</v>
      </c>
      <c r="F210" s="192">
        <v>2019</v>
      </c>
      <c r="G210" s="192">
        <v>2020</v>
      </c>
      <c r="H210" s="190">
        <v>2021</v>
      </c>
      <c r="I210" s="190">
        <v>2022</v>
      </c>
      <c r="J210" s="190">
        <v>2023</v>
      </c>
      <c r="K210" s="190">
        <v>2024</v>
      </c>
      <c r="L210" s="190">
        <v>2025</v>
      </c>
      <c r="M210" s="190">
        <v>2026</v>
      </c>
      <c r="N210" s="190">
        <v>2027</v>
      </c>
    </row>
    <row r="211" spans="2:14">
      <c r="B211" s="527" t="str">
        <f t="shared" ref="B211:B219" si="41">B101</f>
        <v xml:space="preserve">CWDM:  up to 10 Gbps </v>
      </c>
      <c r="C211" s="548">
        <f t="shared" ref="C211:C219" si="42">C101-C165-C257</f>
        <v>424203.45</v>
      </c>
      <c r="D211" s="548">
        <f t="shared" ref="D211" si="43">D101-D165-D257</f>
        <v>235087.9</v>
      </c>
      <c r="E211" s="548"/>
      <c r="F211" s="548"/>
      <c r="G211" s="548"/>
      <c r="H211" s="548"/>
      <c r="I211" s="548"/>
      <c r="J211" s="548"/>
      <c r="K211" s="548"/>
      <c r="L211" s="548"/>
      <c r="M211" s="548"/>
      <c r="N211" s="548"/>
    </row>
    <row r="212" spans="2:14">
      <c r="B212" s="535" t="str">
        <f t="shared" si="41"/>
        <v>DWDM:  DWDM:  OC-48 (2.5 G)</v>
      </c>
      <c r="C212" s="548">
        <f t="shared" si="42"/>
        <v>83916</v>
      </c>
      <c r="D212" s="548">
        <f t="shared" ref="D212" si="44">D102-D166-D258</f>
        <v>46918.3</v>
      </c>
      <c r="E212" s="548"/>
      <c r="F212" s="548"/>
      <c r="G212" s="548"/>
      <c r="H212" s="548"/>
      <c r="I212" s="548"/>
      <c r="J212" s="548"/>
      <c r="K212" s="548"/>
      <c r="L212" s="548"/>
      <c r="M212" s="548"/>
      <c r="N212" s="548"/>
    </row>
    <row r="213" spans="2:14" ht="15" customHeight="1">
      <c r="B213" s="536" t="str">
        <f t="shared" si="41"/>
        <v>DWDM:  DWDM:  OC-192 (10G)</v>
      </c>
      <c r="C213" s="548">
        <f t="shared" si="42"/>
        <v>281218.49999999994</v>
      </c>
      <c r="D213" s="548">
        <f t="shared" ref="D213" si="45">D103-D167-D259</f>
        <v>324562.31999999989</v>
      </c>
      <c r="E213" s="548"/>
      <c r="F213" s="548"/>
      <c r="G213" s="548"/>
      <c r="H213" s="548"/>
      <c r="I213" s="548"/>
      <c r="J213" s="548"/>
      <c r="K213" s="548"/>
      <c r="L213" s="548"/>
      <c r="M213" s="548"/>
      <c r="N213" s="548"/>
    </row>
    <row r="214" spans="2:14" ht="15" customHeight="1">
      <c r="B214" s="535" t="str">
        <f t="shared" si="41"/>
        <v>DWDM:  DWDM:  OC-768 (40G)</v>
      </c>
      <c r="C214" s="548">
        <f t="shared" si="42"/>
        <v>145011.96446629212</v>
      </c>
      <c r="D214" s="548">
        <f t="shared" ref="D214" si="46">D104-D168-D260</f>
        <v>102722.55796071232</v>
      </c>
      <c r="E214" s="548"/>
      <c r="F214" s="548"/>
      <c r="G214" s="548"/>
      <c r="H214" s="548"/>
      <c r="I214" s="548"/>
      <c r="J214" s="548"/>
      <c r="K214" s="548"/>
      <c r="L214" s="548"/>
      <c r="M214" s="548"/>
      <c r="N214" s="548"/>
    </row>
    <row r="215" spans="2:14">
      <c r="B215" s="536" t="str">
        <f t="shared" si="41"/>
        <v>DWDM:  100G On-board</v>
      </c>
      <c r="C215" s="548">
        <f t="shared" si="42"/>
        <v>205032.60601881525</v>
      </c>
      <c r="D215" s="548">
        <f t="shared" ref="D215" si="47">D105-D169-D261</f>
        <v>170019.48419433754</v>
      </c>
      <c r="E215" s="548"/>
      <c r="F215" s="548"/>
      <c r="G215" s="548"/>
      <c r="H215" s="548"/>
      <c r="I215" s="548"/>
      <c r="J215" s="548"/>
      <c r="K215" s="548"/>
      <c r="L215" s="548"/>
      <c r="M215" s="548"/>
      <c r="N215" s="548"/>
    </row>
    <row r="216" spans="2:14">
      <c r="B216" s="536" t="str">
        <f t="shared" si="41"/>
        <v>DWDM:  100G Direct detect</v>
      </c>
      <c r="C216" s="548">
        <f t="shared" si="42"/>
        <v>0</v>
      </c>
      <c r="D216" s="548">
        <f t="shared" ref="D216" si="48">D106-D170-D262</f>
        <v>0</v>
      </c>
      <c r="E216" s="548"/>
      <c r="F216" s="548"/>
      <c r="G216" s="548"/>
      <c r="H216" s="548"/>
      <c r="I216" s="548"/>
      <c r="J216" s="548"/>
      <c r="K216" s="548"/>
      <c r="L216" s="548"/>
      <c r="M216" s="548"/>
      <c r="N216" s="548"/>
    </row>
    <row r="217" spans="2:14">
      <c r="B217" s="536" t="str">
        <f t="shared" si="41"/>
        <v>DWDM:  100G CFP-DCO</v>
      </c>
      <c r="C217" s="548">
        <f t="shared" si="42"/>
        <v>26563.246402296794</v>
      </c>
      <c r="D217" s="548">
        <f t="shared" ref="D217" si="49">D107-D171-D263</f>
        <v>24618.253767941384</v>
      </c>
      <c r="E217" s="548"/>
      <c r="F217" s="548"/>
      <c r="G217" s="548"/>
      <c r="H217" s="548"/>
      <c r="I217" s="548"/>
      <c r="J217" s="548"/>
      <c r="K217" s="548"/>
      <c r="L217" s="548"/>
      <c r="M217" s="548"/>
      <c r="N217" s="548"/>
    </row>
    <row r="218" spans="2:14">
      <c r="B218" s="536" t="str">
        <f t="shared" si="41"/>
        <v>DWDM:  100G QSFP-DD DCO</v>
      </c>
      <c r="C218" s="548">
        <f t="shared" si="42"/>
        <v>0</v>
      </c>
      <c r="D218" s="548">
        <f t="shared" ref="D218" si="50">D108-D172-D264</f>
        <v>0</v>
      </c>
      <c r="E218" s="548"/>
      <c r="F218" s="548"/>
      <c r="G218" s="548"/>
      <c r="H218" s="548"/>
      <c r="I218" s="548"/>
      <c r="J218" s="548"/>
      <c r="K218" s="548"/>
      <c r="L218" s="548"/>
      <c r="M218" s="548"/>
      <c r="N218" s="548"/>
    </row>
    <row r="219" spans="2:14">
      <c r="B219" s="536" t="str">
        <f t="shared" si="41"/>
        <v>DWDM:  100G CFP2-ACO</v>
      </c>
      <c r="C219" s="548">
        <f t="shared" si="42"/>
        <v>6757.5</v>
      </c>
      <c r="D219" s="548">
        <f t="shared" ref="D219" si="51">D109-D173-D265</f>
        <v>10944</v>
      </c>
      <c r="E219" s="548"/>
      <c r="F219" s="548"/>
      <c r="G219" s="548"/>
      <c r="H219" s="548"/>
      <c r="I219" s="548"/>
      <c r="J219" s="548"/>
      <c r="K219" s="548"/>
      <c r="L219" s="548"/>
      <c r="M219" s="548"/>
      <c r="N219" s="548"/>
    </row>
    <row r="220" spans="2:14">
      <c r="B220" s="536" t="str">
        <f t="shared" ref="B220:B228" si="52">B110</f>
        <v>DWDM:  200G On-board</v>
      </c>
      <c r="C220" s="548">
        <f t="shared" ref="C220:D220" si="53">C110-C174-C266</f>
        <v>0</v>
      </c>
      <c r="D220" s="548">
        <f t="shared" si="53"/>
        <v>18404.736263736264</v>
      </c>
      <c r="E220" s="548"/>
      <c r="F220" s="548"/>
      <c r="G220" s="548"/>
      <c r="H220" s="548"/>
      <c r="I220" s="548"/>
      <c r="J220" s="548"/>
      <c r="K220" s="548"/>
      <c r="L220" s="548"/>
      <c r="M220" s="548"/>
      <c r="N220" s="548"/>
    </row>
    <row r="221" spans="2:14">
      <c r="B221" s="536" t="str">
        <f t="shared" si="52"/>
        <v>DWDM:  200G CFP2-DCO</v>
      </c>
      <c r="C221" s="548">
        <f t="shared" ref="C221:D221" si="54">C111-C175-C267</f>
        <v>0</v>
      </c>
      <c r="D221" s="548">
        <f t="shared" si="54"/>
        <v>3131.868131868132</v>
      </c>
      <c r="E221" s="548"/>
      <c r="F221" s="548"/>
      <c r="G221" s="548"/>
      <c r="H221" s="548"/>
      <c r="I221" s="548"/>
      <c r="J221" s="548"/>
      <c r="K221" s="548"/>
      <c r="L221" s="548"/>
      <c r="M221" s="548"/>
      <c r="N221" s="548"/>
    </row>
    <row r="222" spans="2:14">
      <c r="B222" s="536" t="str">
        <f t="shared" si="52"/>
        <v>DWDM:  200G CFP2-ACO</v>
      </c>
      <c r="C222" s="548">
        <f t="shared" ref="C222:D222" si="55">C112-C176-C268</f>
        <v>0</v>
      </c>
      <c r="D222" s="548">
        <f t="shared" si="55"/>
        <v>5558.5</v>
      </c>
      <c r="E222" s="548"/>
      <c r="F222" s="548"/>
      <c r="G222" s="548"/>
      <c r="H222" s="548"/>
      <c r="I222" s="548"/>
      <c r="J222" s="548"/>
      <c r="K222" s="548"/>
      <c r="L222" s="548"/>
      <c r="M222" s="548"/>
      <c r="N222" s="548"/>
    </row>
    <row r="223" spans="2:14">
      <c r="B223" s="536" t="str">
        <f t="shared" si="52"/>
        <v>DWDM:  400G On-board</v>
      </c>
      <c r="C223" s="548">
        <f t="shared" ref="C223:D223" si="56">C113-C177-C269</f>
        <v>0</v>
      </c>
      <c r="D223" s="548">
        <f t="shared" si="56"/>
        <v>2000</v>
      </c>
      <c r="E223" s="548"/>
      <c r="F223" s="548"/>
      <c r="G223" s="548"/>
      <c r="H223" s="548"/>
      <c r="I223" s="548"/>
      <c r="J223" s="548"/>
      <c r="K223" s="548"/>
      <c r="L223" s="548"/>
      <c r="M223" s="548"/>
      <c r="N223" s="548"/>
    </row>
    <row r="224" spans="2:14">
      <c r="B224" s="536" t="str">
        <f t="shared" si="52"/>
        <v>DWDM:  400G ZR</v>
      </c>
      <c r="C224" s="548">
        <f t="shared" ref="C224:D224" si="57">C114-C178-C270</f>
        <v>0</v>
      </c>
      <c r="D224" s="548">
        <f t="shared" si="57"/>
        <v>0</v>
      </c>
      <c r="E224" s="548"/>
      <c r="F224" s="548"/>
      <c r="G224" s="548"/>
      <c r="H224" s="548"/>
      <c r="I224" s="548"/>
      <c r="J224" s="548"/>
      <c r="K224" s="548"/>
      <c r="L224" s="548"/>
      <c r="M224" s="548"/>
      <c r="N224" s="548"/>
    </row>
    <row r="225" spans="2:25">
      <c r="B225" s="536" t="str">
        <f t="shared" si="52"/>
        <v>DWDM 400ZR+   OSPF/QSFP-DD</v>
      </c>
      <c r="C225" s="548">
        <f t="shared" ref="C225:D225" si="58">C115-C179-C271</f>
        <v>0</v>
      </c>
      <c r="D225" s="548">
        <f t="shared" si="58"/>
        <v>0</v>
      </c>
      <c r="E225" s="548"/>
      <c r="F225" s="548"/>
      <c r="G225" s="548"/>
      <c r="H225" s="548"/>
      <c r="I225" s="548"/>
      <c r="J225" s="548"/>
      <c r="K225" s="548"/>
      <c r="L225" s="548"/>
      <c r="M225" s="548"/>
      <c r="N225" s="548"/>
    </row>
    <row r="226" spans="2:25">
      <c r="B226" s="536" t="str">
        <f t="shared" si="52"/>
        <v>DWDM 400ZR+ CFP2</v>
      </c>
      <c r="C226" s="548">
        <f t="shared" ref="C226:D226" si="59">C116-C180-C272</f>
        <v>0</v>
      </c>
      <c r="D226" s="548">
        <f t="shared" si="59"/>
        <v>0</v>
      </c>
      <c r="E226" s="548"/>
      <c r="F226" s="548"/>
      <c r="G226" s="548"/>
      <c r="H226" s="548"/>
      <c r="I226" s="548"/>
      <c r="J226" s="548"/>
      <c r="K226" s="548"/>
      <c r="L226" s="548"/>
      <c r="M226" s="548"/>
      <c r="N226" s="548"/>
    </row>
    <row r="227" spans="2:25">
      <c r="B227" s="536" t="str">
        <f t="shared" si="52"/>
        <v>DWDM 800ZR</v>
      </c>
      <c r="C227" s="548">
        <f t="shared" ref="C227:D227" si="60">C117-C181-C273</f>
        <v>0</v>
      </c>
      <c r="D227" s="548">
        <f t="shared" si="60"/>
        <v>0</v>
      </c>
      <c r="E227" s="548"/>
      <c r="F227" s="548"/>
      <c r="G227" s="548"/>
      <c r="H227" s="548"/>
      <c r="I227" s="548"/>
      <c r="J227" s="548"/>
      <c r="K227" s="548"/>
      <c r="L227" s="548"/>
      <c r="M227" s="548"/>
      <c r="N227" s="548"/>
    </row>
    <row r="228" spans="2:25">
      <c r="B228" s="536" t="str">
        <f t="shared" si="52"/>
        <v xml:space="preserve">DWDM 600G and above All </v>
      </c>
      <c r="C228" s="548">
        <f t="shared" ref="C228:D228" si="61">C118-C182-C274</f>
        <v>0</v>
      </c>
      <c r="D228" s="548">
        <f t="shared" si="61"/>
        <v>0</v>
      </c>
      <c r="E228" s="548"/>
      <c r="F228" s="548"/>
      <c r="G228" s="548"/>
      <c r="H228" s="548"/>
      <c r="I228" s="548"/>
      <c r="J228" s="548"/>
      <c r="K228" s="548"/>
      <c r="L228" s="548"/>
      <c r="M228" s="548"/>
      <c r="N228" s="548"/>
    </row>
    <row r="229" spans="2:25">
      <c r="B229" s="544" t="str">
        <f>B119</f>
        <v>CWDM/DWDM Total</v>
      </c>
      <c r="C229" s="429">
        <f>SUM(C211:C228)</f>
        <v>1172703.266887404</v>
      </c>
      <c r="D229" s="429">
        <f t="shared" ref="D229" si="62">SUM(D211:D228)</f>
        <v>943967.92031859548</v>
      </c>
      <c r="E229" s="429"/>
      <c r="F229" s="429"/>
      <c r="G229" s="429"/>
      <c r="H229" s="429"/>
      <c r="I229" s="429"/>
      <c r="J229" s="429"/>
      <c r="K229" s="429"/>
      <c r="L229" s="429"/>
      <c r="M229" s="429"/>
      <c r="N229" s="429"/>
      <c r="O229" s="194"/>
      <c r="P229" s="194"/>
      <c r="Q229" s="194"/>
      <c r="R229" s="194"/>
      <c r="S229" s="194"/>
      <c r="T229" s="194"/>
      <c r="U229" s="194"/>
      <c r="V229" s="194"/>
      <c r="W229" s="194"/>
      <c r="X229" s="194"/>
      <c r="Y229" s="194"/>
    </row>
    <row r="230" spans="2:25">
      <c r="B230" s="232" t="s">
        <v>113</v>
      </c>
      <c r="C230" s="531">
        <f>SUMPRODUCT($A$165:$A$182,C211:C228)/10^6</f>
        <v>36.899823320762899</v>
      </c>
      <c r="D230" s="382">
        <f>SUMPRODUCT($A$165:$A$182,D211:D228)/10^6</f>
        <v>36.599894943777265</v>
      </c>
      <c r="E230" s="382"/>
      <c r="F230" s="382"/>
      <c r="G230" s="382"/>
      <c r="H230" s="382"/>
      <c r="I230" s="382"/>
      <c r="J230" s="382"/>
      <c r="K230" s="382"/>
      <c r="L230" s="382"/>
      <c r="M230" s="382"/>
      <c r="N230" s="382"/>
    </row>
    <row r="231" spans="2:25">
      <c r="B231" s="188" t="s">
        <v>112</v>
      </c>
      <c r="C231" s="532">
        <v>23.273686685893722</v>
      </c>
      <c r="D231" s="383">
        <f t="shared" ref="D231" si="63">C231+D230</f>
        <v>59.873581629670987</v>
      </c>
      <c r="E231" s="383"/>
      <c r="F231" s="383"/>
      <c r="G231" s="383"/>
      <c r="H231" s="383"/>
      <c r="I231" s="383"/>
      <c r="J231" s="383"/>
      <c r="K231" s="383"/>
      <c r="L231" s="383"/>
      <c r="M231" s="383"/>
      <c r="N231" s="383"/>
    </row>
    <row r="232" spans="2:25">
      <c r="B232" s="233" t="s">
        <v>72</v>
      </c>
      <c r="C232" s="533">
        <v>0.55157911239291479</v>
      </c>
      <c r="D232" s="384">
        <f t="shared" ref="D232" si="64">D231/C231-1</f>
        <v>1.5725869063091156</v>
      </c>
      <c r="E232" s="384"/>
      <c r="F232" s="384"/>
      <c r="G232" s="384"/>
      <c r="H232" s="384"/>
      <c r="I232" s="384"/>
      <c r="J232" s="384"/>
      <c r="K232" s="384"/>
      <c r="L232" s="384"/>
      <c r="M232" s="384"/>
      <c r="N232" s="384"/>
    </row>
    <row r="233" spans="2:25">
      <c r="B233" s="466" t="s">
        <v>201</v>
      </c>
      <c r="C233" s="197">
        <v>60.725089119049535</v>
      </c>
    </row>
    <row r="234" spans="2:25" ht="14.25">
      <c r="B234" s="530" t="s">
        <v>114</v>
      </c>
      <c r="C234" s="192">
        <v>2016</v>
      </c>
      <c r="D234" s="192">
        <v>2017</v>
      </c>
      <c r="E234" s="192">
        <v>2018</v>
      </c>
      <c r="F234" s="192">
        <v>2019</v>
      </c>
      <c r="G234" s="192">
        <v>2020</v>
      </c>
      <c r="H234" s="190">
        <v>2021</v>
      </c>
      <c r="I234" s="190">
        <v>2022</v>
      </c>
      <c r="J234" s="190">
        <v>2023</v>
      </c>
      <c r="K234" s="190">
        <v>2024</v>
      </c>
      <c r="L234" s="190">
        <v>2025</v>
      </c>
      <c r="M234" s="190">
        <v>2026</v>
      </c>
      <c r="N234" s="190">
        <v>2027</v>
      </c>
    </row>
    <row r="235" spans="2:25">
      <c r="B235" s="527" t="str">
        <f t="shared" ref="B235:B243" si="65">B101</f>
        <v xml:space="preserve">CWDM:  up to 10 Gbps </v>
      </c>
      <c r="C235" s="546">
        <f t="shared" ref="C235:C243" si="66">C211*C123/10^6</f>
        <v>68.145985169879893</v>
      </c>
      <c r="D235" s="546">
        <f t="shared" ref="D235" si="67">D211*D123/10^6</f>
        <v>39.388669354479354</v>
      </c>
      <c r="E235" s="546"/>
      <c r="F235" s="546"/>
      <c r="G235" s="546"/>
      <c r="H235" s="546"/>
      <c r="I235" s="546"/>
      <c r="J235" s="546"/>
      <c r="K235" s="546"/>
      <c r="L235" s="546"/>
      <c r="M235" s="546"/>
      <c r="N235" s="546"/>
    </row>
    <row r="236" spans="2:25">
      <c r="B236" s="535" t="str">
        <f t="shared" si="65"/>
        <v>DWDM:  DWDM:  OC-48 (2.5 G)</v>
      </c>
      <c r="C236" s="546">
        <f t="shared" si="66"/>
        <v>22.549479317999999</v>
      </c>
      <c r="D236" s="546">
        <f t="shared" ref="D236" si="68">D212*D124/10^6</f>
        <v>12.339169500000001</v>
      </c>
      <c r="E236" s="546"/>
      <c r="F236" s="546"/>
      <c r="G236" s="546"/>
      <c r="H236" s="546"/>
      <c r="I236" s="546"/>
      <c r="J236" s="546"/>
      <c r="K236" s="546"/>
      <c r="L236" s="546"/>
      <c r="M236" s="546"/>
      <c r="N236" s="546"/>
    </row>
    <row r="237" spans="2:25">
      <c r="B237" s="536" t="str">
        <f t="shared" si="65"/>
        <v>DWDM:  DWDM:  OC-192 (10G)</v>
      </c>
      <c r="C237" s="546">
        <f t="shared" si="66"/>
        <v>163.96476991079331</v>
      </c>
      <c r="D237" s="546">
        <f t="shared" ref="D237" si="69">D213*D125/10^6</f>
        <v>166.91187017591758</v>
      </c>
      <c r="E237" s="546"/>
      <c r="F237" s="546"/>
      <c r="G237" s="546"/>
      <c r="H237" s="546"/>
      <c r="I237" s="546"/>
      <c r="J237" s="546"/>
      <c r="K237" s="546"/>
      <c r="L237" s="546"/>
      <c r="M237" s="546"/>
      <c r="N237" s="546"/>
    </row>
    <row r="238" spans="2:25">
      <c r="B238" s="535" t="str">
        <f t="shared" si="65"/>
        <v>DWDM:  DWDM:  OC-768 (40G)</v>
      </c>
      <c r="C238" s="546">
        <f t="shared" si="66"/>
        <v>1314.4583690018965</v>
      </c>
      <c r="D238" s="546">
        <f t="shared" ref="D238" si="70">D214*D126/10^6</f>
        <v>690.76306940047868</v>
      </c>
      <c r="E238" s="546"/>
      <c r="F238" s="546"/>
      <c r="G238" s="546"/>
      <c r="H238" s="546"/>
      <c r="I238" s="546"/>
      <c r="J238" s="546"/>
      <c r="K238" s="546"/>
      <c r="L238" s="546"/>
      <c r="M238" s="546"/>
      <c r="N238" s="546"/>
    </row>
    <row r="239" spans="2:25">
      <c r="B239" s="536" t="str">
        <f t="shared" si="65"/>
        <v>DWDM:  100G On-board</v>
      </c>
      <c r="C239" s="546">
        <f>C215*C127/10^6</f>
        <v>2639.5897698862277</v>
      </c>
      <c r="D239" s="546">
        <f t="shared" ref="D239" si="71">D215*D127/10^6</f>
        <v>1700.1948419433754</v>
      </c>
      <c r="E239" s="546"/>
      <c r="F239" s="546"/>
      <c r="G239" s="546"/>
      <c r="H239" s="546"/>
      <c r="I239" s="546"/>
      <c r="J239" s="546"/>
      <c r="K239" s="546"/>
      <c r="L239" s="546"/>
      <c r="M239" s="546"/>
      <c r="N239" s="546"/>
    </row>
    <row r="240" spans="2:25">
      <c r="B240" s="536" t="str">
        <f t="shared" si="65"/>
        <v>DWDM:  100G Direct detect</v>
      </c>
      <c r="C240" s="546">
        <f t="shared" si="66"/>
        <v>0</v>
      </c>
      <c r="D240" s="546">
        <f t="shared" ref="D240" si="72">D216*D128/10^6</f>
        <v>0</v>
      </c>
      <c r="E240" s="546"/>
      <c r="F240" s="546"/>
      <c r="G240" s="546"/>
      <c r="H240" s="546"/>
      <c r="I240" s="546"/>
      <c r="J240" s="546"/>
      <c r="K240" s="546"/>
      <c r="L240" s="546"/>
      <c r="M240" s="546"/>
      <c r="N240" s="546"/>
    </row>
    <row r="241" spans="2:14">
      <c r="B241" s="536" t="str">
        <f t="shared" si="65"/>
        <v>DWDM:  100G CFP-DCO</v>
      </c>
      <c r="C241" s="546">
        <f t="shared" si="66"/>
        <v>217.81862049883372</v>
      </c>
      <c r="D241" s="546">
        <f t="shared" ref="D241" si="73">D217*D129/10^6</f>
        <v>171.19642280169532</v>
      </c>
      <c r="E241" s="546"/>
      <c r="F241" s="546"/>
      <c r="G241" s="546"/>
      <c r="H241" s="546"/>
      <c r="I241" s="546"/>
      <c r="J241" s="546"/>
      <c r="K241" s="546"/>
      <c r="L241" s="546"/>
      <c r="M241" s="546"/>
      <c r="N241" s="546"/>
    </row>
    <row r="242" spans="2:14">
      <c r="B242" s="536" t="str">
        <f t="shared" si="65"/>
        <v>DWDM:  100G QSFP-DD DCO</v>
      </c>
      <c r="C242" s="546">
        <f t="shared" si="66"/>
        <v>0</v>
      </c>
      <c r="D242" s="546">
        <f t="shared" ref="D242" si="74">D218*D130/10^6</f>
        <v>0</v>
      </c>
      <c r="E242" s="546"/>
      <c r="F242" s="546"/>
      <c r="G242" s="546"/>
      <c r="H242" s="546"/>
      <c r="I242" s="546"/>
      <c r="J242" s="546"/>
      <c r="K242" s="546"/>
      <c r="L242" s="546"/>
      <c r="M242" s="546"/>
      <c r="N242" s="546"/>
    </row>
    <row r="243" spans="2:14">
      <c r="B243" s="536" t="str">
        <f t="shared" si="65"/>
        <v>DWDM:  100G CFP2-ACO</v>
      </c>
      <c r="C243" s="546">
        <f t="shared" si="66"/>
        <v>58.024328870000005</v>
      </c>
      <c r="D243" s="546">
        <f t="shared" ref="D243" si="75">D219*D131/10^6</f>
        <v>71.135999999999996</v>
      </c>
      <c r="E243" s="546"/>
      <c r="F243" s="546"/>
      <c r="G243" s="546"/>
      <c r="H243" s="546"/>
      <c r="I243" s="546"/>
      <c r="J243" s="546"/>
      <c r="K243" s="546"/>
      <c r="L243" s="546"/>
      <c r="M243" s="546"/>
      <c r="N243" s="546"/>
    </row>
    <row r="244" spans="2:14">
      <c r="B244" s="536" t="str">
        <f t="shared" ref="B244:B251" si="76">B110</f>
        <v>DWDM:  200G On-board</v>
      </c>
      <c r="C244" s="546">
        <f t="shared" ref="C244:D244" si="77">C220*C132/10^6</f>
        <v>0</v>
      </c>
      <c r="D244" s="546">
        <f t="shared" si="77"/>
        <v>217.02312324947059</v>
      </c>
      <c r="E244" s="546"/>
      <c r="F244" s="546"/>
      <c r="G244" s="546"/>
      <c r="H244" s="546"/>
      <c r="I244" s="546"/>
      <c r="J244" s="546"/>
      <c r="K244" s="546"/>
      <c r="L244" s="546"/>
      <c r="M244" s="546"/>
      <c r="N244" s="546"/>
    </row>
    <row r="245" spans="2:14">
      <c r="B245" s="536" t="str">
        <f t="shared" si="76"/>
        <v>DWDM:  200G CFP2-DCO</v>
      </c>
      <c r="C245" s="546">
        <f t="shared" ref="C245:D245" si="78">C221*C133/10^6</f>
        <v>0</v>
      </c>
      <c r="D245" s="546">
        <f t="shared" si="78"/>
        <v>25.681318681318682</v>
      </c>
      <c r="E245" s="546"/>
      <c r="F245" s="546"/>
      <c r="G245" s="546"/>
      <c r="H245" s="546"/>
      <c r="I245" s="546"/>
      <c r="J245" s="546"/>
      <c r="K245" s="546"/>
      <c r="L245" s="546"/>
      <c r="M245" s="546"/>
      <c r="N245" s="546"/>
    </row>
    <row r="246" spans="2:14">
      <c r="B246" s="536" t="str">
        <f t="shared" si="76"/>
        <v>DWDM:  200G CFP2-ACO</v>
      </c>
      <c r="C246" s="546">
        <f t="shared" ref="C246:D246" si="79">C222*C134/10^6</f>
        <v>0</v>
      </c>
      <c r="D246" s="546">
        <f t="shared" si="79"/>
        <v>38.909500000000001</v>
      </c>
      <c r="E246" s="546"/>
      <c r="F246" s="546"/>
      <c r="G246" s="546"/>
      <c r="H246" s="546"/>
      <c r="I246" s="546"/>
      <c r="J246" s="546"/>
      <c r="K246" s="546"/>
      <c r="L246" s="546"/>
      <c r="M246" s="546"/>
      <c r="N246" s="546"/>
    </row>
    <row r="247" spans="2:14">
      <c r="B247" s="536" t="str">
        <f t="shared" si="76"/>
        <v>DWDM:  400G On-board</v>
      </c>
      <c r="C247" s="546">
        <f t="shared" ref="C247:D247" si="80">C223*C135/10^6</f>
        <v>0</v>
      </c>
      <c r="D247" s="546">
        <f t="shared" si="80"/>
        <v>0</v>
      </c>
      <c r="E247" s="546"/>
      <c r="F247" s="546"/>
      <c r="G247" s="546"/>
      <c r="H247" s="546"/>
      <c r="I247" s="546"/>
      <c r="J247" s="546"/>
      <c r="K247" s="546"/>
      <c r="L247" s="546"/>
      <c r="M247" s="546"/>
      <c r="N247" s="546"/>
    </row>
    <row r="248" spans="2:14">
      <c r="B248" s="536" t="str">
        <f t="shared" si="76"/>
        <v>DWDM:  400G ZR</v>
      </c>
      <c r="C248" s="546">
        <f t="shared" ref="C248:D248" si="81">C224*C136/10^6</f>
        <v>0</v>
      </c>
      <c r="D248" s="546">
        <f t="shared" si="81"/>
        <v>0</v>
      </c>
      <c r="E248" s="546"/>
      <c r="F248" s="546"/>
      <c r="G248" s="546"/>
      <c r="H248" s="546"/>
      <c r="I248" s="546"/>
      <c r="J248" s="546"/>
      <c r="K248" s="546"/>
      <c r="L248" s="546"/>
      <c r="M248" s="546"/>
      <c r="N248" s="546"/>
    </row>
    <row r="249" spans="2:14">
      <c r="B249" s="536" t="str">
        <f t="shared" si="76"/>
        <v>DWDM 400ZR+   OSPF/QSFP-DD</v>
      </c>
      <c r="C249" s="546">
        <f t="shared" ref="C249:D249" si="82">C225*C137/10^6</f>
        <v>0</v>
      </c>
      <c r="D249" s="546">
        <f t="shared" si="82"/>
        <v>0</v>
      </c>
      <c r="E249" s="546"/>
      <c r="F249" s="546"/>
      <c r="G249" s="546"/>
      <c r="H249" s="546"/>
      <c r="I249" s="546"/>
      <c r="J249" s="546"/>
      <c r="K249" s="546"/>
      <c r="L249" s="546"/>
      <c r="M249" s="546"/>
      <c r="N249" s="546"/>
    </row>
    <row r="250" spans="2:14">
      <c r="B250" s="536" t="str">
        <f t="shared" si="76"/>
        <v>DWDM 400ZR+ CFP2</v>
      </c>
      <c r="C250" s="546">
        <f t="shared" ref="C250:D250" si="83">C226*C138/10^6</f>
        <v>0</v>
      </c>
      <c r="D250" s="546">
        <f t="shared" si="83"/>
        <v>0</v>
      </c>
      <c r="E250" s="546"/>
      <c r="F250" s="546"/>
      <c r="G250" s="546"/>
      <c r="H250" s="546"/>
      <c r="I250" s="546"/>
      <c r="J250" s="546"/>
      <c r="K250" s="546"/>
      <c r="L250" s="546"/>
      <c r="M250" s="546"/>
      <c r="N250" s="546"/>
    </row>
    <row r="251" spans="2:14">
      <c r="B251" s="536" t="str">
        <f t="shared" si="76"/>
        <v>DWDM 800ZR</v>
      </c>
      <c r="C251" s="546">
        <f t="shared" ref="C251:D251" si="84">C227*C139/10^6</f>
        <v>0</v>
      </c>
      <c r="D251" s="546">
        <f t="shared" si="84"/>
        <v>0</v>
      </c>
      <c r="E251" s="546"/>
      <c r="F251" s="546"/>
      <c r="G251" s="546"/>
      <c r="H251" s="546"/>
      <c r="I251" s="546"/>
      <c r="J251" s="546"/>
      <c r="K251" s="546"/>
      <c r="L251" s="546"/>
      <c r="M251" s="546"/>
      <c r="N251" s="546"/>
    </row>
    <row r="252" spans="2:14">
      <c r="B252" s="536" t="str">
        <f>B118</f>
        <v xml:space="preserve">DWDM 600G and above All </v>
      </c>
      <c r="C252" s="546">
        <f t="shared" ref="C252:D252" si="85">C228*C140/10^6</f>
        <v>0</v>
      </c>
      <c r="D252" s="546">
        <f t="shared" si="85"/>
        <v>0</v>
      </c>
      <c r="E252" s="546"/>
      <c r="F252" s="546"/>
      <c r="G252" s="546"/>
      <c r="H252" s="546"/>
      <c r="I252" s="546"/>
      <c r="J252" s="546"/>
      <c r="K252" s="546"/>
      <c r="L252" s="546"/>
      <c r="M252" s="546"/>
      <c r="N252" s="546"/>
    </row>
    <row r="253" spans="2:14">
      <c r="B253" s="544" t="str">
        <f>B119</f>
        <v>CWDM/DWDM Total</v>
      </c>
      <c r="C253" s="425">
        <f>SUM(C235:C252)</f>
        <v>4484.5513226556313</v>
      </c>
      <c r="D253" s="425">
        <f t="shared" ref="D253" si="86">SUM(D235:D252)</f>
        <v>3133.5439851067363</v>
      </c>
      <c r="E253" s="425"/>
      <c r="F253" s="425"/>
      <c r="G253" s="425"/>
      <c r="H253" s="425"/>
      <c r="I253" s="425"/>
      <c r="J253" s="425"/>
      <c r="K253" s="425"/>
      <c r="L253" s="425"/>
      <c r="M253" s="425"/>
      <c r="N253" s="425"/>
    </row>
    <row r="254" spans="2:14">
      <c r="C254" s="394"/>
      <c r="D254" s="394"/>
      <c r="E254" s="394"/>
      <c r="F254" s="394"/>
      <c r="G254" s="394"/>
      <c r="H254" s="394"/>
      <c r="I254" s="394"/>
      <c r="J254" s="394"/>
      <c r="K254" s="394"/>
      <c r="L254" s="394"/>
      <c r="M254" s="394"/>
      <c r="N254" s="394"/>
    </row>
    <row r="255" spans="2:14" ht="14.25">
      <c r="C255" s="467"/>
    </row>
    <row r="256" spans="2:14" ht="14.25">
      <c r="B256" s="530" t="s">
        <v>200</v>
      </c>
      <c r="C256" s="192">
        <v>2016</v>
      </c>
      <c r="D256" s="192">
        <v>2017</v>
      </c>
      <c r="E256" s="192">
        <v>2018</v>
      </c>
      <c r="F256" s="192">
        <v>2019</v>
      </c>
      <c r="G256" s="192">
        <v>2020</v>
      </c>
      <c r="H256" s="190">
        <v>2021</v>
      </c>
      <c r="I256" s="190">
        <v>2022</v>
      </c>
      <c r="J256" s="190">
        <v>2023</v>
      </c>
      <c r="K256" s="190">
        <v>2024</v>
      </c>
      <c r="L256" s="190">
        <v>2025</v>
      </c>
      <c r="M256" s="190">
        <v>2026</v>
      </c>
      <c r="N256" s="190">
        <v>2027</v>
      </c>
    </row>
    <row r="257" spans="2:14">
      <c r="B257" s="527" t="str">
        <f t="shared" ref="B257:B265" si="87">B101</f>
        <v xml:space="preserve">CWDM:  up to 10 Gbps </v>
      </c>
      <c r="C257" s="528">
        <v>47133.549999999988</v>
      </c>
      <c r="D257" s="528">
        <v>41486.100000000006</v>
      </c>
      <c r="E257" s="528"/>
      <c r="F257" s="528"/>
      <c r="G257" s="528"/>
      <c r="H257" s="528"/>
      <c r="I257" s="528"/>
      <c r="J257" s="528"/>
      <c r="K257" s="528"/>
      <c r="L257" s="528"/>
      <c r="M257" s="528"/>
      <c r="N257" s="528"/>
    </row>
    <row r="258" spans="2:14">
      <c r="B258" s="535" t="str">
        <f t="shared" si="87"/>
        <v>DWDM:  DWDM:  OC-48 (2.5 G)</v>
      </c>
      <c r="C258" s="528">
        <v>9323.9999999999982</v>
      </c>
      <c r="D258" s="528">
        <v>8279.7000000000007</v>
      </c>
      <c r="E258" s="528"/>
      <c r="F258" s="528"/>
      <c r="G258" s="528"/>
      <c r="H258" s="528"/>
      <c r="I258" s="528"/>
      <c r="J258" s="528"/>
      <c r="K258" s="528"/>
      <c r="L258" s="528"/>
      <c r="M258" s="528"/>
      <c r="N258" s="528"/>
    </row>
    <row r="259" spans="2:14">
      <c r="B259" s="536" t="str">
        <f t="shared" si="87"/>
        <v>DWDM:  DWDM:  OC-192 (10G)</v>
      </c>
      <c r="C259" s="528">
        <v>49403.250000000044</v>
      </c>
      <c r="D259" s="528">
        <v>76632.770000000062</v>
      </c>
      <c r="E259" s="528"/>
      <c r="F259" s="528"/>
      <c r="G259" s="528"/>
      <c r="H259" s="528"/>
      <c r="I259" s="528"/>
      <c r="J259" s="528"/>
      <c r="K259" s="528"/>
      <c r="L259" s="528"/>
      <c r="M259" s="528"/>
      <c r="N259" s="528"/>
    </row>
    <row r="260" spans="2:14">
      <c r="B260" s="535" t="str">
        <f t="shared" si="87"/>
        <v>DWDM:  DWDM:  OC-768 (40G)</v>
      </c>
      <c r="C260" s="528">
        <v>0</v>
      </c>
      <c r="D260" s="528">
        <v>0</v>
      </c>
      <c r="E260" s="528"/>
      <c r="F260" s="528"/>
      <c r="G260" s="528"/>
      <c r="H260" s="528"/>
      <c r="I260" s="528"/>
      <c r="J260" s="528"/>
      <c r="K260" s="528"/>
      <c r="L260" s="528"/>
      <c r="M260" s="528"/>
      <c r="N260" s="528"/>
    </row>
    <row r="261" spans="2:14">
      <c r="B261" s="536" t="str">
        <f t="shared" si="87"/>
        <v>DWDM:  100G On-board</v>
      </c>
      <c r="C261" s="528">
        <v>10884.096793212118</v>
      </c>
      <c r="D261" s="528">
        <v>23923.563256283251</v>
      </c>
      <c r="E261" s="528"/>
      <c r="F261" s="528"/>
      <c r="G261" s="528"/>
      <c r="H261" s="528"/>
      <c r="I261" s="528"/>
      <c r="J261" s="528"/>
      <c r="K261" s="528"/>
      <c r="L261" s="528"/>
      <c r="M261" s="528"/>
      <c r="N261" s="528"/>
    </row>
    <row r="262" spans="2:14">
      <c r="B262" s="536" t="str">
        <f t="shared" si="87"/>
        <v>DWDM:  100G Direct detect</v>
      </c>
      <c r="C262" s="528">
        <v>0</v>
      </c>
      <c r="D262" s="528">
        <v>0</v>
      </c>
      <c r="E262" s="528"/>
      <c r="F262" s="528"/>
      <c r="G262" s="528"/>
      <c r="H262" s="528"/>
      <c r="I262" s="528"/>
      <c r="J262" s="528"/>
      <c r="K262" s="528"/>
      <c r="L262" s="528"/>
      <c r="M262" s="528"/>
      <c r="N262" s="528"/>
    </row>
    <row r="263" spans="2:14">
      <c r="B263" s="536" t="str">
        <f t="shared" si="87"/>
        <v>DWDM:  100G CFP-DCO</v>
      </c>
      <c r="C263" s="528">
        <v>1410.1022788444218</v>
      </c>
      <c r="D263" s="528">
        <v>3464.0521000721528</v>
      </c>
      <c r="E263" s="528"/>
      <c r="F263" s="528"/>
      <c r="G263" s="528"/>
      <c r="H263" s="528"/>
      <c r="I263" s="528"/>
      <c r="J263" s="528"/>
      <c r="K263" s="528"/>
      <c r="L263" s="528"/>
      <c r="M263" s="528"/>
      <c r="N263" s="528"/>
    </row>
    <row r="264" spans="2:14">
      <c r="B264" s="536" t="str">
        <f t="shared" si="87"/>
        <v>DWDM:  100G QSFP-DD DCO</v>
      </c>
      <c r="C264" s="528">
        <v>0</v>
      </c>
      <c r="D264" s="528">
        <v>0</v>
      </c>
      <c r="E264" s="528"/>
      <c r="F264" s="528"/>
      <c r="G264" s="528"/>
      <c r="H264" s="528"/>
      <c r="I264" s="528"/>
      <c r="J264" s="528"/>
      <c r="K264" s="528"/>
      <c r="L264" s="528"/>
      <c r="M264" s="528"/>
      <c r="N264" s="528"/>
    </row>
    <row r="265" spans="2:14">
      <c r="B265" s="536" t="str">
        <f t="shared" si="87"/>
        <v>DWDM:  100G CFP2-ACO</v>
      </c>
      <c r="C265" s="528">
        <v>0</v>
      </c>
      <c r="D265" s="528">
        <v>0</v>
      </c>
      <c r="E265" s="528"/>
      <c r="F265" s="528"/>
      <c r="G265" s="528"/>
      <c r="H265" s="528"/>
      <c r="I265" s="528"/>
      <c r="J265" s="528"/>
      <c r="K265" s="528"/>
      <c r="L265" s="528"/>
      <c r="M265" s="528"/>
      <c r="N265" s="528"/>
    </row>
    <row r="266" spans="2:14">
      <c r="B266" s="536" t="str">
        <f t="shared" ref="B266:B274" si="88">B110</f>
        <v>DWDM:  200G On-board</v>
      </c>
      <c r="C266" s="528">
        <v>0</v>
      </c>
      <c r="D266" s="528">
        <v>1937.3406593406589</v>
      </c>
      <c r="E266" s="528"/>
      <c r="F266" s="528"/>
      <c r="G266" s="528"/>
      <c r="H266" s="528"/>
      <c r="I266" s="528"/>
      <c r="J266" s="528"/>
      <c r="K266" s="528"/>
      <c r="L266" s="528"/>
      <c r="M266" s="528"/>
      <c r="N266" s="528"/>
    </row>
    <row r="267" spans="2:14">
      <c r="B267" s="536" t="str">
        <f t="shared" si="88"/>
        <v>DWDM:  200G CFP2-DCO</v>
      </c>
      <c r="C267" s="528">
        <v>0</v>
      </c>
      <c r="D267" s="528">
        <v>329.67032967032964</v>
      </c>
      <c r="E267" s="528"/>
      <c r="F267" s="528"/>
      <c r="G267" s="528"/>
      <c r="H267" s="528"/>
      <c r="I267" s="528"/>
      <c r="J267" s="528"/>
      <c r="K267" s="528"/>
      <c r="L267" s="528"/>
      <c r="M267" s="528"/>
      <c r="N267" s="528"/>
    </row>
    <row r="268" spans="2:14">
      <c r="B268" s="536" t="str">
        <f t="shared" si="88"/>
        <v>DWDM:  200G CFP2-ACO</v>
      </c>
      <c r="C268" s="528">
        <v>0</v>
      </c>
      <c r="D268" s="528">
        <v>0</v>
      </c>
      <c r="E268" s="528"/>
      <c r="F268" s="528"/>
      <c r="G268" s="528"/>
      <c r="H268" s="528"/>
      <c r="I268" s="528"/>
      <c r="J268" s="528"/>
      <c r="K268" s="528"/>
      <c r="L268" s="528"/>
      <c r="M268" s="528"/>
      <c r="N268" s="528"/>
    </row>
    <row r="269" spans="2:14">
      <c r="B269" s="536" t="str">
        <f t="shared" si="88"/>
        <v>DWDM:  400G On-board</v>
      </c>
      <c r="C269" s="528">
        <v>0</v>
      </c>
      <c r="D269" s="528">
        <v>0</v>
      </c>
      <c r="E269" s="528"/>
      <c r="F269" s="528"/>
      <c r="G269" s="528"/>
      <c r="H269" s="528"/>
      <c r="I269" s="528"/>
      <c r="J269" s="528"/>
      <c r="K269" s="528"/>
      <c r="L269" s="528"/>
      <c r="M269" s="528"/>
      <c r="N269" s="528"/>
    </row>
    <row r="270" spans="2:14">
      <c r="B270" s="536" t="str">
        <f t="shared" si="88"/>
        <v>DWDM:  400G ZR</v>
      </c>
      <c r="C270" s="528">
        <v>0</v>
      </c>
      <c r="D270" s="528">
        <v>0</v>
      </c>
      <c r="E270" s="528"/>
      <c r="F270" s="528"/>
      <c r="G270" s="528"/>
      <c r="H270" s="528"/>
      <c r="I270" s="528"/>
      <c r="J270" s="528"/>
      <c r="K270" s="528"/>
      <c r="L270" s="528"/>
      <c r="M270" s="528"/>
      <c r="N270" s="528"/>
    </row>
    <row r="271" spans="2:14">
      <c r="B271" s="536" t="str">
        <f t="shared" si="88"/>
        <v>DWDM 400ZR+   OSPF/QSFP-DD</v>
      </c>
      <c r="C271" s="528">
        <v>0</v>
      </c>
      <c r="D271" s="528">
        <v>0</v>
      </c>
      <c r="E271" s="528"/>
      <c r="F271" s="528"/>
      <c r="G271" s="528"/>
      <c r="H271" s="528"/>
      <c r="I271" s="528"/>
      <c r="J271" s="528"/>
      <c r="K271" s="528"/>
      <c r="L271" s="528"/>
      <c r="M271" s="528"/>
      <c r="N271" s="528"/>
    </row>
    <row r="272" spans="2:14">
      <c r="B272" s="536" t="str">
        <f t="shared" si="88"/>
        <v>DWDM 400ZR+ CFP2</v>
      </c>
      <c r="C272" s="528">
        <v>0</v>
      </c>
      <c r="D272" s="528">
        <v>0</v>
      </c>
      <c r="E272" s="528"/>
      <c r="F272" s="528"/>
      <c r="G272" s="528"/>
      <c r="H272" s="528"/>
      <c r="I272" s="528"/>
      <c r="J272" s="528"/>
      <c r="K272" s="528"/>
      <c r="L272" s="528"/>
      <c r="M272" s="528"/>
      <c r="N272" s="528"/>
    </row>
    <row r="273" spans="2:14">
      <c r="B273" s="536" t="str">
        <f t="shared" si="88"/>
        <v>DWDM 800ZR</v>
      </c>
      <c r="C273" s="528">
        <v>0</v>
      </c>
      <c r="D273" s="528">
        <v>0</v>
      </c>
      <c r="E273" s="528"/>
      <c r="F273" s="528"/>
      <c r="G273" s="528"/>
      <c r="H273" s="528"/>
      <c r="I273" s="528"/>
      <c r="J273" s="528"/>
      <c r="K273" s="528"/>
      <c r="L273" s="528"/>
      <c r="M273" s="528"/>
      <c r="N273" s="528"/>
    </row>
    <row r="274" spans="2:14">
      <c r="B274" s="536" t="str">
        <f t="shared" si="88"/>
        <v xml:space="preserve">DWDM 600G and above All </v>
      </c>
      <c r="C274" s="528">
        <v>0</v>
      </c>
      <c r="D274" s="528">
        <v>0</v>
      </c>
      <c r="E274" s="528"/>
      <c r="F274" s="528"/>
      <c r="G274" s="528"/>
      <c r="H274" s="528"/>
      <c r="I274" s="528"/>
      <c r="J274" s="528"/>
      <c r="K274" s="528"/>
      <c r="L274" s="528"/>
      <c r="M274" s="528"/>
      <c r="N274" s="528"/>
    </row>
    <row r="275" spans="2:14">
      <c r="B275" s="544" t="str">
        <f>B119</f>
        <v>CWDM/DWDM Total</v>
      </c>
      <c r="C275" s="429">
        <f>SUM(C257:C274)</f>
        <v>118154.99907205657</v>
      </c>
      <c r="D275" s="429">
        <f t="shared" ref="D275" si="89">SUM(D257:D274)</f>
        <v>156053.19634536648</v>
      </c>
      <c r="E275" s="429"/>
      <c r="F275" s="429"/>
      <c r="G275" s="429"/>
      <c r="H275" s="429"/>
      <c r="I275" s="429"/>
      <c r="J275" s="429"/>
      <c r="K275" s="429"/>
      <c r="L275" s="429"/>
      <c r="M275" s="429"/>
      <c r="N275" s="429"/>
    </row>
    <row r="276" spans="2:14">
      <c r="B276" s="232" t="s">
        <v>113</v>
      </c>
      <c r="C276" s="531">
        <f>SUMPRODUCT($A$165:$A$182,C257:C274)/10^6</f>
        <v>2.2180979072056544</v>
      </c>
      <c r="D276" s="382">
        <f>SUMPRODUCT($A$165:$A$182,D257:D274)/10^6</f>
        <v>4.3940516834377386</v>
      </c>
      <c r="E276" s="382"/>
      <c r="F276" s="382"/>
      <c r="G276" s="382"/>
      <c r="H276" s="382"/>
      <c r="I276" s="382"/>
      <c r="J276" s="382"/>
      <c r="K276" s="382"/>
      <c r="L276" s="382"/>
      <c r="M276" s="382"/>
      <c r="N276" s="382"/>
    </row>
    <row r="277" spans="2:14">
      <c r="B277" s="188" t="s">
        <v>112</v>
      </c>
      <c r="C277" s="532">
        <v>3.2828283678449655</v>
      </c>
      <c r="D277" s="383">
        <f>C277+D276</f>
        <v>7.676880051282704</v>
      </c>
      <c r="E277" s="383"/>
      <c r="F277" s="383"/>
      <c r="G277" s="383"/>
      <c r="H277" s="383"/>
      <c r="I277" s="383"/>
      <c r="J277" s="383"/>
      <c r="K277" s="383"/>
      <c r="L277" s="383"/>
      <c r="M277" s="383"/>
      <c r="N277" s="383"/>
    </row>
    <row r="278" spans="2:14">
      <c r="B278" s="233" t="s">
        <v>72</v>
      </c>
      <c r="C278" s="533">
        <v>0.64</v>
      </c>
      <c r="D278" s="385">
        <f>D277/C277-1</f>
        <v>1.3384957089067204</v>
      </c>
      <c r="E278" s="385"/>
      <c r="F278" s="385"/>
      <c r="G278" s="385"/>
      <c r="H278" s="385"/>
      <c r="I278" s="385"/>
      <c r="J278" s="385"/>
      <c r="K278" s="385"/>
      <c r="L278" s="385"/>
      <c r="M278" s="385"/>
      <c r="N278" s="385"/>
    </row>
    <row r="279" spans="2:14">
      <c r="C279" s="466" t="s">
        <v>201</v>
      </c>
    </row>
    <row r="280" spans="2:14" ht="14.25">
      <c r="B280" s="530" t="s">
        <v>111</v>
      </c>
      <c r="C280" s="192">
        <v>2016</v>
      </c>
      <c r="D280" s="192">
        <v>2017</v>
      </c>
      <c r="E280" s="192">
        <v>2018</v>
      </c>
      <c r="F280" s="192">
        <v>2019</v>
      </c>
      <c r="G280" s="192">
        <v>2020</v>
      </c>
      <c r="H280" s="190">
        <v>2021</v>
      </c>
      <c r="I280" s="190">
        <v>2022</v>
      </c>
      <c r="J280" s="190">
        <v>2023</v>
      </c>
      <c r="K280" s="190">
        <v>2024</v>
      </c>
      <c r="L280" s="190">
        <v>2025</v>
      </c>
      <c r="M280" s="190">
        <v>2026</v>
      </c>
      <c r="N280" s="190">
        <v>2027</v>
      </c>
    </row>
    <row r="281" spans="2:14">
      <c r="B281" s="527" t="str">
        <f t="shared" ref="B281:B289" si="90">B101</f>
        <v xml:space="preserve">CWDM:  up to 10 Gbps </v>
      </c>
      <c r="C281" s="547">
        <f t="shared" ref="C281:C289" si="91">C123*C257/10^6</f>
        <v>7.5717493558899447</v>
      </c>
      <c r="D281" s="547">
        <f t="shared" ref="D281" si="92">D123*D257/10^6</f>
        <v>6.9509416507904751</v>
      </c>
      <c r="E281" s="547"/>
      <c r="F281" s="547"/>
      <c r="G281" s="547"/>
      <c r="H281" s="547"/>
      <c r="I281" s="547"/>
      <c r="J281" s="547"/>
      <c r="K281" s="547"/>
      <c r="L281" s="547"/>
      <c r="M281" s="547"/>
      <c r="N281" s="547"/>
    </row>
    <row r="282" spans="2:14">
      <c r="B282" s="535" t="str">
        <f t="shared" si="90"/>
        <v>DWDM:  DWDM:  OC-48 (2.5 G)</v>
      </c>
      <c r="C282" s="547">
        <f t="shared" si="91"/>
        <v>2.5054977019999995</v>
      </c>
      <c r="D282" s="547">
        <f t="shared" ref="D282" si="93">D124*D258/10^6</f>
        <v>2.1775004999999998</v>
      </c>
      <c r="E282" s="547"/>
      <c r="F282" s="547"/>
      <c r="G282" s="547"/>
      <c r="H282" s="547"/>
      <c r="I282" s="547"/>
      <c r="J282" s="547"/>
      <c r="K282" s="547"/>
      <c r="L282" s="547"/>
      <c r="M282" s="547"/>
      <c r="N282" s="547"/>
    </row>
    <row r="283" spans="2:14">
      <c r="B283" s="536" t="str">
        <f t="shared" si="90"/>
        <v>DWDM:  DWDM:  OC-192 (10G)</v>
      </c>
      <c r="C283" s="547">
        <f t="shared" si="91"/>
        <v>28.804621741085342</v>
      </c>
      <c r="D283" s="547">
        <f t="shared" ref="D283" si="94">D125*D259/10^6</f>
        <v>39.409747124869483</v>
      </c>
      <c r="E283" s="547"/>
      <c r="F283" s="547"/>
      <c r="G283" s="547"/>
      <c r="H283" s="547"/>
      <c r="I283" s="547"/>
      <c r="J283" s="547"/>
      <c r="K283" s="547"/>
      <c r="L283" s="547"/>
      <c r="M283" s="547"/>
      <c r="N283" s="547"/>
    </row>
    <row r="284" spans="2:14">
      <c r="B284" s="535" t="str">
        <f t="shared" si="90"/>
        <v>DWDM:  DWDM:  OC-768 (40G)</v>
      </c>
      <c r="C284" s="547">
        <f t="shared" si="91"/>
        <v>0</v>
      </c>
      <c r="D284" s="547">
        <f t="shared" ref="D284" si="95">D126*D260/10^6</f>
        <v>0</v>
      </c>
      <c r="E284" s="547"/>
      <c r="F284" s="547"/>
      <c r="G284" s="547"/>
      <c r="H284" s="547"/>
      <c r="I284" s="547"/>
      <c r="J284" s="547"/>
      <c r="K284" s="547"/>
      <c r="L284" s="547"/>
      <c r="M284" s="547"/>
      <c r="N284" s="547"/>
    </row>
    <row r="285" spans="2:14">
      <c r="B285" s="536" t="str">
        <f t="shared" si="90"/>
        <v>DWDM:  100G On-board</v>
      </c>
      <c r="C285" s="547">
        <f t="shared" si="91"/>
        <v>140.1218621158128</v>
      </c>
      <c r="D285" s="547">
        <f t="shared" ref="D285" si="96">D127*D261/10^6</f>
        <v>239.23563256283251</v>
      </c>
      <c r="E285" s="547"/>
      <c r="F285" s="547"/>
      <c r="G285" s="547"/>
      <c r="H285" s="547"/>
      <c r="I285" s="547"/>
      <c r="J285" s="547"/>
      <c r="K285" s="547"/>
      <c r="L285" s="547"/>
      <c r="M285" s="547"/>
      <c r="N285" s="547"/>
    </row>
    <row r="286" spans="2:14">
      <c r="B286" s="536" t="str">
        <f t="shared" si="90"/>
        <v>DWDM:  100G Direct detect</v>
      </c>
      <c r="C286" s="547">
        <f t="shared" si="91"/>
        <v>0</v>
      </c>
      <c r="D286" s="547">
        <f t="shared" ref="D286" si="97">D128*D262/10^6</f>
        <v>0</v>
      </c>
      <c r="E286" s="547"/>
      <c r="F286" s="547"/>
      <c r="G286" s="547"/>
      <c r="H286" s="547"/>
      <c r="I286" s="547"/>
      <c r="J286" s="547"/>
      <c r="K286" s="547"/>
      <c r="L286" s="547"/>
      <c r="M286" s="547"/>
      <c r="N286" s="547"/>
    </row>
    <row r="287" spans="2:14">
      <c r="B287" s="536" t="str">
        <f t="shared" si="90"/>
        <v>DWDM:  100G CFP-DCO</v>
      </c>
      <c r="C287" s="547">
        <f t="shared" si="91"/>
        <v>11.562838686524259</v>
      </c>
      <c r="D287" s="547">
        <f t="shared" ref="D287" si="98">D129*D263/10^6</f>
        <v>24.089171129729696</v>
      </c>
      <c r="E287" s="547"/>
      <c r="F287" s="547"/>
      <c r="G287" s="547"/>
      <c r="H287" s="547"/>
      <c r="I287" s="547"/>
      <c r="J287" s="547"/>
      <c r="K287" s="547"/>
      <c r="L287" s="547"/>
      <c r="M287" s="547"/>
      <c r="N287" s="547"/>
    </row>
    <row r="288" spans="2:14">
      <c r="B288" s="536" t="str">
        <f t="shared" si="90"/>
        <v>DWDM:  100G QSFP-DD DCO</v>
      </c>
      <c r="C288" s="547">
        <f t="shared" si="91"/>
        <v>0</v>
      </c>
      <c r="D288" s="547">
        <f t="shared" ref="D288" si="99">D130*D264/10^6</f>
        <v>0</v>
      </c>
      <c r="E288" s="547"/>
      <c r="F288" s="547"/>
      <c r="G288" s="547"/>
      <c r="H288" s="547"/>
      <c r="I288" s="547"/>
      <c r="J288" s="547"/>
      <c r="K288" s="547"/>
      <c r="L288" s="547"/>
      <c r="M288" s="547"/>
      <c r="N288" s="547"/>
    </row>
    <row r="289" spans="2:14">
      <c r="B289" s="536" t="str">
        <f t="shared" si="90"/>
        <v>DWDM:  100G CFP2-ACO</v>
      </c>
      <c r="C289" s="547">
        <f t="shared" si="91"/>
        <v>0</v>
      </c>
      <c r="D289" s="547">
        <f t="shared" ref="D289" si="100">D131*D265/10^6</f>
        <v>0</v>
      </c>
      <c r="E289" s="547"/>
      <c r="F289" s="547"/>
      <c r="G289" s="547"/>
      <c r="H289" s="547"/>
      <c r="I289" s="547"/>
      <c r="J289" s="547"/>
      <c r="K289" s="547"/>
      <c r="L289" s="547"/>
      <c r="M289" s="547"/>
      <c r="N289" s="547"/>
    </row>
    <row r="290" spans="2:14">
      <c r="B290" s="536" t="str">
        <f t="shared" ref="B290:B298" si="101">B110</f>
        <v>DWDM:  200G On-board</v>
      </c>
      <c r="C290" s="547">
        <f t="shared" ref="C290:D290" si="102">C132*C266/10^6</f>
        <v>0</v>
      </c>
      <c r="D290" s="547">
        <f t="shared" si="102"/>
        <v>22.844539289417952</v>
      </c>
      <c r="E290" s="547"/>
      <c r="F290" s="547"/>
      <c r="G290" s="547"/>
      <c r="H290" s="547"/>
      <c r="I290" s="547"/>
      <c r="J290" s="547"/>
      <c r="K290" s="547"/>
      <c r="L290" s="547"/>
      <c r="M290" s="547"/>
      <c r="N290" s="547"/>
    </row>
    <row r="291" spans="2:14">
      <c r="B291" s="536" t="str">
        <f t="shared" si="101"/>
        <v>DWDM:  200G CFP2-DCO</v>
      </c>
      <c r="C291" s="547">
        <f t="shared" ref="C291:D291" si="103">C133*C267/10^6</f>
        <v>0</v>
      </c>
      <c r="D291" s="547">
        <f t="shared" si="103"/>
        <v>2.703296703296703</v>
      </c>
      <c r="E291" s="547"/>
      <c r="F291" s="547"/>
      <c r="G291" s="547"/>
      <c r="H291" s="547"/>
      <c r="I291" s="547"/>
      <c r="J291" s="547"/>
      <c r="K291" s="547"/>
      <c r="L291" s="547"/>
      <c r="M291" s="547"/>
      <c r="N291" s="547"/>
    </row>
    <row r="292" spans="2:14">
      <c r="B292" s="536" t="str">
        <f t="shared" si="101"/>
        <v>DWDM:  200G CFP2-ACO</v>
      </c>
      <c r="C292" s="547">
        <f t="shared" ref="C292:D292" si="104">C134*C268/10^6</f>
        <v>0</v>
      </c>
      <c r="D292" s="547">
        <f t="shared" si="104"/>
        <v>0</v>
      </c>
      <c r="E292" s="547"/>
      <c r="F292" s="547"/>
      <c r="G292" s="547"/>
      <c r="H292" s="547"/>
      <c r="I292" s="547"/>
      <c r="J292" s="547"/>
      <c r="K292" s="547"/>
      <c r="L292" s="547"/>
      <c r="M292" s="547"/>
      <c r="N292" s="547"/>
    </row>
    <row r="293" spans="2:14">
      <c r="B293" s="536" t="str">
        <f t="shared" si="101"/>
        <v>DWDM:  400G On-board</v>
      </c>
      <c r="C293" s="547">
        <f t="shared" ref="C293:D293" si="105">C135*C269/10^6</f>
        <v>0</v>
      </c>
      <c r="D293" s="547">
        <f t="shared" si="105"/>
        <v>0</v>
      </c>
      <c r="E293" s="547"/>
      <c r="F293" s="547"/>
      <c r="G293" s="547"/>
      <c r="H293" s="547"/>
      <c r="I293" s="547"/>
      <c r="J293" s="547"/>
      <c r="K293" s="547"/>
      <c r="L293" s="547"/>
      <c r="M293" s="547"/>
      <c r="N293" s="547"/>
    </row>
    <row r="294" spans="2:14">
      <c r="B294" s="536" t="str">
        <f t="shared" si="101"/>
        <v>DWDM:  400G ZR</v>
      </c>
      <c r="C294" s="547">
        <f t="shared" ref="C294:D294" si="106">C136*C270/10^6</f>
        <v>0</v>
      </c>
      <c r="D294" s="547">
        <f t="shared" si="106"/>
        <v>0</v>
      </c>
      <c r="E294" s="547"/>
      <c r="F294" s="547"/>
      <c r="G294" s="547"/>
      <c r="H294" s="547"/>
      <c r="I294" s="547"/>
      <c r="J294" s="547"/>
      <c r="K294" s="547"/>
      <c r="L294" s="547"/>
      <c r="M294" s="547"/>
      <c r="N294" s="547"/>
    </row>
    <row r="295" spans="2:14">
      <c r="B295" s="536" t="str">
        <f t="shared" si="101"/>
        <v>DWDM 400ZR+   OSPF/QSFP-DD</v>
      </c>
      <c r="C295" s="547">
        <f t="shared" ref="C295:D295" si="107">C137*C271/10^6</f>
        <v>0</v>
      </c>
      <c r="D295" s="547">
        <f t="shared" si="107"/>
        <v>0</v>
      </c>
      <c r="E295" s="547"/>
      <c r="F295" s="547"/>
      <c r="G295" s="547"/>
      <c r="H295" s="547"/>
      <c r="I295" s="547"/>
      <c r="J295" s="547"/>
      <c r="K295" s="547"/>
      <c r="L295" s="547"/>
      <c r="M295" s="547"/>
      <c r="N295" s="547"/>
    </row>
    <row r="296" spans="2:14">
      <c r="B296" s="536" t="str">
        <f t="shared" si="101"/>
        <v>DWDM 400ZR+ CFP2</v>
      </c>
      <c r="C296" s="547">
        <f t="shared" ref="C296:D296" si="108">C138*C272/10^6</f>
        <v>0</v>
      </c>
      <c r="D296" s="547">
        <f t="shared" si="108"/>
        <v>0</v>
      </c>
      <c r="E296" s="547"/>
      <c r="F296" s="547"/>
      <c r="G296" s="547"/>
      <c r="H296" s="547"/>
      <c r="I296" s="547"/>
      <c r="J296" s="547"/>
      <c r="K296" s="547"/>
      <c r="L296" s="547"/>
      <c r="M296" s="547"/>
      <c r="N296" s="547"/>
    </row>
    <row r="297" spans="2:14">
      <c r="B297" s="536" t="str">
        <f t="shared" si="101"/>
        <v>DWDM 800ZR</v>
      </c>
      <c r="C297" s="547">
        <f t="shared" ref="C297:D297" si="109">C139*C273/10^6</f>
        <v>0</v>
      </c>
      <c r="D297" s="547">
        <f t="shared" si="109"/>
        <v>0</v>
      </c>
      <c r="E297" s="547"/>
      <c r="F297" s="547"/>
      <c r="G297" s="547"/>
      <c r="H297" s="547"/>
      <c r="I297" s="547"/>
      <c r="J297" s="547"/>
      <c r="K297" s="547"/>
      <c r="L297" s="547"/>
      <c r="M297" s="547"/>
      <c r="N297" s="547"/>
    </row>
    <row r="298" spans="2:14">
      <c r="B298" s="536" t="str">
        <f t="shared" si="101"/>
        <v xml:space="preserve">DWDM 600G and above All </v>
      </c>
      <c r="C298" s="547">
        <f t="shared" ref="C298:D298" si="110">C140*C274/10^6</f>
        <v>0</v>
      </c>
      <c r="D298" s="547">
        <f t="shared" si="110"/>
        <v>0</v>
      </c>
      <c r="E298" s="547"/>
      <c r="F298" s="547"/>
      <c r="G298" s="547"/>
      <c r="H298" s="547"/>
      <c r="I298" s="547"/>
      <c r="J298" s="547"/>
      <c r="K298" s="547"/>
      <c r="L298" s="547"/>
      <c r="M298" s="547"/>
      <c r="N298" s="547"/>
    </row>
    <row r="299" spans="2:14">
      <c r="B299" s="544" t="str">
        <f>B119</f>
        <v>CWDM/DWDM Total</v>
      </c>
      <c r="C299" s="425">
        <f>SUM(C281:C298)</f>
        <v>190.56656960131235</v>
      </c>
      <c r="D299" s="425">
        <f t="shared" ref="D299" si="111">SUM(D281:D298)</f>
        <v>337.4108289609369</v>
      </c>
      <c r="E299" s="425"/>
      <c r="F299" s="425"/>
      <c r="G299" s="425"/>
      <c r="H299" s="425"/>
      <c r="I299" s="425"/>
      <c r="J299" s="425"/>
      <c r="K299" s="425"/>
      <c r="L299" s="425"/>
      <c r="M299" s="425"/>
      <c r="N299" s="425"/>
    </row>
    <row r="300" spans="2:14">
      <c r="B300" s="193"/>
      <c r="C300" s="353"/>
      <c r="D300" s="353"/>
      <c r="E300" s="353"/>
      <c r="F300" s="353"/>
      <c r="G300" s="353"/>
      <c r="H300" s="353"/>
      <c r="I300" s="353"/>
      <c r="J300" s="353"/>
      <c r="K300" s="353"/>
      <c r="L300" s="353"/>
      <c r="M300" s="353"/>
      <c r="N300" s="353"/>
    </row>
    <row r="301" spans="2:14">
      <c r="B301" s="176" t="s">
        <v>446</v>
      </c>
      <c r="C301" s="276">
        <f>C299+C253+C207</f>
        <v>6287.9532087052285</v>
      </c>
      <c r="D301" s="276">
        <f t="shared" ref="D301" si="112">D299+D253+D207</f>
        <v>4977.9332889830421</v>
      </c>
      <c r="E301" s="276"/>
      <c r="F301" s="276"/>
      <c r="G301" s="276"/>
      <c r="H301" s="276"/>
      <c r="I301" s="276"/>
      <c r="J301" s="276"/>
      <c r="K301" s="276"/>
      <c r="L301" s="276"/>
      <c r="M301" s="276"/>
      <c r="N301" s="276"/>
    </row>
    <row r="304" spans="2:14" ht="21">
      <c r="B304" s="244" t="s">
        <v>209</v>
      </c>
    </row>
    <row r="324" spans="2:14" ht="15.75">
      <c r="B324" s="540" t="s">
        <v>211</v>
      </c>
      <c r="H324" s="391"/>
    </row>
    <row r="325" spans="2:14">
      <c r="B325" s="195"/>
      <c r="C325" s="192">
        <v>2016</v>
      </c>
      <c r="D325" s="192">
        <v>2017</v>
      </c>
      <c r="E325" s="192">
        <v>2018</v>
      </c>
      <c r="F325" s="192">
        <v>2019</v>
      </c>
      <c r="G325" s="192">
        <v>2020</v>
      </c>
      <c r="H325" s="190">
        <v>2021</v>
      </c>
      <c r="I325" s="190">
        <v>2022</v>
      </c>
      <c r="J325" s="190">
        <v>2023</v>
      </c>
      <c r="K325" s="190">
        <v>2024</v>
      </c>
      <c r="L325" s="190">
        <v>2025</v>
      </c>
      <c r="M325" s="190">
        <v>2026</v>
      </c>
      <c r="N325" s="190">
        <v>2027</v>
      </c>
    </row>
    <row r="326" spans="2:14" ht="13.05" customHeight="1">
      <c r="B326" s="549" t="s">
        <v>353</v>
      </c>
      <c r="C326" s="390">
        <f t="shared" ref="C326:D326" si="113">SUM(C169:C173)</f>
        <v>61440.44850683141</v>
      </c>
      <c r="D326" s="390">
        <f t="shared" si="113"/>
        <v>114899.64668136569</v>
      </c>
      <c r="E326" s="390"/>
      <c r="F326" s="390"/>
      <c r="G326" s="390"/>
      <c r="H326" s="390"/>
      <c r="I326" s="390"/>
      <c r="J326" s="390"/>
      <c r="K326" s="390"/>
      <c r="L326" s="390"/>
      <c r="M326" s="390"/>
      <c r="N326" s="390"/>
    </row>
    <row r="327" spans="2:14" ht="13.05" customHeight="1">
      <c r="B327" s="189" t="s">
        <v>354</v>
      </c>
      <c r="C327" s="390">
        <f>SUM(C174:C176)</f>
        <v>0</v>
      </c>
      <c r="D327" s="390">
        <f t="shared" ref="D327" si="114">SUM(D174:D176)</f>
        <v>16137.884615384617</v>
      </c>
      <c r="E327" s="390"/>
      <c r="F327" s="390"/>
      <c r="G327" s="390"/>
      <c r="H327" s="390"/>
      <c r="I327" s="390"/>
      <c r="J327" s="390"/>
      <c r="K327" s="390"/>
      <c r="L327" s="390"/>
      <c r="M327" s="390"/>
      <c r="N327" s="390"/>
    </row>
    <row r="328" spans="2:14" ht="13.05" customHeight="1">
      <c r="B328" s="189" t="s">
        <v>355</v>
      </c>
      <c r="C328" s="390">
        <f>SUM(C177:C180)</f>
        <v>0</v>
      </c>
      <c r="D328" s="390">
        <f t="shared" ref="D328" si="115">SUM(D177:D180)</f>
        <v>2000</v>
      </c>
      <c r="E328" s="390"/>
      <c r="F328" s="390"/>
      <c r="G328" s="390"/>
      <c r="H328" s="390"/>
      <c r="I328" s="390"/>
      <c r="J328" s="390"/>
      <c r="K328" s="390"/>
      <c r="L328" s="390"/>
      <c r="M328" s="390"/>
      <c r="N328" s="390"/>
    </row>
    <row r="329" spans="2:14" ht="14.55" customHeight="1">
      <c r="B329" s="529" t="s">
        <v>359</v>
      </c>
      <c r="C329" s="390">
        <f t="shared" ref="C329:D329" si="116">SUM(C181:C182)</f>
        <v>0</v>
      </c>
      <c r="D329" s="390">
        <f t="shared" si="116"/>
        <v>0</v>
      </c>
      <c r="E329" s="390"/>
      <c r="F329" s="390"/>
      <c r="G329" s="390"/>
      <c r="H329" s="390"/>
      <c r="I329" s="390"/>
      <c r="J329" s="390"/>
      <c r="K329" s="390"/>
      <c r="L329" s="390"/>
      <c r="M329" s="390"/>
      <c r="N329" s="390"/>
    </row>
    <row r="332" spans="2:14" ht="14.25">
      <c r="B332" s="530" t="s">
        <v>208</v>
      </c>
      <c r="C332" s="192">
        <v>2016</v>
      </c>
      <c r="D332" s="192">
        <v>2017</v>
      </c>
      <c r="E332" s="192">
        <v>2018</v>
      </c>
      <c r="F332" s="192">
        <v>2019</v>
      </c>
      <c r="G332" s="192">
        <v>2020</v>
      </c>
      <c r="H332" s="190">
        <v>2021</v>
      </c>
      <c r="I332" s="190">
        <v>2022</v>
      </c>
      <c r="J332" s="190">
        <v>2023</v>
      </c>
      <c r="K332" s="190">
        <v>2024</v>
      </c>
      <c r="L332" s="190">
        <v>2025</v>
      </c>
      <c r="M332" s="190">
        <v>2026</v>
      </c>
      <c r="N332" s="190">
        <v>2027</v>
      </c>
    </row>
    <row r="333" spans="2:14" ht="13.05" customHeight="1">
      <c r="B333" s="232" t="s">
        <v>341</v>
      </c>
      <c r="C333" s="551">
        <v>0.4</v>
      </c>
      <c r="D333" s="551">
        <f>32/47</f>
        <v>0.68085106382978722</v>
      </c>
      <c r="E333" s="551"/>
      <c r="F333" s="551"/>
      <c r="G333" s="551"/>
      <c r="H333" s="551"/>
      <c r="I333" s="551"/>
      <c r="J333" s="551"/>
      <c r="K333" s="551"/>
      <c r="L333" s="551"/>
      <c r="M333" s="551"/>
      <c r="N333" s="551"/>
    </row>
    <row r="334" spans="2:14" ht="13.05" customHeight="1">
      <c r="B334" s="188" t="s">
        <v>342</v>
      </c>
      <c r="C334" s="551">
        <v>0.05</v>
      </c>
      <c r="D334" s="551">
        <v>0.1</v>
      </c>
      <c r="E334" s="551"/>
      <c r="F334" s="551"/>
      <c r="G334" s="551"/>
      <c r="H334" s="551"/>
      <c r="I334" s="551"/>
      <c r="J334" s="551"/>
      <c r="K334" s="551"/>
      <c r="L334" s="551"/>
      <c r="M334" s="551"/>
      <c r="N334" s="551"/>
    </row>
    <row r="335" spans="2:14" ht="13.5" customHeight="1" thickBot="1">
      <c r="B335" s="541" t="s">
        <v>343</v>
      </c>
      <c r="C335" s="552">
        <f t="shared" ref="C335:D335" si="117">1-C333-C334</f>
        <v>0.54999999999999993</v>
      </c>
      <c r="D335" s="552">
        <f t="shared" si="117"/>
        <v>0.21914893617021278</v>
      </c>
      <c r="E335" s="552"/>
      <c r="F335" s="552"/>
      <c r="G335" s="552"/>
      <c r="H335" s="552"/>
      <c r="I335" s="552"/>
      <c r="J335" s="552"/>
      <c r="K335" s="552"/>
      <c r="L335" s="552"/>
      <c r="M335" s="552"/>
      <c r="N335" s="552"/>
    </row>
    <row r="336" spans="2:14" ht="13.05" customHeight="1">
      <c r="B336" s="232" t="s">
        <v>344</v>
      </c>
      <c r="C336" s="550"/>
      <c r="D336" s="550">
        <v>0</v>
      </c>
      <c r="E336" s="550"/>
      <c r="F336" s="550"/>
      <c r="G336" s="550"/>
      <c r="H336" s="550"/>
      <c r="I336" s="550"/>
      <c r="J336" s="550"/>
      <c r="K336" s="550"/>
      <c r="L336" s="550"/>
      <c r="M336" s="551"/>
      <c r="N336" s="551"/>
    </row>
    <row r="337" spans="2:14" ht="13.05" customHeight="1">
      <c r="B337" s="188" t="s">
        <v>345</v>
      </c>
      <c r="C337" s="551"/>
      <c r="D337" s="551">
        <v>0.1</v>
      </c>
      <c r="E337" s="550"/>
      <c r="F337" s="550"/>
      <c r="G337" s="550"/>
      <c r="H337" s="550"/>
      <c r="I337" s="550"/>
      <c r="J337" s="550"/>
      <c r="K337" s="550"/>
      <c r="L337" s="550"/>
      <c r="M337" s="551"/>
      <c r="N337" s="551"/>
    </row>
    <row r="338" spans="2:14" ht="13.05" customHeight="1" thickBot="1">
      <c r="B338" s="541" t="s">
        <v>346</v>
      </c>
      <c r="C338" s="552"/>
      <c r="D338" s="552">
        <f>1-D336-D337</f>
        <v>0.9</v>
      </c>
      <c r="E338" s="552"/>
      <c r="F338" s="552"/>
      <c r="G338" s="552"/>
      <c r="H338" s="552"/>
      <c r="I338" s="552"/>
      <c r="J338" s="552"/>
      <c r="K338" s="552"/>
      <c r="L338" s="552"/>
      <c r="M338" s="552"/>
      <c r="N338" s="552"/>
    </row>
    <row r="339" spans="2:14" ht="13.05" customHeight="1">
      <c r="B339" s="232" t="s">
        <v>347</v>
      </c>
      <c r="C339" s="550"/>
      <c r="D339" s="550"/>
      <c r="E339" s="550"/>
      <c r="F339" s="550"/>
      <c r="G339" s="550"/>
      <c r="H339" s="550"/>
      <c r="I339" s="550"/>
      <c r="J339" s="550"/>
      <c r="K339" s="550"/>
      <c r="L339" s="550"/>
      <c r="M339" s="551"/>
      <c r="N339" s="551"/>
    </row>
    <row r="340" spans="2:14" ht="13.05" customHeight="1">
      <c r="B340" s="188" t="s">
        <v>348</v>
      </c>
      <c r="C340" s="551"/>
      <c r="D340" s="551"/>
      <c r="E340" s="551"/>
      <c r="F340" s="551"/>
      <c r="G340" s="551"/>
      <c r="H340" s="551"/>
      <c r="I340" s="551"/>
      <c r="J340" s="551"/>
      <c r="K340" s="551"/>
      <c r="L340" s="551"/>
      <c r="M340" s="551"/>
      <c r="N340" s="551"/>
    </row>
    <row r="341" spans="2:14" ht="13.05" customHeight="1" thickBot="1">
      <c r="B341" s="541" t="s">
        <v>349</v>
      </c>
      <c r="C341" s="552"/>
      <c r="D341" s="552"/>
      <c r="E341" s="552"/>
      <c r="F341" s="552"/>
      <c r="G341" s="552"/>
      <c r="H341" s="552"/>
      <c r="I341" s="552"/>
      <c r="J341" s="552"/>
      <c r="K341" s="552"/>
      <c r="L341" s="552"/>
      <c r="M341" s="552"/>
      <c r="N341" s="552"/>
    </row>
    <row r="342" spans="2:14" ht="13.05" customHeight="1">
      <c r="B342" s="232" t="s">
        <v>350</v>
      </c>
      <c r="C342" s="550"/>
      <c r="D342" s="550"/>
      <c r="E342" s="550"/>
      <c r="F342" s="550"/>
      <c r="G342" s="550"/>
      <c r="H342" s="550"/>
      <c r="I342" s="550"/>
      <c r="J342" s="550"/>
      <c r="K342" s="550"/>
      <c r="L342" s="550"/>
      <c r="M342" s="550"/>
      <c r="N342" s="550"/>
    </row>
    <row r="343" spans="2:14" ht="13.05" customHeight="1">
      <c r="B343" s="188" t="s">
        <v>351</v>
      </c>
      <c r="C343" s="551"/>
      <c r="D343" s="551"/>
      <c r="E343" s="551"/>
      <c r="F343" s="551"/>
      <c r="G343" s="551"/>
      <c r="H343" s="551"/>
      <c r="I343" s="551"/>
      <c r="J343" s="551"/>
      <c r="K343" s="551"/>
      <c r="L343" s="551"/>
      <c r="M343" s="551"/>
      <c r="N343" s="551"/>
    </row>
    <row r="344" spans="2:14" ht="13.05" customHeight="1" thickBot="1">
      <c r="B344" s="541" t="s">
        <v>352</v>
      </c>
      <c r="C344" s="552"/>
      <c r="D344" s="552"/>
      <c r="E344" s="552"/>
      <c r="F344" s="552"/>
      <c r="G344" s="552"/>
      <c r="H344" s="552"/>
      <c r="I344" s="552"/>
      <c r="J344" s="552"/>
      <c r="K344" s="552"/>
      <c r="L344" s="552"/>
      <c r="M344" s="552"/>
      <c r="N344" s="552"/>
    </row>
    <row r="345" spans="2:14">
      <c r="C345" s="122"/>
      <c r="D345" s="122"/>
      <c r="E345" s="534"/>
      <c r="F345" s="534"/>
      <c r="G345" s="534"/>
      <c r="H345" s="534"/>
      <c r="I345" s="534"/>
      <c r="J345" s="534"/>
      <c r="K345" s="534"/>
      <c r="L345" s="534"/>
      <c r="M345" s="534"/>
      <c r="N345" s="534"/>
    </row>
    <row r="346" spans="2:14" ht="14.25">
      <c r="B346" s="540" t="s">
        <v>210</v>
      </c>
    </row>
    <row r="347" spans="2:14">
      <c r="B347" s="201"/>
      <c r="C347" s="192">
        <v>2016</v>
      </c>
      <c r="D347" s="192">
        <v>2017</v>
      </c>
      <c r="E347" s="192">
        <v>2018</v>
      </c>
      <c r="F347" s="192">
        <v>2019</v>
      </c>
      <c r="G347" s="192">
        <v>2020</v>
      </c>
      <c r="H347" s="190">
        <v>2021</v>
      </c>
      <c r="I347" s="190">
        <v>2022</v>
      </c>
      <c r="J347" s="190">
        <v>2023</v>
      </c>
      <c r="K347" s="190">
        <v>2024</v>
      </c>
      <c r="L347" s="190">
        <v>2025</v>
      </c>
      <c r="M347" s="190">
        <v>2026</v>
      </c>
      <c r="N347" s="190">
        <v>2027</v>
      </c>
    </row>
    <row r="348" spans="2:14" ht="13.05" customHeight="1">
      <c r="B348" s="232" t="s">
        <v>341</v>
      </c>
      <c r="C348" s="273">
        <f t="shared" ref="C348" si="118">C333*C326</f>
        <v>24576.179402732567</v>
      </c>
      <c r="D348" s="273">
        <f>D333*D326</f>
        <v>78229.546676674508</v>
      </c>
      <c r="E348" s="273"/>
      <c r="F348" s="273"/>
      <c r="G348" s="273"/>
      <c r="H348" s="273"/>
      <c r="I348" s="273"/>
      <c r="J348" s="273"/>
      <c r="K348" s="273"/>
      <c r="L348" s="273"/>
      <c r="M348" s="273"/>
      <c r="N348" s="273"/>
    </row>
    <row r="349" spans="2:14" ht="13.05" customHeight="1">
      <c r="B349" s="188" t="s">
        <v>342</v>
      </c>
      <c r="C349" s="273">
        <f t="shared" ref="C349:D349" si="119">C334*C326</f>
        <v>3072.0224253415709</v>
      </c>
      <c r="D349" s="273">
        <f t="shared" si="119"/>
        <v>11489.96466813657</v>
      </c>
      <c r="E349" s="273"/>
      <c r="F349" s="273"/>
      <c r="G349" s="273"/>
      <c r="H349" s="273"/>
      <c r="I349" s="273"/>
      <c r="J349" s="273"/>
      <c r="K349" s="273"/>
      <c r="L349" s="273"/>
      <c r="M349" s="273"/>
      <c r="N349" s="273"/>
    </row>
    <row r="350" spans="2:14" ht="13.5" customHeight="1" thickBot="1">
      <c r="B350" s="541" t="s">
        <v>343</v>
      </c>
      <c r="C350" s="388">
        <f t="shared" ref="C350:D350" si="120">C335*C326</f>
        <v>33792.24667875727</v>
      </c>
      <c r="D350" s="388">
        <f t="shared" si="120"/>
        <v>25180.135336554609</v>
      </c>
      <c r="E350" s="388"/>
      <c r="F350" s="388"/>
      <c r="G350" s="388"/>
      <c r="H350" s="388"/>
      <c r="I350" s="388"/>
      <c r="J350" s="388"/>
      <c r="K350" s="388"/>
      <c r="L350" s="388"/>
      <c r="M350" s="388"/>
      <c r="N350" s="388"/>
    </row>
    <row r="351" spans="2:14" ht="13.05" customHeight="1">
      <c r="B351" s="232" t="s">
        <v>344</v>
      </c>
      <c r="C351" s="387">
        <f t="shared" ref="C351:D351" si="121">C336*C327</f>
        <v>0</v>
      </c>
      <c r="D351" s="387">
        <f t="shared" si="121"/>
        <v>0</v>
      </c>
      <c r="E351" s="387"/>
      <c r="F351" s="387"/>
      <c r="G351" s="387"/>
      <c r="H351" s="387"/>
      <c r="I351" s="387"/>
      <c r="J351" s="387"/>
      <c r="K351" s="387"/>
      <c r="L351" s="387"/>
      <c r="M351" s="387"/>
      <c r="N351" s="387"/>
    </row>
    <row r="352" spans="2:14" ht="13.05" customHeight="1">
      <c r="B352" s="188" t="s">
        <v>345</v>
      </c>
      <c r="C352" s="273">
        <f t="shared" ref="C352:D352" si="122">C337*C327</f>
        <v>0</v>
      </c>
      <c r="D352" s="273">
        <f t="shared" si="122"/>
        <v>1613.7884615384619</v>
      </c>
      <c r="E352" s="273"/>
      <c r="F352" s="273"/>
      <c r="G352" s="273"/>
      <c r="H352" s="273"/>
      <c r="I352" s="273"/>
      <c r="J352" s="273"/>
      <c r="K352" s="273"/>
      <c r="L352" s="273"/>
      <c r="M352" s="273"/>
      <c r="N352" s="273"/>
    </row>
    <row r="353" spans="2:14" ht="13.5" customHeight="1" thickBot="1">
      <c r="B353" s="541" t="s">
        <v>346</v>
      </c>
      <c r="C353" s="388">
        <f t="shared" ref="C353:D353" si="123">C338*C327</f>
        <v>0</v>
      </c>
      <c r="D353" s="388">
        <f t="shared" si="123"/>
        <v>14524.096153846156</v>
      </c>
      <c r="E353" s="388"/>
      <c r="F353" s="388"/>
      <c r="G353" s="388"/>
      <c r="H353" s="388"/>
      <c r="I353" s="388"/>
      <c r="J353" s="388"/>
      <c r="K353" s="388"/>
      <c r="L353" s="388"/>
      <c r="M353" s="388"/>
      <c r="N353" s="388"/>
    </row>
    <row r="354" spans="2:14" ht="13.05" customHeight="1">
      <c r="B354" s="232" t="s">
        <v>347</v>
      </c>
      <c r="C354" s="387">
        <f>C328*C339</f>
        <v>0</v>
      </c>
      <c r="D354" s="387">
        <f>D328*D339</f>
        <v>0</v>
      </c>
      <c r="E354" s="387"/>
      <c r="F354" s="387"/>
      <c r="G354" s="387"/>
      <c r="H354" s="387"/>
      <c r="I354" s="387"/>
      <c r="J354" s="387"/>
      <c r="K354" s="387"/>
      <c r="L354" s="387"/>
      <c r="M354" s="387"/>
      <c r="N354" s="387"/>
    </row>
    <row r="355" spans="2:14" ht="13.05" customHeight="1">
      <c r="B355" s="188" t="s">
        <v>348</v>
      </c>
      <c r="C355" s="273">
        <f>C328*C340</f>
        <v>0</v>
      </c>
      <c r="D355" s="273">
        <f>D328*D340</f>
        <v>0</v>
      </c>
      <c r="E355" s="273"/>
      <c r="F355" s="273"/>
      <c r="G355" s="273"/>
      <c r="H355" s="273"/>
      <c r="I355" s="273"/>
      <c r="J355" s="273"/>
      <c r="K355" s="273"/>
      <c r="L355" s="273"/>
      <c r="M355" s="273"/>
      <c r="N355" s="273"/>
    </row>
    <row r="356" spans="2:14" ht="13.5" customHeight="1" thickBot="1">
      <c r="B356" s="541" t="s">
        <v>349</v>
      </c>
      <c r="C356" s="388">
        <f>C328*C341</f>
        <v>0</v>
      </c>
      <c r="D356" s="388">
        <f>D328*D341</f>
        <v>0</v>
      </c>
      <c r="E356" s="388"/>
      <c r="F356" s="388"/>
      <c r="G356" s="388"/>
      <c r="H356" s="388"/>
      <c r="I356" s="388"/>
      <c r="J356" s="388"/>
      <c r="K356" s="388"/>
      <c r="L356" s="388"/>
      <c r="M356" s="388"/>
      <c r="N356" s="388"/>
    </row>
    <row r="357" spans="2:14" ht="13.05" customHeight="1">
      <c r="B357" s="232" t="s">
        <v>350</v>
      </c>
      <c r="C357" s="490">
        <f>C329*C342</f>
        <v>0</v>
      </c>
      <c r="D357" s="490">
        <f t="shared" ref="D357" si="124">D329*D342</f>
        <v>0</v>
      </c>
      <c r="E357" s="490"/>
      <c r="F357" s="490"/>
      <c r="G357" s="490"/>
      <c r="H357" s="490"/>
      <c r="I357" s="490"/>
      <c r="J357" s="490"/>
      <c r="K357" s="490"/>
      <c r="L357" s="490"/>
      <c r="M357" s="490"/>
      <c r="N357" s="490"/>
    </row>
    <row r="358" spans="2:14" ht="13.05" customHeight="1">
      <c r="B358" s="188" t="s">
        <v>351</v>
      </c>
      <c r="C358" s="273">
        <f>C329*C343</f>
        <v>0</v>
      </c>
      <c r="D358" s="273">
        <f t="shared" ref="D358" si="125">D329*D343</f>
        <v>0</v>
      </c>
      <c r="E358" s="273"/>
      <c r="F358" s="273"/>
      <c r="G358" s="273"/>
      <c r="H358" s="273"/>
      <c r="I358" s="273"/>
      <c r="J358" s="273"/>
      <c r="K358" s="273"/>
      <c r="L358" s="273"/>
      <c r="M358" s="273"/>
      <c r="N358" s="273"/>
    </row>
    <row r="359" spans="2:14" ht="13.5" customHeight="1" thickBot="1">
      <c r="B359" s="541" t="s">
        <v>352</v>
      </c>
      <c r="C359" s="388">
        <f>C329*C344</f>
        <v>0</v>
      </c>
      <c r="D359" s="388">
        <f>D331*D344</f>
        <v>0</v>
      </c>
      <c r="E359" s="388"/>
      <c r="F359" s="388"/>
      <c r="G359" s="388"/>
      <c r="H359" s="388"/>
      <c r="I359" s="388"/>
      <c r="J359" s="388"/>
      <c r="K359" s="388"/>
      <c r="L359" s="388"/>
      <c r="M359" s="388"/>
      <c r="N359" s="388"/>
    </row>
    <row r="360" spans="2:14" ht="18.75" customHeight="1">
      <c r="B360" s="542" t="s">
        <v>356</v>
      </c>
      <c r="C360" s="490">
        <f t="shared" ref="C360:D360" si="126">C354+C351+C348</f>
        <v>24576.179402732567</v>
      </c>
      <c r="D360" s="490">
        <f t="shared" si="126"/>
        <v>78229.546676674508</v>
      </c>
      <c r="E360" s="490"/>
      <c r="F360" s="490"/>
      <c r="G360" s="490"/>
      <c r="H360" s="490"/>
      <c r="I360" s="490"/>
      <c r="J360" s="490"/>
      <c r="K360" s="490"/>
      <c r="L360" s="490"/>
      <c r="M360" s="490"/>
      <c r="N360" s="490"/>
    </row>
    <row r="361" spans="2:14" ht="18.75" customHeight="1">
      <c r="B361" s="189" t="s">
        <v>357</v>
      </c>
      <c r="C361" s="273">
        <f t="shared" ref="C361:D362" si="127">C355+C352+C349</f>
        <v>3072.0224253415709</v>
      </c>
      <c r="D361" s="273">
        <f t="shared" si="127"/>
        <v>13103.753129675031</v>
      </c>
      <c r="E361" s="273"/>
      <c r="F361" s="273"/>
      <c r="G361" s="273"/>
      <c r="H361" s="273"/>
      <c r="I361" s="273"/>
      <c r="J361" s="273"/>
      <c r="K361" s="273"/>
      <c r="L361" s="273"/>
      <c r="M361" s="273"/>
      <c r="N361" s="273"/>
    </row>
    <row r="362" spans="2:14" ht="19.05" customHeight="1" thickBot="1">
      <c r="B362" s="386" t="s">
        <v>358</v>
      </c>
      <c r="C362" s="388">
        <f t="shared" si="127"/>
        <v>33792.24667875727</v>
      </c>
      <c r="D362" s="388">
        <f t="shared" si="127"/>
        <v>39704.231490400765</v>
      </c>
      <c r="E362" s="388"/>
      <c r="F362" s="388"/>
      <c r="G362" s="388"/>
      <c r="H362" s="388"/>
      <c r="I362" s="388"/>
      <c r="J362" s="388"/>
      <c r="K362" s="388"/>
      <c r="L362" s="388"/>
      <c r="M362" s="388"/>
      <c r="N362" s="388"/>
    </row>
    <row r="363" spans="2:14" ht="19.05" customHeight="1"/>
    <row r="373" spans="2:14">
      <c r="B373"/>
      <c r="C373"/>
      <c r="D373"/>
      <c r="E373"/>
      <c r="F373"/>
      <c r="G373"/>
      <c r="H373"/>
      <c r="I373"/>
      <c r="J373"/>
      <c r="K373"/>
      <c r="L373"/>
      <c r="M373"/>
      <c r="N373"/>
    </row>
    <row r="374" spans="2:14">
      <c r="B374"/>
      <c r="C374"/>
      <c r="D374"/>
      <c r="E374"/>
      <c r="F374"/>
      <c r="G374"/>
      <c r="H374"/>
      <c r="I374"/>
      <c r="J374"/>
      <c r="K374"/>
      <c r="L374"/>
      <c r="M374"/>
      <c r="N374"/>
    </row>
    <row r="375" spans="2:14">
      <c r="B375"/>
      <c r="C375"/>
      <c r="D375"/>
      <c r="E375"/>
      <c r="F375"/>
      <c r="G375"/>
      <c r="H375"/>
      <c r="I375"/>
      <c r="J375"/>
      <c r="K375"/>
      <c r="L375"/>
      <c r="M375"/>
      <c r="N375"/>
    </row>
    <row r="376" spans="2:14">
      <c r="B376"/>
      <c r="C376"/>
      <c r="D376"/>
      <c r="E376"/>
      <c r="F376"/>
      <c r="G376"/>
      <c r="H376"/>
      <c r="I376"/>
      <c r="J376"/>
      <c r="K376"/>
      <c r="L376"/>
      <c r="M376"/>
      <c r="N376"/>
    </row>
    <row r="377" spans="2:14">
      <c r="B377"/>
      <c r="C377"/>
      <c r="D377"/>
      <c r="E377"/>
      <c r="F377"/>
      <c r="G377"/>
      <c r="H377"/>
      <c r="I377"/>
      <c r="J377"/>
      <c r="K377"/>
      <c r="L377"/>
      <c r="M377"/>
      <c r="N377"/>
    </row>
    <row r="378" spans="2:14">
      <c r="B378"/>
      <c r="C378"/>
      <c r="D378"/>
      <c r="E378"/>
      <c r="F378"/>
      <c r="G378"/>
      <c r="H378"/>
      <c r="I378"/>
      <c r="J378"/>
      <c r="K378"/>
      <c r="L378"/>
      <c r="M378"/>
      <c r="N378"/>
    </row>
    <row r="379" spans="2:14">
      <c r="B379"/>
      <c r="C379"/>
      <c r="D379"/>
      <c r="E379"/>
      <c r="F379"/>
      <c r="G379"/>
      <c r="H379"/>
      <c r="I379"/>
      <c r="J379"/>
      <c r="K379"/>
      <c r="L379"/>
      <c r="M379"/>
      <c r="N379"/>
    </row>
    <row r="380" spans="2:14">
      <c r="B380"/>
      <c r="C380"/>
      <c r="D380"/>
      <c r="E380"/>
      <c r="F380"/>
      <c r="G380"/>
      <c r="H380"/>
      <c r="I380"/>
      <c r="J380"/>
      <c r="K380"/>
      <c r="L380"/>
      <c r="M380"/>
      <c r="N380"/>
    </row>
    <row r="381" spans="2:14">
      <c r="B381"/>
      <c r="C381"/>
      <c r="D381"/>
      <c r="E381"/>
      <c r="F381"/>
      <c r="G381"/>
      <c r="H381"/>
      <c r="I381"/>
      <c r="J381"/>
      <c r="K381"/>
      <c r="L381"/>
      <c r="M381"/>
      <c r="N381"/>
    </row>
    <row r="382" spans="2:14">
      <c r="B382"/>
      <c r="C382"/>
      <c r="D382"/>
      <c r="E382"/>
      <c r="F382"/>
      <c r="G382"/>
      <c r="H382"/>
      <c r="I382"/>
      <c r="J382"/>
      <c r="K382"/>
      <c r="L382"/>
      <c r="M382"/>
      <c r="N382"/>
    </row>
    <row r="383" spans="2:14">
      <c r="B383"/>
      <c r="C383"/>
      <c r="D383"/>
      <c r="E383"/>
      <c r="F383"/>
      <c r="G383"/>
      <c r="H383"/>
      <c r="I383"/>
      <c r="J383"/>
      <c r="K383"/>
      <c r="L383"/>
      <c r="M383"/>
      <c r="N383"/>
    </row>
  </sheetData>
  <conditionalFormatting sqref="C300:N300">
    <cfRule type="expression" dxfId="0" priority="3">
      <formula>C300&lt;&gt;0</formula>
    </cfRule>
  </conditionalFormatting>
  <pageMargins left="0.7" right="0.7" top="0.75" bottom="0.75" header="0.3" footer="0.3"/>
  <pageSetup orientation="portrait" horizontalDpi="4294967292" verticalDpi="4294967292"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CFFCC"/>
  </sheetPr>
  <dimension ref="A1:AF377"/>
  <sheetViews>
    <sheetView zoomScale="70" zoomScaleNormal="70" zoomScalePageLayoutView="70" workbookViewId="0"/>
  </sheetViews>
  <sheetFormatPr defaultColWidth="10.796875" defaultRowHeight="14.25"/>
  <cols>
    <col min="1" max="1" width="10.796875" style="285"/>
    <col min="2" max="2" width="18.796875" style="176" customWidth="1"/>
    <col min="3" max="7" width="11.46484375" style="176" bestFit="1" customWidth="1"/>
    <col min="8" max="15" width="12.46484375" style="176" bestFit="1" customWidth="1"/>
    <col min="16" max="16384" width="10.796875" style="176"/>
  </cols>
  <sheetData>
    <row r="1" spans="1:15">
      <c r="B1" s="193"/>
    </row>
    <row r="2" spans="1:15" ht="18">
      <c r="B2" s="245" t="str">
        <f>Introduction!$B$2</f>
        <v>LightCounting Mega Datacenter Report Database</v>
      </c>
    </row>
    <row r="3" spans="1:15" ht="15.75">
      <c r="B3" s="769" t="str">
        <f>Introduction!B3</f>
        <v>July 2022 - template - for illustration only</v>
      </c>
    </row>
    <row r="4" spans="1:15" ht="21">
      <c r="B4" s="284" t="s">
        <v>145</v>
      </c>
      <c r="F4" s="238"/>
      <c r="G4" s="194"/>
      <c r="H4" s="194"/>
      <c r="I4" s="194"/>
      <c r="J4" s="194"/>
      <c r="K4" s="194"/>
      <c r="L4" s="194"/>
      <c r="M4" s="194"/>
      <c r="N4" s="194"/>
    </row>
    <row r="5" spans="1:15">
      <c r="B5" s="193"/>
    </row>
    <row r="6" spans="1:15" ht="18">
      <c r="A6" s="298" t="s">
        <v>169</v>
      </c>
    </row>
    <row r="8" spans="1:15" ht="15.75">
      <c r="B8" s="286" t="s">
        <v>148</v>
      </c>
      <c r="O8" s="112"/>
    </row>
    <row r="24" spans="2:18" ht="15.75">
      <c r="R24" s="299"/>
    </row>
    <row r="26" spans="2:18" ht="15.75">
      <c r="K26" s="308"/>
    </row>
    <row r="27" spans="2:18">
      <c r="B27" s="176" t="s">
        <v>144</v>
      </c>
      <c r="C27" s="237">
        <v>2016</v>
      </c>
      <c r="D27" s="237">
        <v>2017</v>
      </c>
      <c r="E27" s="237">
        <v>2018</v>
      </c>
      <c r="F27" s="237">
        <v>2019</v>
      </c>
      <c r="G27" s="237">
        <v>2020</v>
      </c>
      <c r="H27" s="237">
        <v>2021</v>
      </c>
      <c r="I27" s="237">
        <v>2022</v>
      </c>
      <c r="J27" s="237">
        <v>2023</v>
      </c>
      <c r="K27" s="237">
        <v>2024</v>
      </c>
      <c r="L27" s="237">
        <v>2025</v>
      </c>
      <c r="M27" s="237">
        <v>2026</v>
      </c>
      <c r="N27" s="237">
        <v>2027</v>
      </c>
      <c r="O27" s="274" t="s">
        <v>70</v>
      </c>
    </row>
    <row r="28" spans="2:18">
      <c r="B28" s="232" t="s">
        <v>138</v>
      </c>
      <c r="C28" s="182">
        <f>'Ethernet Cloud'!E89</f>
        <v>10649308.537719864</v>
      </c>
      <c r="D28" s="182">
        <f>'Ethernet Cloud'!F89</f>
        <v>13336042.134659462</v>
      </c>
      <c r="E28" s="182">
        <f>'Ethernet Cloud'!G89</f>
        <v>0</v>
      </c>
      <c r="F28" s="182">
        <f>'Ethernet Cloud'!H89</f>
        <v>0</v>
      </c>
      <c r="G28" s="182">
        <f>'Ethernet Cloud'!I89</f>
        <v>0</v>
      </c>
      <c r="H28" s="182">
        <f>'Ethernet Cloud'!J89</f>
        <v>0</v>
      </c>
      <c r="I28" s="182">
        <f>'Ethernet Cloud'!K89</f>
        <v>0</v>
      </c>
      <c r="J28" s="182">
        <f>'Ethernet Cloud'!L89</f>
        <v>0</v>
      </c>
      <c r="K28" s="182">
        <f>'Ethernet Cloud'!M89</f>
        <v>0</v>
      </c>
      <c r="L28" s="182">
        <f>'Ethernet Cloud'!N89</f>
        <v>0</v>
      </c>
      <c r="M28" s="182">
        <f>'Ethernet Cloud'!O89</f>
        <v>0</v>
      </c>
      <c r="N28" s="182">
        <f>'Ethernet Cloud'!P89</f>
        <v>0</v>
      </c>
      <c r="O28" s="275" t="e">
        <f>(N28/H28)^(1/6)-1</f>
        <v>#DIV/0!</v>
      </c>
    </row>
    <row r="29" spans="2:18">
      <c r="B29" s="188" t="s">
        <v>110</v>
      </c>
      <c r="C29" s="182">
        <f>SUM('WDM Cloud (DCI)'!C165:C175)</f>
        <v>207518.34148435952</v>
      </c>
      <c r="D29" s="182">
        <f>SUM('WDM Cloud (DCI)'!D165:D175)</f>
        <v>243546.64660389183</v>
      </c>
      <c r="E29" s="182">
        <f>SUM('WDM Cloud (DCI)'!E165:E175)</f>
        <v>0</v>
      </c>
      <c r="F29" s="182">
        <f>SUM('WDM Cloud (DCI)'!F165:F175)</f>
        <v>0</v>
      </c>
      <c r="G29" s="182">
        <f>SUM('WDM Cloud (DCI)'!G165:G175)</f>
        <v>0</v>
      </c>
      <c r="H29" s="182">
        <f>SUM('WDM Cloud (DCI)'!H165:H175)</f>
        <v>0</v>
      </c>
      <c r="I29" s="182">
        <f>SUM('WDM Cloud (DCI)'!I165:I175)</f>
        <v>0</v>
      </c>
      <c r="J29" s="182">
        <f>SUM('WDM Cloud (DCI)'!J165:J175)</f>
        <v>0</v>
      </c>
      <c r="K29" s="182">
        <f>SUM('WDM Cloud (DCI)'!K165:K175)</f>
        <v>0</v>
      </c>
      <c r="L29" s="182">
        <f>SUM('WDM Cloud (DCI)'!L165:L175)</f>
        <v>0</v>
      </c>
      <c r="M29" s="182">
        <f>SUM('WDM Cloud (DCI)'!M165:M175)</f>
        <v>0</v>
      </c>
      <c r="N29" s="182">
        <f>SUM('WDM Cloud (DCI)'!N165:N175)</f>
        <v>0</v>
      </c>
      <c r="O29" s="275" t="e">
        <f t="shared" ref="O29:O30" si="0">(N29/H29)^(1/6)-1</f>
        <v>#DIV/0!</v>
      </c>
    </row>
    <row r="30" spans="2:18">
      <c r="B30" s="199" t="s">
        <v>12</v>
      </c>
      <c r="C30" s="278">
        <f t="shared" ref="C30:N30" si="1">SUM(C28:C29)</f>
        <v>10856826.879204225</v>
      </c>
      <c r="D30" s="278">
        <f t="shared" si="1"/>
        <v>13579588.781263353</v>
      </c>
      <c r="E30" s="278">
        <f t="shared" si="1"/>
        <v>0</v>
      </c>
      <c r="F30" s="278">
        <f t="shared" si="1"/>
        <v>0</v>
      </c>
      <c r="G30" s="278">
        <f t="shared" si="1"/>
        <v>0</v>
      </c>
      <c r="H30" s="278">
        <f t="shared" si="1"/>
        <v>0</v>
      </c>
      <c r="I30" s="278">
        <f t="shared" si="1"/>
        <v>0</v>
      </c>
      <c r="J30" s="278">
        <f t="shared" si="1"/>
        <v>0</v>
      </c>
      <c r="K30" s="279">
        <f t="shared" si="1"/>
        <v>0</v>
      </c>
      <c r="L30" s="279">
        <f t="shared" si="1"/>
        <v>0</v>
      </c>
      <c r="M30" s="279">
        <f t="shared" si="1"/>
        <v>0</v>
      </c>
      <c r="N30" s="279">
        <f t="shared" si="1"/>
        <v>0</v>
      </c>
      <c r="O30" s="275" t="e">
        <f t="shared" si="0"/>
        <v>#DIV/0!</v>
      </c>
    </row>
    <row r="32" spans="2:18">
      <c r="B32" s="178" t="s">
        <v>146</v>
      </c>
      <c r="C32" s="237">
        <v>2016</v>
      </c>
      <c r="D32" s="237">
        <v>2017</v>
      </c>
      <c r="E32" s="237">
        <v>2018</v>
      </c>
      <c r="F32" s="237">
        <v>2019</v>
      </c>
      <c r="G32" s="237">
        <v>2020</v>
      </c>
      <c r="H32" s="237">
        <v>2021</v>
      </c>
      <c r="I32" s="237">
        <v>2022</v>
      </c>
      <c r="J32" s="237">
        <v>2023</v>
      </c>
      <c r="K32" s="237">
        <v>2024</v>
      </c>
      <c r="L32" s="237">
        <v>2025</v>
      </c>
      <c r="M32" s="237">
        <v>2026</v>
      </c>
      <c r="N32" s="237">
        <v>2027</v>
      </c>
      <c r="O32" s="274" t="s">
        <v>70</v>
      </c>
    </row>
    <row r="33" spans="2:15">
      <c r="B33" s="179" t="s">
        <v>138</v>
      </c>
      <c r="C33" s="185">
        <f>'Ethernet Cloud'!E259</f>
        <v>1117.8845272480094</v>
      </c>
      <c r="D33" s="185">
        <f>'Ethernet Cloud'!F259</f>
        <v>1907.8960712813273</v>
      </c>
      <c r="E33" s="185">
        <f>'Ethernet Cloud'!G259</f>
        <v>0</v>
      </c>
      <c r="F33" s="185">
        <f>'Ethernet Cloud'!H259</f>
        <v>0</v>
      </c>
      <c r="G33" s="185">
        <f>'Ethernet Cloud'!I259</f>
        <v>0</v>
      </c>
      <c r="H33" s="185">
        <f>'Ethernet Cloud'!J259</f>
        <v>0</v>
      </c>
      <c r="I33" s="185">
        <f>'Ethernet Cloud'!K259</f>
        <v>0</v>
      </c>
      <c r="J33" s="185">
        <f>'Ethernet Cloud'!L259</f>
        <v>0</v>
      </c>
      <c r="K33" s="185">
        <f>'Ethernet Cloud'!M259</f>
        <v>0</v>
      </c>
      <c r="L33" s="185">
        <f>'Ethernet Cloud'!N259</f>
        <v>0</v>
      </c>
      <c r="M33" s="185">
        <f>'Ethernet Cloud'!O259</f>
        <v>0</v>
      </c>
      <c r="N33" s="185">
        <f>'Ethernet Cloud'!P259</f>
        <v>0</v>
      </c>
      <c r="O33" s="275" t="e">
        <f>(N33/H33)^(1/6)-1</f>
        <v>#DIV/0!</v>
      </c>
    </row>
    <row r="34" spans="2:15">
      <c r="B34" s="180" t="s">
        <v>110</v>
      </c>
      <c r="C34" s="185">
        <f>'WDM Cloud (DCI)'!C207</f>
        <v>1612.8353164482846</v>
      </c>
      <c r="D34" s="185">
        <f>'WDM Cloud (DCI)'!D207</f>
        <v>1506.9784749153685</v>
      </c>
      <c r="E34" s="185">
        <f>'WDM Cloud (DCI)'!E207</f>
        <v>0</v>
      </c>
      <c r="F34" s="185">
        <f>'WDM Cloud (DCI)'!F207</f>
        <v>0</v>
      </c>
      <c r="G34" s="185">
        <f>'WDM Cloud (DCI)'!G207</f>
        <v>0</v>
      </c>
      <c r="H34" s="281">
        <f>'WDM Cloud (DCI)'!H207</f>
        <v>0</v>
      </c>
      <c r="I34" s="281">
        <f>'WDM Cloud (DCI)'!I207</f>
        <v>0</v>
      </c>
      <c r="J34" s="281">
        <f>'WDM Cloud (DCI)'!J207</f>
        <v>0</v>
      </c>
      <c r="K34" s="281">
        <f>'WDM Cloud (DCI)'!K207</f>
        <v>0</v>
      </c>
      <c r="L34" s="281">
        <f>'WDM Cloud (DCI)'!L207</f>
        <v>0</v>
      </c>
      <c r="M34" s="281">
        <f>'WDM Cloud (DCI)'!M207</f>
        <v>0</v>
      </c>
      <c r="N34" s="281">
        <f>'WDM Cloud (DCI)'!N207</f>
        <v>0</v>
      </c>
      <c r="O34" s="275" t="e">
        <f t="shared" ref="O34:O35" si="2">(N34/H34)^(1/6)-1</f>
        <v>#DIV/0!</v>
      </c>
    </row>
    <row r="35" spans="2:15">
      <c r="B35" s="199" t="s">
        <v>12</v>
      </c>
      <c r="C35" s="305">
        <f t="shared" ref="C35:N35" si="3">SUM(C33:C34)</f>
        <v>2730.719843696294</v>
      </c>
      <c r="D35" s="305">
        <f t="shared" si="3"/>
        <v>3414.8745461966955</v>
      </c>
      <c r="E35" s="305">
        <f t="shared" si="3"/>
        <v>0</v>
      </c>
      <c r="F35" s="305">
        <f t="shared" si="3"/>
        <v>0</v>
      </c>
      <c r="G35" s="305">
        <f t="shared" si="3"/>
        <v>0</v>
      </c>
      <c r="H35" s="306">
        <f t="shared" si="3"/>
        <v>0</v>
      </c>
      <c r="I35" s="306">
        <f t="shared" si="3"/>
        <v>0</v>
      </c>
      <c r="J35" s="306">
        <f t="shared" si="3"/>
        <v>0</v>
      </c>
      <c r="K35" s="307">
        <f t="shared" si="3"/>
        <v>0</v>
      </c>
      <c r="L35" s="307">
        <f t="shared" si="3"/>
        <v>0</v>
      </c>
      <c r="M35" s="307">
        <f t="shared" si="3"/>
        <v>0</v>
      </c>
      <c r="N35" s="307">
        <f t="shared" si="3"/>
        <v>0</v>
      </c>
      <c r="O35" s="275" t="e">
        <f t="shared" si="2"/>
        <v>#DIV/0!</v>
      </c>
    </row>
    <row r="36" spans="2:15">
      <c r="C36" s="177"/>
      <c r="D36" s="177">
        <f t="shared" ref="D36:N36" si="4">D35/C35-1</f>
        <v>0.25054005597818185</v>
      </c>
      <c r="E36" s="177">
        <f t="shared" si="4"/>
        <v>-1</v>
      </c>
      <c r="F36" s="177" t="e">
        <f t="shared" si="4"/>
        <v>#DIV/0!</v>
      </c>
      <c r="G36" s="177" t="e">
        <f t="shared" si="4"/>
        <v>#DIV/0!</v>
      </c>
      <c r="H36" s="196" t="e">
        <f t="shared" si="4"/>
        <v>#DIV/0!</v>
      </c>
      <c r="I36" s="196" t="e">
        <f t="shared" si="4"/>
        <v>#DIV/0!</v>
      </c>
      <c r="J36" s="196" t="e">
        <f t="shared" si="4"/>
        <v>#DIV/0!</v>
      </c>
      <c r="K36" s="196" t="e">
        <f t="shared" si="4"/>
        <v>#DIV/0!</v>
      </c>
      <c r="L36" s="196" t="e">
        <f t="shared" si="4"/>
        <v>#DIV/0!</v>
      </c>
      <c r="M36" s="196" t="e">
        <f t="shared" si="4"/>
        <v>#DIV/0!</v>
      </c>
      <c r="N36" s="196" t="e">
        <f t="shared" si="4"/>
        <v>#DIV/0!</v>
      </c>
    </row>
    <row r="37" spans="2:15">
      <c r="H37" s="193"/>
      <c r="I37" s="193"/>
    </row>
    <row r="38" spans="2:15">
      <c r="B38" s="176" t="s">
        <v>139</v>
      </c>
      <c r="C38" s="177">
        <f t="shared" ref="C38:N38" si="5">C33/C35</f>
        <v>0.40937356859532109</v>
      </c>
      <c r="D38" s="177">
        <f t="shared" si="5"/>
        <v>0.55870165813448103</v>
      </c>
      <c r="E38" s="177" t="e">
        <f t="shared" si="5"/>
        <v>#DIV/0!</v>
      </c>
      <c r="F38" s="177" t="e">
        <f t="shared" si="5"/>
        <v>#DIV/0!</v>
      </c>
      <c r="G38" s="177" t="e">
        <f t="shared" si="5"/>
        <v>#DIV/0!</v>
      </c>
      <c r="H38" s="196" t="e">
        <f t="shared" si="5"/>
        <v>#DIV/0!</v>
      </c>
      <c r="I38" s="196" t="e">
        <f t="shared" si="5"/>
        <v>#DIV/0!</v>
      </c>
      <c r="J38" s="196" t="e">
        <f t="shared" si="5"/>
        <v>#DIV/0!</v>
      </c>
      <c r="K38" s="196" t="e">
        <f t="shared" si="5"/>
        <v>#DIV/0!</v>
      </c>
      <c r="L38" s="196" t="e">
        <f t="shared" si="5"/>
        <v>#DIV/0!</v>
      </c>
      <c r="M38" s="196" t="e">
        <f t="shared" si="5"/>
        <v>#DIV/0!</v>
      </c>
      <c r="N38" s="196" t="e">
        <f t="shared" si="5"/>
        <v>#DIV/0!</v>
      </c>
    </row>
    <row r="39" spans="2:15">
      <c r="H39" s="193"/>
      <c r="I39" s="193"/>
      <c r="J39" s="193"/>
      <c r="K39" s="193"/>
      <c r="L39" s="193"/>
      <c r="M39" s="193"/>
      <c r="N39" s="193"/>
    </row>
    <row r="40" spans="2:15">
      <c r="B40" s="176" t="s">
        <v>140</v>
      </c>
      <c r="C40" s="177"/>
      <c r="D40" s="177">
        <f t="shared" ref="D40:N40" si="6">D33/C33-1</f>
        <v>0.70670227986620038</v>
      </c>
      <c r="E40" s="177">
        <f t="shared" si="6"/>
        <v>-1</v>
      </c>
      <c r="F40" s="177" t="e">
        <f t="shared" si="6"/>
        <v>#DIV/0!</v>
      </c>
      <c r="G40" s="177" t="e">
        <f t="shared" si="6"/>
        <v>#DIV/0!</v>
      </c>
      <c r="H40" s="196" t="e">
        <f t="shared" si="6"/>
        <v>#DIV/0!</v>
      </c>
      <c r="I40" s="196" t="e">
        <f t="shared" si="6"/>
        <v>#DIV/0!</v>
      </c>
      <c r="J40" s="196" t="e">
        <f t="shared" si="6"/>
        <v>#DIV/0!</v>
      </c>
      <c r="K40" s="196" t="e">
        <f t="shared" si="6"/>
        <v>#DIV/0!</v>
      </c>
      <c r="L40" s="196" t="e">
        <f t="shared" si="6"/>
        <v>#DIV/0!</v>
      </c>
      <c r="M40" s="196" t="e">
        <f t="shared" si="6"/>
        <v>#DIV/0!</v>
      </c>
      <c r="N40" s="196" t="e">
        <f t="shared" si="6"/>
        <v>#DIV/0!</v>
      </c>
    </row>
    <row r="41" spans="2:15">
      <c r="B41" s="176" t="s">
        <v>141</v>
      </c>
      <c r="C41" s="177"/>
      <c r="D41" s="177">
        <f t="shared" ref="D41:N41" si="7">D34/C34-1</f>
        <v>-6.5634005191571254E-2</v>
      </c>
      <c r="E41" s="177">
        <f t="shared" si="7"/>
        <v>-1</v>
      </c>
      <c r="F41" s="177" t="e">
        <f t="shared" si="7"/>
        <v>#DIV/0!</v>
      </c>
      <c r="G41" s="177" t="e">
        <f t="shared" si="7"/>
        <v>#DIV/0!</v>
      </c>
      <c r="H41" s="196" t="e">
        <f t="shared" si="7"/>
        <v>#DIV/0!</v>
      </c>
      <c r="I41" s="196" t="e">
        <f t="shared" si="7"/>
        <v>#DIV/0!</v>
      </c>
      <c r="J41" s="196" t="e">
        <f t="shared" si="7"/>
        <v>#DIV/0!</v>
      </c>
      <c r="K41" s="196" t="e">
        <f t="shared" si="7"/>
        <v>#DIV/0!</v>
      </c>
      <c r="L41" s="196" t="e">
        <f t="shared" si="7"/>
        <v>#DIV/0!</v>
      </c>
      <c r="M41" s="196" t="e">
        <f t="shared" si="7"/>
        <v>#DIV/0!</v>
      </c>
      <c r="N41" s="196" t="e">
        <f t="shared" si="7"/>
        <v>#DIV/0!</v>
      </c>
    </row>
    <row r="42" spans="2:15">
      <c r="I42" s="177"/>
      <c r="J42" s="177"/>
      <c r="K42" s="177"/>
      <c r="L42" s="177"/>
      <c r="M42" s="177"/>
      <c r="N42" s="177"/>
      <c r="O42" s="196"/>
    </row>
    <row r="43" spans="2:15">
      <c r="D43" s="177"/>
      <c r="E43" s="177"/>
      <c r="F43" s="177"/>
      <c r="G43" s="177"/>
      <c r="H43" s="177"/>
      <c r="I43" s="177"/>
      <c r="J43" s="177"/>
      <c r="K43" s="177"/>
      <c r="L43" s="177"/>
      <c r="M43" s="177"/>
      <c r="N43" s="196"/>
      <c r="O43" s="196"/>
    </row>
    <row r="44" spans="2:15" ht="15.75">
      <c r="B44" s="286" t="s">
        <v>149</v>
      </c>
    </row>
    <row r="45" spans="2:15">
      <c r="B45" s="287"/>
    </row>
    <row r="62" spans="2:15" ht="15.75">
      <c r="J62" s="308"/>
    </row>
    <row r="63" spans="2:15">
      <c r="C63" s="236">
        <v>2016</v>
      </c>
      <c r="D63" s="237">
        <v>2017</v>
      </c>
      <c r="E63" s="237">
        <v>2018</v>
      </c>
      <c r="F63" s="237">
        <v>2019</v>
      </c>
      <c r="G63" s="237">
        <v>2020</v>
      </c>
      <c r="H63" s="237">
        <v>2021</v>
      </c>
      <c r="I63" s="237">
        <v>2022</v>
      </c>
      <c r="J63" s="237">
        <v>2023</v>
      </c>
      <c r="K63" s="237">
        <v>2024</v>
      </c>
      <c r="L63" s="237">
        <v>2025</v>
      </c>
      <c r="M63" s="237">
        <v>2026</v>
      </c>
      <c r="N63" s="237">
        <v>2027</v>
      </c>
      <c r="O63" s="274" t="s">
        <v>70</v>
      </c>
    </row>
    <row r="64" spans="2:15" ht="26.65">
      <c r="B64" s="502" t="s">
        <v>143</v>
      </c>
      <c r="C64" s="462">
        <v>8975.5686163504142</v>
      </c>
      <c r="D64" s="277">
        <v>8154.8982810718162</v>
      </c>
      <c r="E64" s="277"/>
      <c r="F64" s="277"/>
      <c r="G64" s="277"/>
      <c r="H64" s="277"/>
      <c r="I64" s="277"/>
      <c r="J64" s="277"/>
      <c r="K64" s="277"/>
      <c r="L64" s="277"/>
      <c r="M64" s="277"/>
      <c r="N64" s="277"/>
      <c r="O64" s="275" t="e">
        <f>(N64/H64)^(1/6)-1</f>
        <v>#DIV/0!</v>
      </c>
    </row>
    <row r="65" spans="1:15">
      <c r="B65" s="503" t="s">
        <v>316</v>
      </c>
      <c r="C65" s="501">
        <v>6244.8487726541207</v>
      </c>
      <c r="D65" s="276">
        <v>4740.0237348751207</v>
      </c>
      <c r="E65" s="276"/>
      <c r="F65" s="276"/>
      <c r="G65" s="276"/>
      <c r="H65" s="276"/>
      <c r="I65" s="276"/>
      <c r="J65" s="276"/>
      <c r="K65" s="276"/>
      <c r="L65" s="276"/>
      <c r="M65" s="276"/>
      <c r="N65" s="276"/>
      <c r="O65" s="275" t="e">
        <f t="shared" ref="O65:O69" si="8">(N65/H65)^(1/6)-1</f>
        <v>#DIV/0!</v>
      </c>
    </row>
    <row r="66" spans="1:15">
      <c r="A66" s="500"/>
      <c r="B66" s="503" t="s">
        <v>312</v>
      </c>
      <c r="C66" s="501">
        <v>1859.4228338221342</v>
      </c>
      <c r="D66" s="276">
        <v>2355.7724182221687</v>
      </c>
      <c r="E66" s="276"/>
      <c r="F66" s="276"/>
      <c r="G66" s="276"/>
      <c r="H66" s="276"/>
      <c r="I66" s="276"/>
      <c r="J66" s="276"/>
      <c r="K66" s="276"/>
      <c r="L66" s="276"/>
      <c r="M66" s="276"/>
      <c r="N66" s="276"/>
      <c r="O66" s="275" t="e">
        <f t="shared" si="8"/>
        <v>#DIV/0!</v>
      </c>
    </row>
    <row r="67" spans="1:15">
      <c r="B67" s="504" t="s">
        <v>313</v>
      </c>
      <c r="C67" s="250">
        <v>871.29700987415993</v>
      </c>
      <c r="D67" s="251">
        <v>1059.1021279745271</v>
      </c>
      <c r="E67" s="251"/>
      <c r="F67" s="251"/>
      <c r="G67" s="251"/>
      <c r="H67" s="251"/>
      <c r="I67" s="251"/>
      <c r="J67" s="251"/>
      <c r="K67" s="251"/>
      <c r="L67" s="251"/>
      <c r="M67" s="251"/>
      <c r="N67" s="251"/>
      <c r="O67" s="275" t="e">
        <f t="shared" si="8"/>
        <v>#DIV/0!</v>
      </c>
    </row>
    <row r="68" spans="1:15">
      <c r="B68" s="506" t="s">
        <v>314</v>
      </c>
      <c r="C68" s="505">
        <f t="shared" ref="C68:D68" si="9">C35</f>
        <v>2730.719843696294</v>
      </c>
      <c r="D68" s="249">
        <f t="shared" si="9"/>
        <v>3414.8745461966955</v>
      </c>
      <c r="E68" s="249"/>
      <c r="F68" s="249"/>
      <c r="G68" s="249"/>
      <c r="H68" s="249"/>
      <c r="I68" s="249"/>
      <c r="J68" s="249"/>
      <c r="K68" s="249"/>
      <c r="L68" s="249"/>
      <c r="M68" s="249"/>
      <c r="N68" s="249"/>
      <c r="O68" s="275" t="e">
        <f t="shared" si="8"/>
        <v>#DIV/0!</v>
      </c>
    </row>
    <row r="69" spans="1:15">
      <c r="B69" s="508" t="s">
        <v>142</v>
      </c>
      <c r="C69" s="507">
        <f t="shared" ref="C69:D69" si="10">C68/C64</f>
        <v>0.30423920315442265</v>
      </c>
      <c r="D69" s="384">
        <f t="shared" si="10"/>
        <v>0.41875133551609073</v>
      </c>
      <c r="E69" s="384"/>
      <c r="F69" s="384"/>
      <c r="G69" s="384"/>
      <c r="H69" s="384"/>
      <c r="I69" s="384"/>
      <c r="J69" s="384"/>
      <c r="K69" s="384"/>
      <c r="L69" s="384"/>
      <c r="M69" s="384"/>
      <c r="N69" s="384"/>
      <c r="O69" s="275" t="e">
        <f t="shared" si="8"/>
        <v>#DIV/0!</v>
      </c>
    </row>
    <row r="72" spans="1:15" ht="15.75">
      <c r="B72" s="288" t="s">
        <v>150</v>
      </c>
    </row>
    <row r="73" spans="1:15" ht="15.75">
      <c r="C73" s="112" t="s">
        <v>151</v>
      </c>
    </row>
    <row r="75" spans="1:15" ht="15.75">
      <c r="B75" s="288" t="s">
        <v>216</v>
      </c>
    </row>
    <row r="87" spans="2:14" ht="15.75">
      <c r="I87" s="308"/>
    </row>
    <row r="88" spans="2:14" ht="15.75">
      <c r="I88" s="309"/>
    </row>
    <row r="90" spans="2:14">
      <c r="C90" s="270">
        <v>2016</v>
      </c>
      <c r="D90" s="270">
        <v>2017</v>
      </c>
      <c r="E90" s="270">
        <v>2018</v>
      </c>
      <c r="F90" s="270">
        <v>2019</v>
      </c>
      <c r="G90" s="270">
        <v>2020</v>
      </c>
      <c r="H90" s="270">
        <v>2021</v>
      </c>
      <c r="I90" s="270">
        <v>2022</v>
      </c>
      <c r="J90" s="270">
        <v>2023</v>
      </c>
      <c r="K90" s="270">
        <v>2024</v>
      </c>
      <c r="L90" s="270">
        <v>2025</v>
      </c>
      <c r="M90" s="270">
        <v>2026</v>
      </c>
      <c r="N90" s="270">
        <v>2027</v>
      </c>
    </row>
    <row r="91" spans="2:14">
      <c r="B91" s="232" t="s">
        <v>212</v>
      </c>
      <c r="C91" s="392">
        <f>'Ethernet Cloud'!E259-'Report Figures'!C92</f>
        <v>573.95700160891897</v>
      </c>
      <c r="D91" s="392">
        <f>'Ethernet Cloud'!F259-'Report Figures'!D92</f>
        <v>858.33625462030932</v>
      </c>
      <c r="E91" s="392"/>
      <c r="F91" s="392"/>
      <c r="G91" s="392"/>
      <c r="H91" s="392"/>
      <c r="I91" s="392"/>
      <c r="J91" s="392"/>
      <c r="K91" s="392"/>
      <c r="L91" s="392"/>
      <c r="M91" s="392"/>
      <c r="N91" s="392"/>
    </row>
    <row r="92" spans="2:14">
      <c r="B92" s="233" t="s">
        <v>215</v>
      </c>
      <c r="C92" s="393">
        <v>543.92752563909039</v>
      </c>
      <c r="D92" s="393">
        <v>1049.559816661018</v>
      </c>
      <c r="E92" s="393"/>
      <c r="F92" s="393"/>
      <c r="G92" s="393"/>
      <c r="H92" s="393"/>
      <c r="I92" s="393"/>
      <c r="J92" s="393"/>
      <c r="K92" s="393"/>
      <c r="L92" s="393"/>
      <c r="M92" s="393"/>
      <c r="N92" s="393"/>
    </row>
    <row r="93" spans="2:14">
      <c r="B93" s="176" t="s">
        <v>254</v>
      </c>
      <c r="C93" s="177">
        <f t="shared" ref="C93:K93" si="11">C92/(C92+C91)</f>
        <v>0.48656861454028949</v>
      </c>
      <c r="D93" s="177">
        <f t="shared" si="11"/>
        <v>0.55011372603547648</v>
      </c>
      <c r="E93" s="177" t="e">
        <f t="shared" si="11"/>
        <v>#DIV/0!</v>
      </c>
      <c r="F93" s="177" t="e">
        <f t="shared" si="11"/>
        <v>#DIV/0!</v>
      </c>
      <c r="G93" s="177" t="e">
        <f t="shared" si="11"/>
        <v>#DIV/0!</v>
      </c>
      <c r="H93" s="177" t="e">
        <f t="shared" si="11"/>
        <v>#DIV/0!</v>
      </c>
      <c r="I93" s="177" t="e">
        <f t="shared" si="11"/>
        <v>#DIV/0!</v>
      </c>
      <c r="J93" s="177" t="e">
        <f t="shared" si="11"/>
        <v>#DIV/0!</v>
      </c>
      <c r="K93" s="177" t="e">
        <f t="shared" si="11"/>
        <v>#DIV/0!</v>
      </c>
      <c r="L93" s="177" t="e">
        <f>L92/(L92+L91)</f>
        <v>#DIV/0!</v>
      </c>
      <c r="M93" s="177" t="e">
        <f>M92/(M92+M91)</f>
        <v>#DIV/0!</v>
      </c>
      <c r="N93" s="177" t="e">
        <f>N92/(N92+N91)</f>
        <v>#DIV/0!</v>
      </c>
    </row>
    <row r="95" spans="2:14" ht="15.75">
      <c r="B95" s="288" t="s">
        <v>213</v>
      </c>
    </row>
    <row r="111" spans="10:11" ht="15.75">
      <c r="J111" s="308" t="s">
        <v>429</v>
      </c>
    </row>
    <row r="112" spans="10:11" ht="15.75">
      <c r="K112" s="309" t="s">
        <v>428</v>
      </c>
    </row>
    <row r="114" spans="1:14" ht="15.75">
      <c r="B114" s="112" t="s">
        <v>214</v>
      </c>
      <c r="C114" s="236">
        <v>2016</v>
      </c>
      <c r="D114" s="237">
        <v>2017</v>
      </c>
      <c r="E114" s="237">
        <v>2018</v>
      </c>
      <c r="F114" s="237">
        <v>2019</v>
      </c>
      <c r="G114" s="237">
        <v>2020</v>
      </c>
      <c r="H114" s="237">
        <v>2021</v>
      </c>
      <c r="I114" s="237">
        <v>2022</v>
      </c>
      <c r="J114" s="237">
        <v>2023</v>
      </c>
      <c r="K114" s="237">
        <v>2024</v>
      </c>
      <c r="L114" s="237">
        <v>2025</v>
      </c>
      <c r="M114" s="237">
        <v>2026</v>
      </c>
      <c r="N114" s="237">
        <v>2027</v>
      </c>
    </row>
    <row r="115" spans="1:14">
      <c r="B115" s="289" t="s">
        <v>45</v>
      </c>
      <c r="C115" s="310">
        <v>15.965275681030047</v>
      </c>
      <c r="D115" s="310">
        <v>9.2687836593942698</v>
      </c>
      <c r="E115" s="310"/>
      <c r="F115" s="310"/>
      <c r="G115" s="310"/>
      <c r="H115" s="310"/>
      <c r="I115" s="310"/>
      <c r="J115" s="310"/>
      <c r="K115" s="310"/>
      <c r="L115" s="310"/>
      <c r="M115" s="310"/>
      <c r="N115" s="310"/>
    </row>
    <row r="116" spans="1:14">
      <c r="B116" s="290" t="s">
        <v>242</v>
      </c>
      <c r="C116" s="311">
        <v>280.90236169485331</v>
      </c>
      <c r="D116" s="311">
        <v>230.38342721839132</v>
      </c>
      <c r="E116" s="311"/>
      <c r="F116" s="311"/>
      <c r="G116" s="311"/>
      <c r="H116" s="311"/>
      <c r="I116" s="311"/>
      <c r="J116" s="311"/>
      <c r="K116" s="311"/>
      <c r="L116" s="311"/>
      <c r="M116" s="311"/>
      <c r="N116" s="311"/>
    </row>
    <row r="117" spans="1:14">
      <c r="B117" s="290" t="s">
        <v>271</v>
      </c>
      <c r="C117" s="313">
        <v>0</v>
      </c>
      <c r="D117" s="313">
        <v>0</v>
      </c>
      <c r="E117" s="313"/>
      <c r="F117" s="313"/>
      <c r="G117" s="313"/>
      <c r="H117" s="313"/>
      <c r="I117" s="313"/>
      <c r="J117" s="313"/>
      <c r="K117" s="313"/>
      <c r="L117" s="313"/>
      <c r="M117" s="313"/>
      <c r="N117" s="313"/>
    </row>
    <row r="118" spans="1:14">
      <c r="B118" s="290" t="s">
        <v>46</v>
      </c>
      <c r="C118" s="313">
        <v>247.05988826320709</v>
      </c>
      <c r="D118" s="313">
        <v>809.9076057832325</v>
      </c>
      <c r="E118" s="313"/>
      <c r="F118" s="313"/>
      <c r="G118" s="313"/>
      <c r="H118" s="313"/>
      <c r="I118" s="313"/>
      <c r="J118" s="313"/>
      <c r="K118" s="313"/>
      <c r="L118" s="313"/>
      <c r="M118" s="313"/>
      <c r="N118" s="313"/>
    </row>
    <row r="119" spans="1:14">
      <c r="B119" s="290" t="s">
        <v>95</v>
      </c>
      <c r="C119" s="313">
        <v>0</v>
      </c>
      <c r="D119" s="313">
        <v>0</v>
      </c>
      <c r="E119" s="313"/>
      <c r="F119" s="313"/>
      <c r="G119" s="313"/>
      <c r="H119" s="313"/>
      <c r="I119" s="313"/>
      <c r="J119" s="313"/>
      <c r="K119" s="313"/>
      <c r="L119" s="313"/>
      <c r="M119" s="313"/>
      <c r="N119" s="313"/>
    </row>
    <row r="120" spans="1:14">
      <c r="B120" s="290" t="s">
        <v>80</v>
      </c>
      <c r="C120" s="313">
        <v>0</v>
      </c>
      <c r="D120" s="313">
        <v>0</v>
      </c>
      <c r="E120" s="313"/>
      <c r="F120" s="313"/>
      <c r="G120" s="313"/>
      <c r="H120" s="313"/>
      <c r="I120" s="313"/>
      <c r="J120" s="313"/>
      <c r="K120" s="313"/>
      <c r="L120" s="313"/>
      <c r="M120" s="313"/>
      <c r="N120" s="313"/>
    </row>
    <row r="121" spans="1:14">
      <c r="B121" s="290" t="s">
        <v>298</v>
      </c>
      <c r="C121" s="313">
        <v>0</v>
      </c>
      <c r="D121" s="313">
        <v>0</v>
      </c>
      <c r="E121" s="313"/>
      <c r="F121" s="313"/>
      <c r="G121" s="313"/>
      <c r="H121" s="313"/>
      <c r="I121" s="313"/>
      <c r="J121" s="313"/>
      <c r="K121" s="313"/>
      <c r="L121" s="313"/>
      <c r="M121" s="313"/>
      <c r="N121" s="313"/>
    </row>
    <row r="122" spans="1:14">
      <c r="B122" s="489" t="s">
        <v>376</v>
      </c>
      <c r="C122" s="313">
        <v>0</v>
      </c>
      <c r="D122" s="313">
        <v>0</v>
      </c>
      <c r="E122" s="313"/>
      <c r="F122" s="313"/>
      <c r="G122" s="313"/>
      <c r="H122" s="313"/>
      <c r="I122" s="313"/>
      <c r="J122" s="313"/>
      <c r="K122" s="313"/>
      <c r="L122" s="313"/>
      <c r="M122" s="313"/>
      <c r="N122" s="313"/>
    </row>
    <row r="123" spans="1:14">
      <c r="B123" s="189" t="s">
        <v>12</v>
      </c>
      <c r="C123" s="714">
        <v>543.92752563909039</v>
      </c>
      <c r="D123" s="715">
        <v>1049.559816661018</v>
      </c>
      <c r="E123" s="715"/>
      <c r="F123" s="715"/>
      <c r="G123" s="715"/>
      <c r="H123" s="715"/>
      <c r="I123" s="715"/>
      <c r="J123" s="715"/>
      <c r="K123" s="715"/>
      <c r="L123" s="715"/>
      <c r="M123" s="715"/>
      <c r="N123" s="716"/>
    </row>
    <row r="124" spans="1:14" ht="13.15">
      <c r="A124" s="176"/>
    </row>
    <row r="125" spans="1:14" ht="12.75" customHeight="1"/>
    <row r="126" spans="1:14" ht="15.75">
      <c r="B126" s="288" t="s">
        <v>161</v>
      </c>
    </row>
    <row r="127" spans="1:14" ht="15.75">
      <c r="B127" s="288"/>
    </row>
    <row r="128" spans="1:14" ht="18">
      <c r="A128" s="298" t="s">
        <v>168</v>
      </c>
    </row>
    <row r="130" spans="2:11" ht="15.75">
      <c r="B130" s="288" t="s">
        <v>160</v>
      </c>
    </row>
    <row r="132" spans="2:11" ht="15.75">
      <c r="B132" s="286" t="s">
        <v>152</v>
      </c>
    </row>
    <row r="133" spans="2:11" ht="15.75">
      <c r="I133" s="309"/>
    </row>
    <row r="137" spans="2:11">
      <c r="I137" s="176">
        <v>2021</v>
      </c>
    </row>
    <row r="138" spans="2:11" ht="15.75">
      <c r="H138" s="176" t="s">
        <v>59</v>
      </c>
      <c r="I138" s="572">
        <f>H168</f>
        <v>0</v>
      </c>
      <c r="K138" s="302"/>
    </row>
    <row r="139" spans="2:11">
      <c r="H139" s="176" t="s">
        <v>106</v>
      </c>
      <c r="I139" s="573">
        <f>H167</f>
        <v>0</v>
      </c>
    </row>
    <row r="140" spans="2:11" ht="15.75">
      <c r="H140" s="176" t="s">
        <v>71</v>
      </c>
      <c r="I140" s="574">
        <f>H169</f>
        <v>0</v>
      </c>
      <c r="J140" s="308"/>
    </row>
    <row r="141" spans="2:11">
      <c r="H141" s="176" t="s">
        <v>12</v>
      </c>
      <c r="I141" s="276">
        <f>SUM(I138:I140)</f>
        <v>0</v>
      </c>
    </row>
    <row r="142" spans="2:11" ht="15.75">
      <c r="H142" s="308"/>
    </row>
    <row r="149" spans="2:2" ht="15.75">
      <c r="B149" s="288" t="s">
        <v>153</v>
      </c>
    </row>
    <row r="162" spans="2:14" ht="15.75">
      <c r="I162" s="308"/>
    </row>
    <row r="163" spans="2:14" ht="15.75">
      <c r="I163" s="309"/>
    </row>
    <row r="166" spans="2:14">
      <c r="C166" s="236">
        <v>2016</v>
      </c>
      <c r="D166" s="239">
        <v>2017</v>
      </c>
      <c r="E166" s="239">
        <v>2018</v>
      </c>
      <c r="F166" s="239">
        <v>2019</v>
      </c>
      <c r="G166" s="239">
        <v>2020</v>
      </c>
      <c r="H166" s="239">
        <v>2021</v>
      </c>
      <c r="I166" s="239">
        <v>2022</v>
      </c>
      <c r="J166" s="239">
        <v>2023</v>
      </c>
      <c r="K166" s="239">
        <v>2024</v>
      </c>
      <c r="L166" s="239">
        <v>2025</v>
      </c>
      <c r="M166" s="239">
        <v>2026</v>
      </c>
      <c r="N166" s="239">
        <v>2027</v>
      </c>
    </row>
    <row r="167" spans="2:14">
      <c r="B167" s="475" t="s">
        <v>106</v>
      </c>
      <c r="C167" s="310">
        <v>112.87902290674066</v>
      </c>
      <c r="D167" s="310">
        <v>140.51783636640354</v>
      </c>
      <c r="E167" s="310"/>
      <c r="F167" s="310"/>
      <c r="G167" s="310"/>
      <c r="H167" s="310"/>
      <c r="I167" s="310"/>
      <c r="J167" s="310"/>
      <c r="K167" s="310"/>
      <c r="L167" s="310"/>
      <c r="M167" s="310"/>
      <c r="N167" s="310"/>
    </row>
    <row r="168" spans="2:14">
      <c r="B168" s="312" t="s">
        <v>59</v>
      </c>
      <c r="C168" s="311">
        <v>353.38430273613432</v>
      </c>
      <c r="D168" s="311">
        <v>343.58823534392201</v>
      </c>
      <c r="E168" s="311"/>
      <c r="F168" s="311"/>
      <c r="G168" s="311"/>
      <c r="H168" s="311"/>
      <c r="I168" s="311"/>
      <c r="J168" s="311"/>
      <c r="K168" s="311"/>
      <c r="L168" s="311"/>
      <c r="M168" s="311"/>
      <c r="N168" s="311"/>
    </row>
    <row r="169" spans="2:14">
      <c r="B169" s="291" t="s">
        <v>162</v>
      </c>
      <c r="C169" s="393">
        <v>549.6</v>
      </c>
      <c r="D169" s="393">
        <v>503.43360000000001</v>
      </c>
      <c r="E169" s="393"/>
      <c r="F169" s="393"/>
      <c r="G169" s="393"/>
      <c r="H169" s="393"/>
      <c r="I169" s="393"/>
      <c r="J169" s="393"/>
      <c r="K169" s="393"/>
      <c r="L169" s="393"/>
      <c r="M169" s="393"/>
      <c r="N169" s="393"/>
    </row>
    <row r="170" spans="2:14">
      <c r="B170" s="285" t="s">
        <v>12</v>
      </c>
      <c r="C170" s="509">
        <f>SUM(C167:C169)</f>
        <v>1015.863325642875</v>
      </c>
      <c r="D170" s="509">
        <f t="shared" ref="D170" si="12">SUM(D167:D169)</f>
        <v>987.53967171032559</v>
      </c>
      <c r="E170" s="509"/>
      <c r="F170" s="509"/>
      <c r="G170" s="509"/>
      <c r="H170" s="509"/>
      <c r="I170" s="509"/>
      <c r="J170" s="509"/>
      <c r="K170" s="509"/>
      <c r="L170" s="509"/>
      <c r="M170" s="509"/>
      <c r="N170" s="509"/>
    </row>
    <row r="171" spans="2:14">
      <c r="B171" s="285"/>
      <c r="C171" s="285"/>
      <c r="D171" s="285"/>
      <c r="E171" s="285"/>
      <c r="F171" s="285"/>
      <c r="G171" s="285"/>
      <c r="H171" s="285"/>
      <c r="I171" s="285"/>
      <c r="J171" s="285"/>
      <c r="K171" s="285"/>
      <c r="L171" s="285"/>
      <c r="M171" s="285"/>
      <c r="N171" s="285"/>
    </row>
    <row r="172" spans="2:14" ht="15.75">
      <c r="B172" s="288" t="s">
        <v>154</v>
      </c>
    </row>
    <row r="173" spans="2:14" ht="15.75">
      <c r="B173" s="112"/>
      <c r="C173" s="301" t="s">
        <v>155</v>
      </c>
    </row>
    <row r="175" spans="2:14" ht="15.75">
      <c r="B175" s="288" t="s">
        <v>156</v>
      </c>
    </row>
    <row r="176" spans="2:14" ht="15.75">
      <c r="B176" s="112"/>
      <c r="C176" s="301" t="s">
        <v>157</v>
      </c>
    </row>
    <row r="178" spans="2:27" ht="15.75">
      <c r="B178" s="288"/>
    </row>
    <row r="179" spans="2:27" ht="15.75">
      <c r="B179" s="112"/>
      <c r="C179" s="301"/>
      <c r="D179" s="300"/>
      <c r="E179" s="300"/>
    </row>
    <row r="181" spans="2:27" ht="15.75">
      <c r="E181" s="299" t="s">
        <v>158</v>
      </c>
      <c r="J181" s="299" t="s">
        <v>447</v>
      </c>
      <c r="S181" s="299" t="s">
        <v>180</v>
      </c>
    </row>
    <row r="182" spans="2:27" ht="15.75">
      <c r="AA182" s="288" t="s">
        <v>448</v>
      </c>
    </row>
    <row r="198" spans="1:32" ht="15.75">
      <c r="C198" s="469"/>
      <c r="D198" s="193"/>
      <c r="E198" s="193"/>
      <c r="F198" s="193"/>
      <c r="G198" s="193"/>
      <c r="H198" s="193"/>
      <c r="I198" s="193"/>
    </row>
    <row r="199" spans="1:32" ht="15.75">
      <c r="C199" s="193"/>
      <c r="D199" s="193"/>
      <c r="E199" s="470"/>
      <c r="F199" s="193"/>
      <c r="G199" s="193"/>
      <c r="H199" s="193"/>
      <c r="I199" s="193"/>
    </row>
    <row r="200" spans="1:32">
      <c r="D200" s="318">
        <v>1999</v>
      </c>
      <c r="E200" s="198">
        <v>2000</v>
      </c>
      <c r="F200" s="198">
        <v>2001</v>
      </c>
      <c r="G200" s="198">
        <v>2002</v>
      </c>
      <c r="H200" s="198">
        <v>2003</v>
      </c>
      <c r="I200" s="198">
        <v>2004</v>
      </c>
      <c r="J200" s="198">
        <v>2005</v>
      </c>
      <c r="K200" s="198">
        <v>2006</v>
      </c>
      <c r="L200" s="198">
        <v>2007</v>
      </c>
      <c r="M200" s="198">
        <v>2008</v>
      </c>
      <c r="N200" s="198">
        <v>2009</v>
      </c>
      <c r="O200" s="198">
        <v>2010</v>
      </c>
      <c r="P200" s="198">
        <v>2011</v>
      </c>
      <c r="Q200" s="198">
        <v>2012</v>
      </c>
      <c r="R200" s="198">
        <v>2013</v>
      </c>
      <c r="S200" s="198">
        <v>2014</v>
      </c>
      <c r="T200" s="198">
        <v>2015</v>
      </c>
      <c r="U200" s="198">
        <v>2016</v>
      </c>
      <c r="V200" s="198">
        <v>2017</v>
      </c>
      <c r="W200" s="198">
        <v>2018</v>
      </c>
      <c r="X200" s="198">
        <v>2019</v>
      </c>
      <c r="Y200" s="198">
        <v>2020</v>
      </c>
      <c r="Z200" s="198">
        <v>2021</v>
      </c>
      <c r="AA200" s="198">
        <v>2022</v>
      </c>
      <c r="AB200" s="198">
        <v>2023</v>
      </c>
      <c r="AC200" s="198">
        <v>2024</v>
      </c>
      <c r="AD200" s="198">
        <v>2025</v>
      </c>
      <c r="AE200" s="198">
        <v>2026</v>
      </c>
      <c r="AF200" s="198">
        <v>2027</v>
      </c>
    </row>
    <row r="201" spans="1:32">
      <c r="B201" s="179" t="s">
        <v>163</v>
      </c>
      <c r="C201" s="268"/>
      <c r="D201" s="319">
        <v>0.5</v>
      </c>
      <c r="E201" s="320">
        <v>0.495</v>
      </c>
      <c r="F201" s="320">
        <v>0.49</v>
      </c>
      <c r="G201" s="320">
        <v>0.48499999999999999</v>
      </c>
      <c r="H201" s="320">
        <v>0.48</v>
      </c>
      <c r="I201" s="320">
        <v>0.47499999999999998</v>
      </c>
      <c r="J201" s="320">
        <v>0.47</v>
      </c>
      <c r="K201" s="320">
        <v>0.45714285714285707</v>
      </c>
      <c r="L201" s="320">
        <v>0.45098039215686292</v>
      </c>
      <c r="M201" s="320">
        <v>0.41891891891891886</v>
      </c>
      <c r="N201" s="320">
        <v>0.39999999999999991</v>
      </c>
      <c r="O201" s="320">
        <v>0.38775510204081631</v>
      </c>
      <c r="P201" s="320">
        <v>0.38</v>
      </c>
      <c r="Q201" s="320">
        <v>0.37</v>
      </c>
      <c r="R201" s="320">
        <v>0.36</v>
      </c>
      <c r="S201" s="320">
        <v>0.35</v>
      </c>
      <c r="T201" s="320">
        <v>0.33</v>
      </c>
      <c r="U201" s="320">
        <v>0.31</v>
      </c>
      <c r="V201" s="320">
        <v>0.3</v>
      </c>
      <c r="W201" s="320"/>
      <c r="X201" s="320"/>
      <c r="Y201" s="320"/>
      <c r="Z201" s="320"/>
      <c r="AA201" s="320"/>
      <c r="AB201" s="320"/>
      <c r="AC201" s="320"/>
      <c r="AD201" s="320"/>
      <c r="AE201" s="320"/>
      <c r="AF201" s="320"/>
    </row>
    <row r="202" spans="1:32">
      <c r="B202" s="204" t="s">
        <v>164</v>
      </c>
      <c r="C202" s="205"/>
      <c r="D202" s="321">
        <v>0.6</v>
      </c>
      <c r="E202" s="322">
        <v>1</v>
      </c>
      <c r="F202" s="322">
        <v>0.6</v>
      </c>
      <c r="G202" s="322">
        <v>0.2</v>
      </c>
      <c r="H202" s="322">
        <v>0.1</v>
      </c>
      <c r="I202" s="322">
        <v>0.18</v>
      </c>
      <c r="J202" s="322">
        <v>0.203125</v>
      </c>
      <c r="K202" s="322">
        <v>0.27420383628548373</v>
      </c>
      <c r="L202" s="322">
        <v>0.40606751301296207</v>
      </c>
      <c r="M202" s="322">
        <v>0.50744472069135105</v>
      </c>
      <c r="N202" s="322">
        <v>0.24842156785301661</v>
      </c>
      <c r="O202" s="322">
        <v>0.22001159553324645</v>
      </c>
      <c r="P202" s="322">
        <v>0.31682528349686678</v>
      </c>
      <c r="Q202" s="322">
        <v>0.38660684502076625</v>
      </c>
      <c r="R202" s="322">
        <v>0.41913726843312915</v>
      </c>
      <c r="S202" s="322">
        <v>0.42631212042630495</v>
      </c>
      <c r="T202" s="322">
        <v>0.44820797319536432</v>
      </c>
      <c r="U202" s="322">
        <v>0.45336819650410609</v>
      </c>
      <c r="V202" s="322">
        <v>0.41906458920321166</v>
      </c>
      <c r="W202" s="322"/>
      <c r="X202" s="322"/>
      <c r="Y202" s="322"/>
      <c r="Z202" s="322"/>
      <c r="AA202" s="322"/>
      <c r="AB202" s="322"/>
      <c r="AC202" s="322"/>
      <c r="AD202" s="322"/>
      <c r="AE202" s="322"/>
      <c r="AF202" s="322"/>
    </row>
    <row r="203" spans="1:32">
      <c r="Q203" s="491" t="s">
        <v>299</v>
      </c>
    </row>
    <row r="204" spans="1:32" ht="15.75">
      <c r="A204" s="41"/>
      <c r="B204" s="288" t="s">
        <v>449</v>
      </c>
    </row>
    <row r="205" spans="1:32" ht="15.75">
      <c r="C205" s="301" t="s">
        <v>157</v>
      </c>
      <c r="D205" s="112"/>
      <c r="E205" s="112"/>
      <c r="F205" s="112"/>
    </row>
    <row r="207" spans="1:32" ht="15.75">
      <c r="A207" s="41"/>
      <c r="B207" s="288" t="s">
        <v>301</v>
      </c>
    </row>
    <row r="220" spans="1:23" ht="15.75">
      <c r="J220" s="308"/>
    </row>
    <row r="221" spans="1:23" ht="15.75">
      <c r="J221" s="193"/>
      <c r="K221" s="193"/>
      <c r="L221" s="470"/>
      <c r="M221" s="193"/>
      <c r="N221" s="193"/>
    </row>
    <row r="222" spans="1:23">
      <c r="B222" s="39"/>
      <c r="C222" s="294">
        <v>2011</v>
      </c>
      <c r="D222" s="295">
        <v>2012</v>
      </c>
      <c r="E222" s="295">
        <v>2013</v>
      </c>
      <c r="F222" s="295">
        <v>2014</v>
      </c>
      <c r="G222" s="295">
        <v>2015</v>
      </c>
      <c r="H222" s="295">
        <v>2016</v>
      </c>
      <c r="I222" s="295">
        <v>2017</v>
      </c>
      <c r="J222" s="295">
        <v>2018</v>
      </c>
      <c r="K222" s="295">
        <v>2019</v>
      </c>
      <c r="L222" s="295">
        <v>2020</v>
      </c>
      <c r="M222" s="295">
        <v>2021</v>
      </c>
      <c r="N222" s="295">
        <v>2022</v>
      </c>
      <c r="O222" s="295">
        <v>2023</v>
      </c>
      <c r="P222" s="295">
        <v>2024</v>
      </c>
      <c r="Q222" s="295">
        <v>2025</v>
      </c>
      <c r="R222" s="295">
        <v>2026</v>
      </c>
      <c r="S222" s="295">
        <v>2027</v>
      </c>
    </row>
    <row r="223" spans="1:23" s="181" customFormat="1">
      <c r="A223" s="472"/>
      <c r="B223" s="296" t="s">
        <v>106</v>
      </c>
      <c r="C223" s="314">
        <v>0.94957430634077222</v>
      </c>
      <c r="D223" s="315">
        <v>0.62691918205772357</v>
      </c>
      <c r="E223" s="315">
        <v>0.77377750923225497</v>
      </c>
      <c r="F223" s="315">
        <v>0.74066365725953864</v>
      </c>
      <c r="G223" s="315">
        <v>0.53211908446524481</v>
      </c>
      <c r="H223" s="315">
        <v>0.57976641246958427</v>
      </c>
      <c r="I223" s="315">
        <v>0.70931126224123986</v>
      </c>
      <c r="J223" s="315"/>
      <c r="K223" s="315"/>
      <c r="L223" s="315"/>
      <c r="M223" s="315"/>
      <c r="N223" s="315"/>
      <c r="O223" s="315"/>
      <c r="P223" s="315"/>
      <c r="Q223" s="315"/>
      <c r="R223" s="315"/>
      <c r="S223" s="315"/>
      <c r="T223" s="176"/>
      <c r="U223" s="176"/>
      <c r="V223" s="176"/>
      <c r="W223" s="176"/>
    </row>
    <row r="224" spans="1:23" s="181" customFormat="1">
      <c r="A224" s="472"/>
      <c r="B224" s="296" t="s">
        <v>59</v>
      </c>
      <c r="C224" s="473">
        <v>0.33092266931475534</v>
      </c>
      <c r="D224" s="474">
        <v>0.40195504105352553</v>
      </c>
      <c r="E224" s="474">
        <v>0.47453692581145224</v>
      </c>
      <c r="F224" s="474">
        <v>0.61443350254546747</v>
      </c>
      <c r="G224" s="474">
        <v>0.51489773018755747</v>
      </c>
      <c r="H224" s="474">
        <v>0.50728043984402471</v>
      </c>
      <c r="I224" s="474">
        <v>0.35173804439062351</v>
      </c>
      <c r="J224" s="474"/>
      <c r="K224" s="474"/>
      <c r="L224" s="474"/>
      <c r="M224" s="474"/>
      <c r="N224" s="474"/>
      <c r="O224" s="474"/>
      <c r="P224" s="474"/>
      <c r="Q224" s="474"/>
      <c r="R224" s="474"/>
      <c r="S224" s="474"/>
      <c r="T224" s="176"/>
      <c r="U224" s="176"/>
      <c r="V224" s="176"/>
      <c r="W224" s="176"/>
    </row>
    <row r="225" spans="1:19">
      <c r="B225" s="297" t="s">
        <v>71</v>
      </c>
      <c r="C225" s="316">
        <v>0.31368143557861217</v>
      </c>
      <c r="D225" s="317">
        <v>0.30444192139968584</v>
      </c>
      <c r="E225" s="317">
        <v>0.32467410921219719</v>
      </c>
      <c r="F225" s="317">
        <v>0.38299541873810194</v>
      </c>
      <c r="G225" s="317">
        <v>0.32012196069996768</v>
      </c>
      <c r="H225" s="317">
        <v>0.29798420557725347</v>
      </c>
      <c r="I225" s="317">
        <v>0.26258737402997312</v>
      </c>
      <c r="J225" s="317"/>
      <c r="K225" s="317"/>
      <c r="L225" s="317"/>
      <c r="M225" s="317"/>
      <c r="N225" s="317"/>
      <c r="O225" s="317"/>
      <c r="P225" s="317"/>
      <c r="Q225" s="317"/>
      <c r="R225" s="317"/>
      <c r="S225" s="317"/>
    </row>
    <row r="227" spans="1:19" ht="15.75">
      <c r="A227" s="41"/>
      <c r="B227" s="288" t="s">
        <v>300</v>
      </c>
      <c r="K227" s="299" t="s">
        <v>307</v>
      </c>
    </row>
    <row r="240" spans="1:19" ht="15.75">
      <c r="J240" s="308"/>
    </row>
    <row r="241" spans="1:19" ht="15.75">
      <c r="K241" s="193"/>
      <c r="L241" s="470"/>
      <c r="M241" s="193"/>
      <c r="N241" s="193"/>
    </row>
    <row r="242" spans="1:19">
      <c r="B242" s="39"/>
      <c r="C242" s="294">
        <v>2011</v>
      </c>
      <c r="D242" s="295">
        <v>2012</v>
      </c>
      <c r="E242" s="295">
        <v>2013</v>
      </c>
      <c r="F242" s="295">
        <v>2014</v>
      </c>
      <c r="G242" s="295">
        <v>2015</v>
      </c>
      <c r="H242" s="295">
        <v>2016</v>
      </c>
      <c r="I242" s="295">
        <v>2017</v>
      </c>
      <c r="J242" s="295">
        <v>2018</v>
      </c>
      <c r="K242" s="295">
        <v>2019</v>
      </c>
      <c r="L242" s="295">
        <v>2020</v>
      </c>
      <c r="M242" s="295">
        <v>2021</v>
      </c>
      <c r="N242" s="295">
        <v>2022</v>
      </c>
      <c r="O242" s="295">
        <v>2023</v>
      </c>
      <c r="P242" s="295">
        <v>2024</v>
      </c>
      <c r="Q242" s="295">
        <v>2025</v>
      </c>
      <c r="R242" s="295">
        <v>2026</v>
      </c>
      <c r="S242" s="295">
        <v>2027</v>
      </c>
    </row>
    <row r="243" spans="1:19">
      <c r="B243" s="292" t="s">
        <v>217</v>
      </c>
      <c r="C243" s="560">
        <v>0.94957430634077222</v>
      </c>
      <c r="D243" s="561">
        <v>0.62691918205772357</v>
      </c>
      <c r="E243" s="561">
        <v>0.77377750923225497</v>
      </c>
      <c r="F243" s="561">
        <v>0.74066365725953864</v>
      </c>
      <c r="G243" s="561">
        <v>0.53211908446524481</v>
      </c>
      <c r="H243" s="558">
        <v>0.57976641246958427</v>
      </c>
      <c r="I243" s="558">
        <v>0.88831589051524107</v>
      </c>
      <c r="J243" s="558"/>
      <c r="K243" s="558"/>
      <c r="L243" s="558"/>
      <c r="M243" s="558"/>
      <c r="N243" s="558"/>
      <c r="O243" s="558"/>
      <c r="P243" s="558"/>
      <c r="Q243" s="558"/>
      <c r="R243" s="558"/>
      <c r="S243" s="558"/>
    </row>
    <row r="244" spans="1:19">
      <c r="B244" s="293" t="s">
        <v>165</v>
      </c>
      <c r="C244" s="562">
        <v>1.0006709129956173</v>
      </c>
      <c r="D244" s="563">
        <v>0.63817026671259347</v>
      </c>
      <c r="E244" s="563">
        <v>0.73211245083770193</v>
      </c>
      <c r="F244" s="563">
        <v>0.72284144906140768</v>
      </c>
      <c r="G244" s="563">
        <v>0.58598540816064992</v>
      </c>
      <c r="H244" s="559">
        <v>0.6</v>
      </c>
      <c r="I244" s="559">
        <v>0.56885620840079465</v>
      </c>
      <c r="J244" s="559"/>
      <c r="K244" s="559"/>
      <c r="L244" s="559"/>
      <c r="M244" s="559"/>
      <c r="N244" s="559"/>
      <c r="O244" s="559"/>
      <c r="P244" s="559"/>
      <c r="Q244" s="559"/>
      <c r="R244" s="559"/>
      <c r="S244" s="559"/>
    </row>
    <row r="245" spans="1:19">
      <c r="B245" s="17"/>
      <c r="C245" s="17"/>
      <c r="D245" s="17"/>
      <c r="E245" s="17"/>
      <c r="F245" s="17"/>
      <c r="G245" s="17"/>
      <c r="H245" s="17"/>
      <c r="I245" s="17"/>
      <c r="J245" s="17"/>
      <c r="K245" s="17"/>
      <c r="L245" s="17"/>
      <c r="M245" s="17"/>
      <c r="N245" s="17"/>
      <c r="O245" s="17"/>
    </row>
    <row r="246" spans="1:19" ht="18">
      <c r="A246" s="298" t="s">
        <v>167</v>
      </c>
    </row>
    <row r="248" spans="1:19" ht="15.75">
      <c r="B248" s="288" t="s">
        <v>179</v>
      </c>
    </row>
    <row r="250" spans="1:19" ht="15.75">
      <c r="A250" s="41"/>
      <c r="B250" s="288" t="s">
        <v>303</v>
      </c>
      <c r="I250" s="301" t="s">
        <v>157</v>
      </c>
    </row>
    <row r="253" spans="1:19" ht="15.75">
      <c r="B253" s="288" t="s">
        <v>304</v>
      </c>
      <c r="H253" s="285"/>
      <c r="I253" s="301" t="s">
        <v>157</v>
      </c>
    </row>
    <row r="254" spans="1:19">
      <c r="D254" s="285"/>
      <c r="E254" s="285"/>
      <c r="F254" s="285"/>
      <c r="G254" s="285"/>
      <c r="H254" s="285"/>
    </row>
    <row r="256" spans="1:19" ht="15.75">
      <c r="A256" s="41"/>
      <c r="B256" s="299" t="s">
        <v>430</v>
      </c>
    </row>
    <row r="257" spans="2:14" ht="15.75">
      <c r="B257" s="299"/>
    </row>
    <row r="258" spans="2:14" ht="15.75">
      <c r="B258" s="299"/>
    </row>
    <row r="259" spans="2:14" ht="15.75">
      <c r="B259" s="299"/>
    </row>
    <row r="260" spans="2:14" ht="15.75">
      <c r="B260" s="299"/>
    </row>
    <row r="261" spans="2:14" ht="15.75">
      <c r="B261" s="299"/>
    </row>
    <row r="262" spans="2:14" ht="15.75">
      <c r="B262" s="299"/>
    </row>
    <row r="263" spans="2:14" ht="15.75">
      <c r="B263" s="299"/>
    </row>
    <row r="264" spans="2:14" ht="15.75">
      <c r="B264" s="299"/>
    </row>
    <row r="265" spans="2:14" ht="15.75">
      <c r="B265" s="299"/>
    </row>
    <row r="266" spans="2:14" ht="15.75">
      <c r="B266" s="299"/>
    </row>
    <row r="267" spans="2:14" ht="15.75">
      <c r="B267" s="299"/>
    </row>
    <row r="268" spans="2:14" ht="15.75">
      <c r="B268" s="299"/>
    </row>
    <row r="269" spans="2:14" ht="15.75">
      <c r="B269" s="299"/>
      <c r="I269" s="308"/>
    </row>
    <row r="270" spans="2:14" ht="15.75">
      <c r="J270" s="309"/>
    </row>
    <row r="271" spans="2:14">
      <c r="B271" s="176" t="s">
        <v>289</v>
      </c>
      <c r="C271" s="433">
        <v>2016</v>
      </c>
      <c r="D271" s="239">
        <v>2017</v>
      </c>
      <c r="E271" s="239">
        <v>2018</v>
      </c>
      <c r="F271" s="239">
        <v>2019</v>
      </c>
      <c r="G271" s="239">
        <v>2020</v>
      </c>
      <c r="H271" s="239">
        <v>2021</v>
      </c>
      <c r="I271" s="239">
        <v>2022</v>
      </c>
      <c r="J271" s="239">
        <v>2023</v>
      </c>
      <c r="K271" s="239">
        <v>2024</v>
      </c>
      <c r="L271" s="239">
        <v>2025</v>
      </c>
      <c r="M271" s="239">
        <v>2026</v>
      </c>
      <c r="N271" s="239">
        <v>2027</v>
      </c>
    </row>
    <row r="272" spans="2:14">
      <c r="B272" s="564" t="s">
        <v>46</v>
      </c>
      <c r="C272" s="570">
        <f>'WDM Cloud (DCI)'!C326</f>
        <v>61440.44850683141</v>
      </c>
      <c r="D272" s="556">
        <f>'WDM Cloud (DCI)'!D326</f>
        <v>114899.64668136569</v>
      </c>
      <c r="E272" s="556"/>
      <c r="F272" s="556"/>
      <c r="G272" s="556"/>
      <c r="H272" s="556"/>
      <c r="I272" s="556"/>
      <c r="J272" s="556"/>
      <c r="K272" s="556"/>
      <c r="L272" s="556"/>
      <c r="M272" s="556"/>
      <c r="N272" s="556"/>
    </row>
    <row r="273" spans="1:20">
      <c r="B273" s="565" t="s">
        <v>95</v>
      </c>
      <c r="C273" s="49">
        <f>'WDM Cloud (DCI)'!C327</f>
        <v>0</v>
      </c>
      <c r="D273" s="20">
        <f>'WDM Cloud (DCI)'!D327</f>
        <v>16137.884615384617</v>
      </c>
      <c r="E273" s="20"/>
      <c r="F273" s="20"/>
      <c r="G273" s="20"/>
      <c r="H273" s="20"/>
      <c r="I273" s="20"/>
      <c r="J273" s="20"/>
      <c r="K273" s="20"/>
      <c r="L273" s="20"/>
      <c r="M273" s="20"/>
      <c r="N273" s="20"/>
    </row>
    <row r="274" spans="1:20">
      <c r="B274" s="565" t="s">
        <v>80</v>
      </c>
      <c r="C274" s="49">
        <f>'WDM Cloud (DCI)'!C328</f>
        <v>0</v>
      </c>
      <c r="D274" s="20">
        <f>'WDM Cloud (DCI)'!D328</f>
        <v>2000</v>
      </c>
      <c r="E274" s="20"/>
      <c r="F274" s="20"/>
      <c r="G274" s="20"/>
      <c r="H274" s="20"/>
      <c r="I274" s="20"/>
      <c r="J274" s="20"/>
      <c r="K274" s="20"/>
      <c r="L274" s="20"/>
      <c r="M274" s="20"/>
      <c r="N274" s="20"/>
    </row>
    <row r="275" spans="1:20">
      <c r="B275" s="566" t="s">
        <v>305</v>
      </c>
      <c r="C275" s="571">
        <f>'WDM Cloud (DCI)'!C329</f>
        <v>0</v>
      </c>
      <c r="D275" s="48">
        <f>'WDM Cloud (DCI)'!D329</f>
        <v>0</v>
      </c>
      <c r="E275" s="48"/>
      <c r="F275" s="48"/>
      <c r="G275" s="48"/>
      <c r="H275" s="48"/>
      <c r="I275" s="48"/>
      <c r="J275" s="48"/>
      <c r="K275" s="48"/>
      <c r="L275" s="48"/>
      <c r="M275" s="48"/>
      <c r="N275" s="48"/>
    </row>
    <row r="276" spans="1:20">
      <c r="C276" s="424"/>
      <c r="D276" s="424"/>
      <c r="E276" s="424"/>
      <c r="F276" s="424"/>
      <c r="G276" s="424"/>
      <c r="H276" s="424"/>
      <c r="I276" s="424"/>
      <c r="J276" s="424"/>
      <c r="K276" s="424"/>
      <c r="L276" s="424"/>
      <c r="M276" s="424"/>
      <c r="N276" s="424"/>
    </row>
    <row r="278" spans="1:20">
      <c r="B278" s="176" t="s">
        <v>306</v>
      </c>
    </row>
    <row r="279" spans="1:20">
      <c r="B279" s="176" t="s">
        <v>289</v>
      </c>
      <c r="C279" s="236">
        <v>2016</v>
      </c>
      <c r="D279" s="237">
        <v>2017</v>
      </c>
      <c r="E279" s="237">
        <v>2018</v>
      </c>
      <c r="F279" s="237">
        <v>2019</v>
      </c>
      <c r="G279" s="237">
        <v>2020</v>
      </c>
      <c r="H279" s="237">
        <v>2021</v>
      </c>
      <c r="I279" s="237">
        <v>2022</v>
      </c>
      <c r="J279" s="237">
        <v>2023</v>
      </c>
      <c r="K279" s="237">
        <v>2024</v>
      </c>
      <c r="L279" s="237">
        <v>2025</v>
      </c>
      <c r="M279" s="237">
        <v>2026</v>
      </c>
      <c r="N279" s="237">
        <v>2027</v>
      </c>
    </row>
    <row r="280" spans="1:20">
      <c r="B280" s="493" t="str">
        <f t="shared" ref="B280:B283" si="13">B272</f>
        <v>100G</v>
      </c>
      <c r="C280" s="567">
        <f>SUM('WDM Cloud (DCI)'!C193:C197)</f>
        <v>707.72511537260164</v>
      </c>
      <c r="D280" s="97">
        <f>SUM('WDM Cloud (DCI)'!D193:D197)</f>
        <v>862.83660273883777</v>
      </c>
      <c r="E280" s="97"/>
      <c r="F280" s="97"/>
      <c r="G280" s="97"/>
      <c r="H280" s="97"/>
      <c r="I280" s="97"/>
      <c r="J280" s="97"/>
      <c r="K280" s="97"/>
      <c r="L280" s="97"/>
      <c r="M280" s="97"/>
      <c r="N280" s="97"/>
    </row>
    <row r="281" spans="1:20">
      <c r="B281" s="494" t="str">
        <f t="shared" si="13"/>
        <v>200G</v>
      </c>
      <c r="C281" s="568">
        <f>SUM('WDM Cloud (DCI)'!C198:C200)</f>
        <v>0</v>
      </c>
      <c r="D281" s="98">
        <f>SUM('WDM Cloud (DCI)'!D198:D200)</f>
        <v>158.13273463266842</v>
      </c>
      <c r="E281" s="98"/>
      <c r="F281" s="98"/>
      <c r="G281" s="98"/>
      <c r="H281" s="98"/>
      <c r="I281" s="98"/>
      <c r="J281" s="98"/>
      <c r="K281" s="98"/>
      <c r="L281" s="98"/>
      <c r="M281" s="98"/>
      <c r="N281" s="98"/>
    </row>
    <row r="282" spans="1:20" ht="13.15">
      <c r="A282"/>
      <c r="B282" s="494" t="str">
        <f t="shared" si="13"/>
        <v>400G</v>
      </c>
      <c r="C282" s="568">
        <f>SUM('WDM Cloud (DCI)'!C201:C204)</f>
        <v>0</v>
      </c>
      <c r="D282" s="98">
        <f>SUM('WDM Cloud (DCI)'!D201:D204)</f>
        <v>0</v>
      </c>
      <c r="E282" s="98"/>
      <c r="F282" s="98"/>
      <c r="G282" s="98"/>
      <c r="H282" s="98"/>
      <c r="I282" s="98"/>
      <c r="J282" s="98"/>
      <c r="K282" s="98"/>
      <c r="L282" s="98"/>
      <c r="M282" s="98"/>
      <c r="N282" s="98"/>
      <c r="T282"/>
    </row>
    <row r="283" spans="1:20" ht="13.15">
      <c r="A283"/>
      <c r="B283" s="495" t="str">
        <f t="shared" si="13"/>
        <v>600/800G</v>
      </c>
      <c r="C283" s="569">
        <f>SUM('WDM Cloud (DCI)'!C205:C206)</f>
        <v>0</v>
      </c>
      <c r="D283" s="96">
        <f>SUM('WDM Cloud (DCI)'!D205:D206)</f>
        <v>0</v>
      </c>
      <c r="E283" s="96"/>
      <c r="F283" s="96"/>
      <c r="G283" s="96"/>
      <c r="H283" s="96"/>
      <c r="I283" s="96"/>
      <c r="J283" s="96"/>
      <c r="K283" s="96"/>
      <c r="L283" s="96"/>
      <c r="M283" s="96"/>
      <c r="N283" s="96"/>
      <c r="T283"/>
    </row>
    <row r="284" spans="1:20" ht="13.15">
      <c r="A284"/>
      <c r="B284"/>
      <c r="T284"/>
    </row>
    <row r="286" spans="1:20" ht="18">
      <c r="A286" s="282" t="s">
        <v>166</v>
      </c>
    </row>
    <row r="287" spans="1:20" ht="15.75">
      <c r="G287" s="112"/>
    </row>
    <row r="288" spans="1:20" ht="15.75">
      <c r="B288" s="288" t="s">
        <v>170</v>
      </c>
      <c r="G288" s="301" t="s">
        <v>178</v>
      </c>
    </row>
    <row r="289" spans="2:11" ht="15.75">
      <c r="G289" s="112"/>
    </row>
    <row r="290" spans="2:11" ht="15.75">
      <c r="G290" s="112"/>
    </row>
    <row r="291" spans="2:11" ht="15.75">
      <c r="B291" s="299" t="s">
        <v>171</v>
      </c>
      <c r="G291" s="301" t="s">
        <v>178</v>
      </c>
    </row>
    <row r="292" spans="2:11" ht="15.75">
      <c r="G292" s="112"/>
    </row>
    <row r="293" spans="2:11" ht="15.75">
      <c r="G293" s="112"/>
    </row>
    <row r="294" spans="2:11" ht="15.75">
      <c r="B294" s="299" t="s">
        <v>172</v>
      </c>
      <c r="G294" s="301" t="s">
        <v>178</v>
      </c>
    </row>
    <row r="295" spans="2:11" ht="15.75">
      <c r="G295" s="112"/>
    </row>
    <row r="296" spans="2:11" ht="15.75">
      <c r="G296" s="112"/>
    </row>
    <row r="297" spans="2:11" ht="15.75">
      <c r="B297" s="299" t="s">
        <v>173</v>
      </c>
      <c r="G297" s="301" t="s">
        <v>178</v>
      </c>
    </row>
    <row r="298" spans="2:11" ht="15.75">
      <c r="G298" s="112"/>
    </row>
    <row r="299" spans="2:11" ht="15.75">
      <c r="G299" s="112"/>
    </row>
    <row r="300" spans="2:11" ht="15.75">
      <c r="B300" s="299" t="s">
        <v>175</v>
      </c>
      <c r="G300" s="301" t="s">
        <v>178</v>
      </c>
    </row>
    <row r="302" spans="2:11" ht="15.75">
      <c r="B302" s="299" t="s">
        <v>219</v>
      </c>
      <c r="G302" s="309"/>
    </row>
    <row r="303" spans="2:11" ht="20.65">
      <c r="G303" s="309"/>
      <c r="K303" s="431" t="s">
        <v>262</v>
      </c>
    </row>
    <row r="321" spans="2:7" ht="15.75">
      <c r="B321" s="299" t="s">
        <v>218</v>
      </c>
      <c r="G321" s="301" t="s">
        <v>177</v>
      </c>
    </row>
    <row r="323" spans="2:7">
      <c r="B323" s="176" t="s">
        <v>291</v>
      </c>
    </row>
    <row r="342" spans="2:14" ht="15.75">
      <c r="J342" s="470"/>
    </row>
    <row r="343" spans="2:14" ht="15.75">
      <c r="K343" s="470"/>
    </row>
    <row r="345" spans="2:14">
      <c r="C345" s="199">
        <v>2016</v>
      </c>
      <c r="D345" s="199">
        <v>2017</v>
      </c>
      <c r="E345" s="199">
        <v>2018</v>
      </c>
      <c r="F345" s="199">
        <v>2019</v>
      </c>
      <c r="G345" s="199">
        <v>2020</v>
      </c>
      <c r="H345" s="199">
        <v>2021</v>
      </c>
      <c r="I345" s="199">
        <v>2022</v>
      </c>
      <c r="J345" s="199">
        <v>2023</v>
      </c>
      <c r="K345" s="199">
        <v>2024</v>
      </c>
      <c r="L345" s="199">
        <v>2025</v>
      </c>
      <c r="M345" s="199">
        <v>2026</v>
      </c>
      <c r="N345" s="199">
        <v>2027</v>
      </c>
    </row>
    <row r="346" spans="2:14">
      <c r="B346" s="477" t="s">
        <v>224</v>
      </c>
      <c r="C346" s="479"/>
      <c r="D346" s="479"/>
      <c r="E346" s="479">
        <v>500</v>
      </c>
      <c r="F346" s="479"/>
      <c r="G346" s="479"/>
      <c r="H346" s="479"/>
      <c r="I346" s="479"/>
      <c r="J346" s="479"/>
      <c r="K346" s="479"/>
      <c r="L346" s="479"/>
      <c r="M346" s="479"/>
      <c r="N346" s="479"/>
    </row>
    <row r="347" spans="2:14">
      <c r="B347" s="478" t="s">
        <v>225</v>
      </c>
      <c r="C347" s="479"/>
      <c r="D347" s="479"/>
      <c r="E347" s="479"/>
      <c r="F347" s="479"/>
      <c r="G347" s="479"/>
      <c r="H347" s="479"/>
      <c r="I347" s="479"/>
      <c r="J347" s="479"/>
      <c r="K347" s="479"/>
      <c r="L347" s="479"/>
      <c r="M347" s="479"/>
      <c r="N347" s="479"/>
    </row>
    <row r="348" spans="2:14">
      <c r="B348" s="478" t="s">
        <v>226</v>
      </c>
      <c r="C348" s="479"/>
      <c r="D348" s="479"/>
      <c r="E348" s="479"/>
      <c r="F348" s="479"/>
      <c r="G348" s="479"/>
      <c r="H348" s="479"/>
      <c r="I348" s="479"/>
      <c r="J348" s="479"/>
      <c r="K348" s="479"/>
      <c r="L348" s="479"/>
      <c r="M348" s="479"/>
      <c r="N348" s="479"/>
    </row>
    <row r="349" spans="2:14">
      <c r="B349" s="478" t="s">
        <v>227</v>
      </c>
      <c r="C349" s="479"/>
      <c r="D349" s="479"/>
      <c r="E349" s="479"/>
      <c r="F349" s="479"/>
      <c r="G349" s="479"/>
      <c r="H349" s="479"/>
      <c r="I349" s="479"/>
      <c r="J349" s="479"/>
      <c r="K349" s="479"/>
      <c r="L349" s="479"/>
      <c r="M349" s="479"/>
      <c r="N349" s="479"/>
    </row>
    <row r="350" spans="2:14">
      <c r="B350" s="478" t="s">
        <v>228</v>
      </c>
      <c r="C350" s="479"/>
      <c r="D350" s="479"/>
      <c r="E350" s="479"/>
      <c r="F350" s="479"/>
      <c r="G350" s="479"/>
      <c r="H350" s="479"/>
      <c r="I350" s="479"/>
      <c r="J350" s="479"/>
      <c r="K350" s="479"/>
      <c r="L350" s="479"/>
      <c r="M350" s="479"/>
      <c r="N350" s="479"/>
    </row>
    <row r="351" spans="2:14">
      <c r="B351" s="412" t="s">
        <v>229</v>
      </c>
      <c r="C351" s="323"/>
      <c r="D351" s="323"/>
      <c r="E351" s="323"/>
      <c r="F351" s="323"/>
      <c r="G351" s="323"/>
      <c r="H351" s="323"/>
      <c r="I351" s="323"/>
      <c r="J351" s="323"/>
      <c r="K351" s="323"/>
      <c r="L351" s="323"/>
      <c r="M351" s="323"/>
      <c r="N351" s="323"/>
    </row>
    <row r="352" spans="2:14">
      <c r="B352" s="285"/>
      <c r="C352" s="285"/>
    </row>
    <row r="353" spans="2:3">
      <c r="B353" s="285"/>
      <c r="C353" s="285"/>
    </row>
    <row r="371" spans="2:15" ht="18">
      <c r="B371" s="282" t="s">
        <v>452</v>
      </c>
    </row>
    <row r="372" spans="2:15">
      <c r="C372" s="732"/>
      <c r="D372" s="733"/>
      <c r="E372" s="733"/>
      <c r="F372" s="739" t="s">
        <v>459</v>
      </c>
      <c r="G372" s="733"/>
      <c r="H372" s="734"/>
      <c r="I372" s="735"/>
      <c r="J372" s="736"/>
      <c r="K372" s="740" t="s">
        <v>460</v>
      </c>
      <c r="L372" s="736"/>
      <c r="M372" s="736"/>
      <c r="N372" s="736"/>
      <c r="O372" s="658" t="s">
        <v>457</v>
      </c>
    </row>
    <row r="373" spans="2:15">
      <c r="B373" s="467" t="s">
        <v>453</v>
      </c>
      <c r="C373" s="199">
        <v>2016</v>
      </c>
      <c r="D373" s="199">
        <v>2017</v>
      </c>
      <c r="E373" s="199">
        <v>2018</v>
      </c>
      <c r="F373" s="199">
        <v>2019</v>
      </c>
      <c r="G373" s="199">
        <v>2020</v>
      </c>
      <c r="H373" s="199">
        <v>2021</v>
      </c>
      <c r="I373" s="199">
        <v>2022</v>
      </c>
      <c r="J373" s="199">
        <v>2023</v>
      </c>
      <c r="K373" s="199">
        <v>2024</v>
      </c>
      <c r="L373" s="199">
        <v>2025</v>
      </c>
      <c r="M373" s="199">
        <v>2026</v>
      </c>
      <c r="N373" s="199">
        <v>2027</v>
      </c>
      <c r="O373" s="741" t="s">
        <v>458</v>
      </c>
    </row>
    <row r="374" spans="2:15">
      <c r="B374" s="189" t="s">
        <v>454</v>
      </c>
      <c r="C374" s="737">
        <v>50.710448883848819</v>
      </c>
      <c r="D374" s="737">
        <v>62.524683714347731</v>
      </c>
      <c r="E374" s="737"/>
      <c r="F374" s="737"/>
      <c r="G374" s="737"/>
      <c r="H374" s="737"/>
      <c r="I374" s="737"/>
      <c r="J374" s="737"/>
      <c r="K374" s="737"/>
      <c r="L374" s="737"/>
      <c r="M374" s="737"/>
      <c r="N374" s="737"/>
      <c r="O374" s="742" t="e">
        <f>(N374/H374)^(1/6)-1</f>
        <v>#DIV/0!</v>
      </c>
    </row>
    <row r="375" spans="2:15">
      <c r="B375" s="189" t="s">
        <v>456</v>
      </c>
      <c r="C375" s="595">
        <f>C374</f>
        <v>50.710448883848819</v>
      </c>
      <c r="D375" s="595">
        <f t="shared" ref="D375:D376" si="14">D374</f>
        <v>62.524683714347731</v>
      </c>
      <c r="E375" s="595"/>
      <c r="F375" s="595"/>
      <c r="G375" s="595"/>
      <c r="H375" s="595"/>
      <c r="I375" s="738"/>
      <c r="J375" s="738"/>
      <c r="K375" s="738"/>
      <c r="L375" s="738"/>
      <c r="M375" s="738"/>
      <c r="N375" s="738"/>
      <c r="O375" s="742" t="e">
        <f>(N375/H375)^(1/6)-1</f>
        <v>#DIV/0!</v>
      </c>
    </row>
    <row r="376" spans="2:15">
      <c r="B376" s="189" t="s">
        <v>455</v>
      </c>
      <c r="C376" s="595">
        <f>C375</f>
        <v>50.710448883848819</v>
      </c>
      <c r="D376" s="595">
        <f t="shared" si="14"/>
        <v>62.524683714347731</v>
      </c>
      <c r="E376" s="595"/>
      <c r="F376" s="595"/>
      <c r="G376" s="595"/>
      <c r="H376" s="595"/>
      <c r="I376" s="738"/>
      <c r="J376" s="738"/>
      <c r="K376" s="738"/>
      <c r="L376" s="738"/>
      <c r="M376" s="738"/>
      <c r="N376" s="738"/>
      <c r="O376" s="742" t="e">
        <f>(N376/H376)^(1/6)-1</f>
        <v>#DIV/0!</v>
      </c>
    </row>
    <row r="377" spans="2:15">
      <c r="N377" s="720" t="s">
        <v>461</v>
      </c>
      <c r="O377" s="743">
        <v>0.2570882989845702</v>
      </c>
    </row>
  </sheetData>
  <hyperlinks>
    <hyperlink ref="C173" location="Figure_3_5" display="Source: Ethernet Segments tab in this spreadsheet" xr:uid="{00000000-0004-0000-0C00-000000000000}"/>
    <hyperlink ref="C176" location="Figure_3_6" display="Source: WDM Cloud (DCI) tab in this spreadsheet" xr:uid="{00000000-0004-0000-0C00-000001000000}"/>
    <hyperlink ref="G288" location="Figure_5_1" display="Source: Ethernet-Segments tab in this spreadsheet" xr:uid="{00000000-0004-0000-0C00-000002000000}"/>
    <hyperlink ref="G291" location="Figure_5_2" display="Source: Ethernet-Segments tab in this spreadsheet" xr:uid="{00000000-0004-0000-0C00-000003000000}"/>
    <hyperlink ref="G294" location="Figure_5_3" display="Source: Ethernet-Segments tab in this spreadsheet" xr:uid="{00000000-0004-0000-0C00-000004000000}"/>
    <hyperlink ref="G297" location="Figure_5_4" display="Source: Ethernet-Segments tab in this spreadsheet" xr:uid="{00000000-0004-0000-0C00-000005000000}"/>
    <hyperlink ref="G300" location="Figure_5_5" display="Source: Ethernet-Segments tab in this spreadsheet" xr:uid="{00000000-0004-0000-0C00-000006000000}"/>
    <hyperlink ref="G321" location="Figure_E_4" display="Same as Figure E-4 above" xr:uid="{00000000-0004-0000-0C00-000007000000}"/>
    <hyperlink ref="I253" location="Figure_4_8" display="Source: WDM Cloud (DCI) tab in this spreadsheet" xr:uid="{00000000-0004-0000-0C00-000008000000}"/>
    <hyperlink ref="C205" location="Figure_3_9" display="Source: WDM Cloud (DCI) tab in this spreadsheet" xr:uid="{00000000-0004-0000-0C00-000009000000}"/>
    <hyperlink ref="I250" location="Figure_4_6" display="Source: WDM Cloud (DCI) tab in this spreadsheet" xr:uid="{00000000-0004-0000-0C00-00000A00000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CC"/>
  </sheetPr>
  <dimension ref="A2:O57"/>
  <sheetViews>
    <sheetView showGridLines="0" zoomScale="80" zoomScaleNormal="80" zoomScalePageLayoutView="80" workbookViewId="0"/>
  </sheetViews>
  <sheetFormatPr defaultColWidth="9.19921875" defaultRowHeight="12.75"/>
  <cols>
    <col min="1" max="1" width="4.46484375" style="1" customWidth="1"/>
    <col min="2" max="2" width="16.796875" style="1" customWidth="1"/>
    <col min="3" max="13" width="9" style="1" customWidth="1"/>
    <col min="14" max="14" width="11.46484375" style="1" bestFit="1" customWidth="1"/>
    <col min="15" max="16384" width="9.19921875" style="1"/>
  </cols>
  <sheetData>
    <row r="2" spans="1:15" ht="17.649999999999999">
      <c r="B2" s="5" t="str">
        <f>Introduction!$B$2</f>
        <v>LightCounting Mega Datacenter Report Database</v>
      </c>
    </row>
    <row r="3" spans="1:15">
      <c r="B3" s="1" t="str">
        <f>Introduction!$B$3</f>
        <v>July 2022 - template - for illustration only</v>
      </c>
    </row>
    <row r="4" spans="1:15" ht="17.649999999999999">
      <c r="B4" s="6" t="s">
        <v>0</v>
      </c>
    </row>
    <row r="6" spans="1:15">
      <c r="B6" s="24" t="s">
        <v>20</v>
      </c>
      <c r="C6" s="23"/>
      <c r="D6" s="23"/>
      <c r="E6" s="23"/>
      <c r="F6" s="23"/>
      <c r="G6" s="23"/>
      <c r="H6" s="23"/>
      <c r="I6" s="23"/>
      <c r="J6" s="8"/>
      <c r="K6" s="8"/>
      <c r="L6" s="8"/>
      <c r="M6" s="8"/>
      <c r="N6" s="8"/>
      <c r="O6" s="8"/>
    </row>
    <row r="7" spans="1:15">
      <c r="B7" s="24" t="s">
        <v>23</v>
      </c>
      <c r="C7" s="23"/>
      <c r="D7" s="23"/>
      <c r="E7" s="23"/>
      <c r="F7" s="23"/>
      <c r="G7" s="23"/>
      <c r="H7" s="23"/>
      <c r="I7" s="23"/>
      <c r="J7" s="8"/>
      <c r="K7" s="8"/>
      <c r="L7" s="8"/>
      <c r="M7" s="8"/>
      <c r="N7" s="8"/>
      <c r="O7" s="8"/>
    </row>
    <row r="8" spans="1:15">
      <c r="B8" s="24" t="s">
        <v>21</v>
      </c>
      <c r="C8" s="9"/>
      <c r="D8" s="9"/>
      <c r="E8" s="9"/>
      <c r="F8" s="9"/>
      <c r="G8" s="9"/>
      <c r="H8" s="9"/>
      <c r="I8" s="9"/>
      <c r="J8" s="8"/>
      <c r="K8" s="8"/>
      <c r="L8" s="8"/>
      <c r="M8" s="8"/>
      <c r="N8" s="8"/>
      <c r="O8" s="8"/>
    </row>
    <row r="9" spans="1:15">
      <c r="A9" s="21"/>
      <c r="B9" s="1" t="s">
        <v>22</v>
      </c>
      <c r="C9" s="23"/>
      <c r="D9" s="23"/>
      <c r="E9" s="23"/>
      <c r="F9" s="23"/>
      <c r="G9" s="23"/>
      <c r="H9" s="23"/>
      <c r="I9" s="23"/>
      <c r="J9" s="8"/>
      <c r="K9" s="8"/>
      <c r="L9" s="8"/>
      <c r="M9" s="8"/>
      <c r="N9" s="8"/>
      <c r="O9" s="8"/>
    </row>
    <row r="10" spans="1:15">
      <c r="B10" s="8"/>
      <c r="C10" s="8"/>
      <c r="D10" s="8"/>
      <c r="E10" s="8"/>
      <c r="F10" s="8"/>
      <c r="G10" s="8"/>
      <c r="H10" s="8"/>
      <c r="I10" s="8"/>
      <c r="J10" s="8"/>
      <c r="K10" s="8"/>
      <c r="L10" s="8"/>
      <c r="M10" s="8"/>
      <c r="N10" s="8"/>
      <c r="O10" s="8"/>
    </row>
    <row r="11" spans="1:15">
      <c r="B11" s="8"/>
      <c r="C11" s="8"/>
      <c r="D11" s="8"/>
      <c r="E11" s="8"/>
      <c r="F11" s="8"/>
      <c r="G11" s="8"/>
      <c r="H11" s="8"/>
      <c r="I11" s="8"/>
      <c r="J11" s="8"/>
      <c r="K11" s="8"/>
      <c r="L11" s="8"/>
      <c r="M11" s="8"/>
      <c r="N11" s="8"/>
      <c r="O11" s="8"/>
    </row>
    <row r="12" spans="1:15">
      <c r="B12" s="8"/>
      <c r="C12" s="8"/>
      <c r="D12" s="8"/>
      <c r="E12" s="8"/>
      <c r="F12" s="8"/>
      <c r="G12" s="8"/>
      <c r="H12" s="8"/>
      <c r="I12" s="8"/>
      <c r="J12" s="8"/>
      <c r="K12" s="8"/>
      <c r="L12" s="8"/>
      <c r="M12" s="8"/>
      <c r="N12" s="8"/>
      <c r="O12" s="8"/>
    </row>
    <row r="13" spans="1:15">
      <c r="B13" s="8"/>
      <c r="C13" s="8"/>
      <c r="D13" s="8"/>
      <c r="E13" s="8"/>
      <c r="F13" s="8"/>
      <c r="G13" s="8"/>
      <c r="H13" s="8"/>
      <c r="I13" s="8"/>
      <c r="J13" s="8"/>
      <c r="K13" s="8"/>
      <c r="L13" s="8"/>
      <c r="M13" s="8"/>
      <c r="N13" s="8"/>
      <c r="O13" s="8"/>
    </row>
    <row r="14" spans="1:15">
      <c r="B14" s="8"/>
      <c r="C14" s="8"/>
      <c r="D14" s="8"/>
      <c r="E14" s="8"/>
      <c r="F14" s="8"/>
      <c r="G14" s="8"/>
      <c r="H14" s="8"/>
      <c r="I14" s="8"/>
      <c r="J14" s="8"/>
      <c r="K14" s="8"/>
      <c r="L14" s="8"/>
      <c r="M14" s="8"/>
      <c r="N14" s="8"/>
      <c r="O14" s="8"/>
    </row>
    <row r="15" spans="1:15">
      <c r="B15" s="8"/>
      <c r="C15" s="8"/>
      <c r="D15" s="8"/>
      <c r="E15" s="8"/>
      <c r="F15" s="8"/>
      <c r="G15" s="8"/>
      <c r="H15" s="8"/>
      <c r="I15" s="8"/>
      <c r="J15" s="8"/>
      <c r="K15" s="8"/>
      <c r="L15" s="8"/>
      <c r="M15" s="8"/>
      <c r="N15" s="8"/>
      <c r="O15" s="8"/>
    </row>
    <row r="16" spans="1:15">
      <c r="B16" s="8"/>
      <c r="C16" s="8"/>
      <c r="D16" s="8"/>
      <c r="E16" s="8"/>
      <c r="F16" s="8"/>
      <c r="G16" s="8"/>
      <c r="H16" s="8"/>
      <c r="I16" s="8"/>
      <c r="J16" s="8"/>
      <c r="K16" s="8"/>
      <c r="L16" s="8"/>
      <c r="M16" s="8"/>
      <c r="N16" s="8"/>
      <c r="O16" s="8"/>
    </row>
    <row r="17" spans="2:15">
      <c r="B17" s="8"/>
      <c r="C17" s="8"/>
      <c r="D17" s="8"/>
      <c r="E17" s="8"/>
      <c r="F17" s="8"/>
      <c r="G17" s="8"/>
      <c r="H17" s="8"/>
      <c r="I17" s="8"/>
      <c r="J17" s="8"/>
      <c r="K17" s="8"/>
      <c r="L17" s="8"/>
      <c r="M17" s="8"/>
      <c r="N17" s="8"/>
      <c r="O17" s="8"/>
    </row>
    <row r="18" spans="2:15">
      <c r="B18" s="8"/>
      <c r="C18" s="8"/>
      <c r="D18" s="8"/>
      <c r="E18" s="8"/>
      <c r="F18" s="8"/>
      <c r="G18" s="8"/>
      <c r="H18" s="8"/>
      <c r="I18" s="8"/>
      <c r="J18" s="8"/>
      <c r="K18" s="8"/>
      <c r="L18" s="8"/>
      <c r="M18" s="8"/>
      <c r="N18" s="8"/>
      <c r="O18" s="8"/>
    </row>
    <row r="19" spans="2:15">
      <c r="B19" s="8"/>
      <c r="C19" s="8"/>
      <c r="D19" s="8"/>
      <c r="E19" s="8"/>
      <c r="F19" s="8"/>
      <c r="G19" s="8"/>
      <c r="H19" s="8"/>
      <c r="I19" s="8"/>
      <c r="J19" s="8"/>
      <c r="K19" s="8"/>
      <c r="L19" s="8"/>
      <c r="M19" s="8"/>
      <c r="N19" s="8"/>
      <c r="O19" s="8"/>
    </row>
    <row r="20" spans="2:15">
      <c r="B20" s="8"/>
      <c r="C20" s="8"/>
      <c r="D20" s="8"/>
      <c r="E20" s="8"/>
      <c r="F20" s="8"/>
      <c r="G20" s="8"/>
      <c r="H20" s="8"/>
      <c r="I20" s="8"/>
      <c r="J20" s="8"/>
      <c r="K20" s="8"/>
      <c r="L20" s="8"/>
      <c r="M20" s="8"/>
      <c r="N20" s="8"/>
      <c r="O20" s="8"/>
    </row>
    <row r="21" spans="2:15">
      <c r="B21" s="8"/>
      <c r="C21" s="8"/>
      <c r="D21" s="8"/>
      <c r="E21" s="8"/>
      <c r="F21" s="8"/>
      <c r="G21" s="8"/>
      <c r="H21" s="8"/>
      <c r="I21" s="8"/>
      <c r="J21" s="8"/>
      <c r="K21" s="8"/>
      <c r="L21" s="8"/>
      <c r="M21" s="8"/>
      <c r="N21" s="8"/>
      <c r="O21" s="8"/>
    </row>
    <row r="22" spans="2:15" s="18" customFormat="1">
      <c r="B22" s="17"/>
      <c r="C22" s="25"/>
      <c r="D22" s="19"/>
      <c r="E22" s="19"/>
      <c r="F22" s="19"/>
      <c r="G22" s="19"/>
      <c r="H22" s="19"/>
      <c r="I22" s="19"/>
      <c r="J22" s="19"/>
      <c r="K22" s="26"/>
    </row>
    <row r="23" spans="2:15" ht="13.15">
      <c r="B23" s="27" t="s">
        <v>1</v>
      </c>
      <c r="C23" s="8"/>
      <c r="D23" s="8"/>
      <c r="E23" s="8"/>
      <c r="F23" s="8"/>
      <c r="G23" s="8"/>
      <c r="H23" s="8"/>
      <c r="I23" s="8"/>
      <c r="J23" s="8"/>
      <c r="K23" s="8"/>
      <c r="L23" s="8"/>
      <c r="M23" s="8"/>
      <c r="N23" s="8"/>
      <c r="O23" s="8"/>
    </row>
    <row r="24" spans="2:15">
      <c r="B24" s="8"/>
      <c r="C24" s="8"/>
      <c r="D24" s="8"/>
      <c r="E24" s="8"/>
      <c r="F24" s="8"/>
      <c r="G24" s="8"/>
      <c r="H24" s="8"/>
      <c r="I24" s="8"/>
      <c r="J24" s="8"/>
      <c r="K24" s="8"/>
      <c r="L24" s="8"/>
      <c r="M24" s="8"/>
      <c r="N24" s="8"/>
      <c r="O24" s="8"/>
    </row>
    <row r="25" spans="2:15">
      <c r="B25" s="21" t="s">
        <v>2</v>
      </c>
      <c r="C25" s="21"/>
      <c r="D25" s="21"/>
      <c r="E25" s="21"/>
      <c r="F25" s="21"/>
      <c r="G25" s="21"/>
      <c r="H25" s="21"/>
      <c r="I25" s="21"/>
      <c r="J25" s="8"/>
      <c r="K25" s="8"/>
      <c r="L25" s="8"/>
      <c r="M25" s="8"/>
      <c r="N25" s="8"/>
      <c r="O25" s="8"/>
    </row>
    <row r="26" spans="2:15">
      <c r="B26" s="21"/>
      <c r="C26" s="21"/>
      <c r="D26" s="21"/>
      <c r="E26" s="21"/>
      <c r="F26" s="21"/>
      <c r="G26" s="21"/>
      <c r="H26" s="21"/>
      <c r="I26" s="21"/>
      <c r="J26" s="8"/>
      <c r="K26" s="8"/>
      <c r="L26" s="8"/>
      <c r="M26" s="8"/>
      <c r="N26" s="8"/>
      <c r="O26" s="8"/>
    </row>
    <row r="27" spans="2:15" ht="13.15">
      <c r="B27" s="22" t="s">
        <v>3</v>
      </c>
      <c r="C27" s="21"/>
      <c r="D27" s="21"/>
      <c r="E27" s="21"/>
      <c r="F27" s="21"/>
      <c r="G27" s="21"/>
      <c r="H27" s="21"/>
      <c r="I27" s="21"/>
      <c r="J27" s="8"/>
      <c r="K27" s="8"/>
      <c r="L27" s="8"/>
      <c r="M27" s="8"/>
      <c r="N27" s="8"/>
      <c r="O27" s="8"/>
    </row>
    <row r="28" spans="2:15" ht="13.15">
      <c r="B28" s="22"/>
      <c r="C28" s="21"/>
      <c r="D28" s="21"/>
      <c r="E28" s="21"/>
      <c r="F28" s="21"/>
      <c r="G28" s="21"/>
      <c r="H28" s="21"/>
      <c r="I28" s="21"/>
      <c r="J28" s="8"/>
      <c r="K28" s="8"/>
      <c r="L28" s="8"/>
      <c r="M28" s="8"/>
      <c r="N28" s="8"/>
      <c r="O28" s="8"/>
    </row>
    <row r="29" spans="2:15" ht="13.5" customHeight="1">
      <c r="B29" s="754" t="s">
        <v>4</v>
      </c>
      <c r="C29" s="754"/>
      <c r="D29" s="754"/>
      <c r="E29" s="754"/>
      <c r="F29" s="754"/>
      <c r="G29" s="754"/>
      <c r="H29" s="754"/>
      <c r="I29" s="754"/>
      <c r="J29" s="8"/>
      <c r="K29" s="8"/>
      <c r="L29" s="8"/>
      <c r="M29" s="8"/>
      <c r="N29" s="8"/>
      <c r="O29" s="8"/>
    </row>
    <row r="30" spans="2:15">
      <c r="B30" s="754"/>
      <c r="C30" s="754"/>
      <c r="D30" s="754"/>
      <c r="E30" s="754"/>
      <c r="F30" s="754"/>
      <c r="G30" s="754"/>
      <c r="H30" s="754"/>
      <c r="I30" s="754"/>
      <c r="J30" s="8"/>
      <c r="K30" s="8"/>
      <c r="L30" s="8"/>
      <c r="M30" s="8"/>
      <c r="N30" s="8"/>
      <c r="O30" s="8"/>
    </row>
    <row r="31" spans="2:15">
      <c r="B31" s="754"/>
      <c r="C31" s="754"/>
      <c r="D31" s="754"/>
      <c r="E31" s="754"/>
      <c r="F31" s="754"/>
      <c r="G31" s="754"/>
      <c r="H31" s="754"/>
      <c r="I31" s="754"/>
      <c r="J31" s="8"/>
      <c r="K31" s="8"/>
      <c r="L31" s="8"/>
      <c r="M31" s="8"/>
      <c r="N31" s="8"/>
      <c r="O31" s="8"/>
    </row>
    <row r="32" spans="2:15">
      <c r="B32" s="754"/>
      <c r="C32" s="754"/>
      <c r="D32" s="754"/>
      <c r="E32" s="754"/>
      <c r="F32" s="754"/>
      <c r="G32" s="754"/>
      <c r="H32" s="754"/>
      <c r="I32" s="754"/>
      <c r="J32" s="8"/>
      <c r="K32" s="8"/>
      <c r="L32" s="8"/>
      <c r="M32" s="8"/>
      <c r="N32" s="8"/>
      <c r="O32" s="8"/>
    </row>
    <row r="33" spans="2:15">
      <c r="B33" s="21"/>
      <c r="C33" s="21"/>
      <c r="D33" s="21"/>
      <c r="E33" s="21"/>
      <c r="F33" s="21"/>
      <c r="G33" s="21"/>
      <c r="H33" s="21"/>
      <c r="I33" s="21"/>
      <c r="J33" s="8"/>
      <c r="K33" s="8"/>
      <c r="L33" s="8"/>
      <c r="M33" s="8"/>
      <c r="N33" s="8"/>
      <c r="O33" s="8"/>
    </row>
    <row r="34" spans="2:15" ht="13.15">
      <c r="B34" s="22" t="s">
        <v>5</v>
      </c>
      <c r="C34" s="21"/>
      <c r="D34" s="21"/>
      <c r="E34" s="21"/>
      <c r="F34" s="21"/>
      <c r="G34" s="21"/>
      <c r="H34" s="21"/>
      <c r="I34" s="21"/>
      <c r="J34" s="8"/>
      <c r="K34" s="8"/>
      <c r="L34" s="8"/>
      <c r="M34" s="8"/>
      <c r="N34" s="8"/>
      <c r="O34" s="8"/>
    </row>
    <row r="35" spans="2:15" ht="13.5" customHeight="1">
      <c r="B35" s="754" t="s">
        <v>6</v>
      </c>
      <c r="C35" s="754"/>
      <c r="D35" s="754"/>
      <c r="E35" s="754"/>
      <c r="F35" s="754"/>
      <c r="G35" s="754"/>
      <c r="H35" s="754"/>
      <c r="I35" s="754"/>
      <c r="J35" s="8"/>
      <c r="K35" s="8"/>
      <c r="L35" s="8"/>
      <c r="M35" s="8"/>
      <c r="N35" s="8"/>
      <c r="O35" s="8"/>
    </row>
    <row r="36" spans="2:15">
      <c r="B36" s="754"/>
      <c r="C36" s="754"/>
      <c r="D36" s="754"/>
      <c r="E36" s="754"/>
      <c r="F36" s="754"/>
      <c r="G36" s="754"/>
      <c r="H36" s="754"/>
      <c r="I36" s="754"/>
      <c r="J36" s="8"/>
      <c r="K36" s="8"/>
      <c r="L36" s="8"/>
      <c r="M36" s="8"/>
      <c r="N36" s="8"/>
      <c r="O36" s="8"/>
    </row>
    <row r="37" spans="2:15">
      <c r="B37" s="754"/>
      <c r="C37" s="754"/>
      <c r="D37" s="754"/>
      <c r="E37" s="754"/>
      <c r="F37" s="754"/>
      <c r="G37" s="754"/>
      <c r="H37" s="754"/>
      <c r="I37" s="754"/>
      <c r="J37" s="8"/>
      <c r="K37" s="8"/>
      <c r="L37" s="8"/>
      <c r="M37" s="8"/>
      <c r="N37" s="8"/>
      <c r="O37" s="8"/>
    </row>
    <row r="38" spans="2:15">
      <c r="B38" s="754"/>
      <c r="C38" s="754"/>
      <c r="D38" s="754"/>
      <c r="E38" s="754"/>
      <c r="F38" s="754"/>
      <c r="G38" s="754"/>
      <c r="H38" s="754"/>
      <c r="I38" s="754"/>
      <c r="J38" s="8"/>
      <c r="K38" s="8"/>
      <c r="L38" s="8"/>
      <c r="M38" s="8"/>
      <c r="N38" s="8"/>
      <c r="O38" s="8"/>
    </row>
    <row r="39" spans="2:15">
      <c r="B39" s="21"/>
      <c r="C39" s="21"/>
      <c r="D39" s="21"/>
      <c r="E39" s="21"/>
      <c r="F39" s="21"/>
      <c r="G39" s="21"/>
      <c r="H39" s="21"/>
      <c r="I39" s="21"/>
      <c r="J39" s="8"/>
      <c r="K39" s="8"/>
      <c r="L39" s="8"/>
      <c r="M39" s="8"/>
      <c r="N39" s="8"/>
      <c r="O39" s="8"/>
    </row>
    <row r="40" spans="2:15" ht="13.15">
      <c r="B40" s="22" t="s">
        <v>7</v>
      </c>
      <c r="C40" s="21"/>
      <c r="D40" s="21"/>
      <c r="E40" s="21"/>
      <c r="F40" s="21"/>
      <c r="G40" s="21"/>
      <c r="H40" s="21"/>
      <c r="I40" s="21"/>
      <c r="J40" s="8"/>
      <c r="K40" s="8"/>
      <c r="L40" s="8"/>
      <c r="M40" s="8"/>
      <c r="N40" s="8"/>
      <c r="O40" s="8"/>
    </row>
    <row r="41" spans="2:15" ht="13.5" customHeight="1">
      <c r="B41" s="754" t="s">
        <v>335</v>
      </c>
      <c r="C41" s="754"/>
      <c r="D41" s="754"/>
      <c r="E41" s="754"/>
      <c r="F41" s="754"/>
      <c r="G41" s="754"/>
      <c r="H41" s="754"/>
      <c r="I41" s="754"/>
      <c r="J41" s="8"/>
      <c r="K41" s="8"/>
      <c r="L41" s="8"/>
      <c r="M41" s="8"/>
      <c r="N41" s="8"/>
      <c r="O41" s="8"/>
    </row>
    <row r="42" spans="2:15">
      <c r="B42" s="754"/>
      <c r="C42" s="754"/>
      <c r="D42" s="754"/>
      <c r="E42" s="754"/>
      <c r="F42" s="754"/>
      <c r="G42" s="754"/>
      <c r="H42" s="754"/>
      <c r="I42" s="754"/>
      <c r="J42" s="8"/>
      <c r="K42" s="8"/>
      <c r="L42" s="8"/>
      <c r="M42" s="8"/>
      <c r="N42" s="8"/>
      <c r="O42" s="8"/>
    </row>
    <row r="43" spans="2:15">
      <c r="B43" s="754"/>
      <c r="C43" s="754"/>
      <c r="D43" s="754"/>
      <c r="E43" s="754"/>
      <c r="F43" s="754"/>
      <c r="G43" s="754"/>
      <c r="H43" s="754"/>
      <c r="I43" s="754"/>
      <c r="J43" s="8"/>
      <c r="K43" s="8"/>
      <c r="L43" s="8"/>
      <c r="M43" s="8"/>
      <c r="N43" s="8"/>
      <c r="O43" s="8"/>
    </row>
    <row r="44" spans="2:15">
      <c r="B44" s="754"/>
      <c r="C44" s="754"/>
      <c r="D44" s="754"/>
      <c r="E44" s="754"/>
      <c r="F44" s="754"/>
      <c r="G44" s="754"/>
      <c r="H44" s="754"/>
      <c r="I44" s="754"/>
      <c r="J44" s="8"/>
      <c r="K44" s="8"/>
      <c r="L44" s="8"/>
      <c r="M44" s="8"/>
      <c r="N44" s="8"/>
      <c r="O44" s="8"/>
    </row>
    <row r="45" spans="2:15">
      <c r="B45" s="754"/>
      <c r="C45" s="754"/>
      <c r="D45" s="754"/>
      <c r="E45" s="754"/>
      <c r="F45" s="754"/>
      <c r="G45" s="754"/>
      <c r="H45" s="754"/>
      <c r="I45" s="754"/>
      <c r="J45" s="8"/>
      <c r="K45" s="8"/>
      <c r="L45" s="8"/>
      <c r="M45" s="8"/>
      <c r="N45" s="8"/>
      <c r="O45" s="8"/>
    </row>
    <row r="46" spans="2:15">
      <c r="B46" s="21"/>
      <c r="C46" s="21"/>
      <c r="D46" s="21"/>
      <c r="E46" s="21"/>
      <c r="F46" s="21"/>
      <c r="G46" s="21"/>
      <c r="H46" s="21"/>
      <c r="I46" s="21"/>
      <c r="J46" s="8"/>
      <c r="K46" s="8"/>
      <c r="L46" s="8"/>
      <c r="M46" s="8"/>
      <c r="N46" s="8"/>
      <c r="O46" s="8"/>
    </row>
    <row r="47" spans="2:15" ht="13.15">
      <c r="B47" s="22" t="s">
        <v>8</v>
      </c>
      <c r="C47" s="21"/>
      <c r="D47" s="21"/>
      <c r="E47" s="21"/>
      <c r="F47" s="21"/>
      <c r="G47" s="21"/>
      <c r="H47" s="21"/>
      <c r="I47" s="21"/>
      <c r="J47" s="8"/>
      <c r="K47" s="8"/>
      <c r="L47" s="8"/>
      <c r="M47" s="8"/>
      <c r="N47" s="8"/>
      <c r="O47" s="8"/>
    </row>
    <row r="48" spans="2:15" ht="13.5" customHeight="1">
      <c r="B48" s="754" t="s">
        <v>9</v>
      </c>
      <c r="C48" s="754"/>
      <c r="D48" s="754"/>
      <c r="E48" s="754"/>
      <c r="F48" s="754"/>
      <c r="G48" s="754"/>
      <c r="H48" s="754"/>
      <c r="I48" s="754"/>
      <c r="J48" s="8"/>
      <c r="K48" s="8"/>
      <c r="L48" s="8"/>
      <c r="M48" s="8"/>
      <c r="N48" s="8"/>
      <c r="O48" s="8"/>
    </row>
    <row r="49" spans="2:15">
      <c r="B49" s="754"/>
      <c r="C49" s="754"/>
      <c r="D49" s="754"/>
      <c r="E49" s="754"/>
      <c r="F49" s="754"/>
      <c r="G49" s="754"/>
      <c r="H49" s="754"/>
      <c r="I49" s="754"/>
      <c r="J49" s="8"/>
      <c r="K49" s="8"/>
      <c r="L49" s="8"/>
      <c r="M49" s="8"/>
      <c r="N49" s="8"/>
      <c r="O49" s="8"/>
    </row>
    <row r="50" spans="2:15">
      <c r="B50" s="754"/>
      <c r="C50" s="754"/>
      <c r="D50" s="754"/>
      <c r="E50" s="754"/>
      <c r="F50" s="754"/>
      <c r="G50" s="754"/>
      <c r="H50" s="754"/>
      <c r="I50" s="754"/>
      <c r="J50" s="8"/>
      <c r="K50" s="8"/>
      <c r="L50" s="8"/>
      <c r="M50" s="8"/>
      <c r="N50" s="8"/>
      <c r="O50" s="8"/>
    </row>
    <row r="51" spans="2:15">
      <c r="B51" s="754"/>
      <c r="C51" s="754"/>
      <c r="D51" s="754"/>
      <c r="E51" s="754"/>
      <c r="F51" s="754"/>
      <c r="G51" s="754"/>
      <c r="H51" s="754"/>
      <c r="I51" s="754"/>
      <c r="J51" s="8"/>
      <c r="K51" s="8"/>
      <c r="L51" s="8"/>
      <c r="M51" s="8"/>
      <c r="N51" s="8"/>
      <c r="O51" s="8"/>
    </row>
    <row r="52" spans="2:15">
      <c r="B52" s="21"/>
      <c r="C52" s="21"/>
      <c r="D52" s="21"/>
      <c r="E52" s="21"/>
      <c r="F52" s="21"/>
      <c r="G52" s="21"/>
      <c r="H52" s="21"/>
      <c r="I52" s="21"/>
      <c r="J52" s="8"/>
      <c r="K52" s="8"/>
      <c r="L52" s="8"/>
      <c r="M52" s="8"/>
      <c r="N52" s="8"/>
      <c r="O52" s="8"/>
    </row>
    <row r="53" spans="2:15" ht="13.15">
      <c r="B53" s="22" t="s">
        <v>10</v>
      </c>
      <c r="C53" s="21"/>
      <c r="D53" s="21"/>
      <c r="E53" s="21"/>
      <c r="F53" s="21"/>
      <c r="G53" s="21"/>
      <c r="H53" s="21"/>
      <c r="I53" s="21"/>
      <c r="J53" s="8"/>
      <c r="K53" s="8"/>
      <c r="L53" s="8"/>
      <c r="M53" s="8"/>
      <c r="N53" s="8"/>
      <c r="O53" s="8"/>
    </row>
    <row r="54" spans="2:15" ht="13.5" customHeight="1">
      <c r="B54" s="754" t="s">
        <v>11</v>
      </c>
      <c r="C54" s="754"/>
      <c r="D54" s="754"/>
      <c r="E54" s="754"/>
      <c r="F54" s="754"/>
      <c r="G54" s="754"/>
      <c r="H54" s="754"/>
      <c r="I54" s="754"/>
      <c r="J54" s="8"/>
      <c r="K54" s="8"/>
      <c r="L54" s="8"/>
      <c r="M54" s="8"/>
      <c r="N54" s="8"/>
      <c r="O54" s="8"/>
    </row>
    <row r="55" spans="2:15">
      <c r="B55" s="754"/>
      <c r="C55" s="754"/>
      <c r="D55" s="754"/>
      <c r="E55" s="754"/>
      <c r="F55" s="754"/>
      <c r="G55" s="754"/>
      <c r="H55" s="754"/>
      <c r="I55" s="754"/>
      <c r="J55" s="8"/>
      <c r="K55" s="8"/>
      <c r="L55" s="8"/>
      <c r="M55" s="8"/>
      <c r="N55" s="8"/>
      <c r="O55" s="8"/>
    </row>
    <row r="56" spans="2:15">
      <c r="B56" s="754"/>
      <c r="C56" s="754"/>
      <c r="D56" s="754"/>
      <c r="E56" s="754"/>
      <c r="F56" s="754"/>
      <c r="G56" s="754"/>
      <c r="H56" s="754"/>
      <c r="I56" s="754"/>
      <c r="J56" s="8"/>
      <c r="K56" s="8"/>
      <c r="L56" s="8"/>
      <c r="M56" s="8"/>
      <c r="N56" s="8"/>
      <c r="O56" s="8"/>
    </row>
    <row r="57" spans="2:15">
      <c r="B57" s="754"/>
      <c r="C57" s="754"/>
      <c r="D57" s="754"/>
      <c r="E57" s="754"/>
      <c r="F57" s="754"/>
      <c r="G57" s="754"/>
      <c r="H57" s="754"/>
      <c r="I57" s="754"/>
      <c r="J57" s="8"/>
      <c r="K57" s="8"/>
      <c r="L57" s="8"/>
      <c r="M57" s="8"/>
      <c r="N57" s="8"/>
      <c r="O57" s="8"/>
    </row>
  </sheetData>
  <mergeCells count="5">
    <mergeCell ref="B29:I32"/>
    <mergeCell ref="B48:I51"/>
    <mergeCell ref="B54:I57"/>
    <mergeCell ref="B41:I45"/>
    <mergeCell ref="B35:I38"/>
  </mergeCells>
  <pageMargins left="0.7" right="0.7" top="0.75" bottom="0.75" header="0.3" footer="0.3"/>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CC"/>
  </sheetPr>
  <dimension ref="A2:K120"/>
  <sheetViews>
    <sheetView showGridLines="0" zoomScale="60" zoomScaleNormal="60" zoomScalePageLayoutView="70" workbookViewId="0"/>
  </sheetViews>
  <sheetFormatPr defaultColWidth="8.796875" defaultRowHeight="13.15"/>
  <cols>
    <col min="1" max="1" width="4.46484375" style="4" customWidth="1"/>
    <col min="2" max="2" width="30.796875" style="4" customWidth="1"/>
    <col min="3" max="3" width="26" style="4" customWidth="1"/>
    <col min="4" max="4" width="38.33203125" style="4" customWidth="1"/>
    <col min="5" max="5" width="18.46484375" style="4" customWidth="1"/>
    <col min="6" max="6" width="23.59765625" style="4" customWidth="1"/>
    <col min="7" max="7" width="27.19921875" style="4" customWidth="1"/>
    <col min="8" max="8" width="18.46484375" style="4" customWidth="1"/>
    <col min="9" max="9" width="13.46484375" style="4" customWidth="1"/>
    <col min="10" max="11" width="13.19921875" style="4" customWidth="1"/>
    <col min="12" max="12" width="13.46484375" style="4" customWidth="1"/>
    <col min="13" max="16384" width="8.796875" style="4"/>
  </cols>
  <sheetData>
    <row r="2" spans="2:11" ht="17.649999999999999">
      <c r="B2" s="5" t="str">
        <f>Introduction!$B$2</f>
        <v>LightCounting Mega Datacenter Report Database</v>
      </c>
    </row>
    <row r="3" spans="2:11" ht="15.75">
      <c r="B3" s="35" t="str">
        <f>Introduction!$B$3</f>
        <v>July 2022 - template - for illustration only</v>
      </c>
    </row>
    <row r="4" spans="2:11" ht="17.649999999999999">
      <c r="B4" s="5" t="s">
        <v>14</v>
      </c>
    </row>
    <row r="6" spans="2:11" ht="21">
      <c r="B6" s="755" t="s">
        <v>82</v>
      </c>
      <c r="C6" s="756"/>
      <c r="D6" s="756"/>
      <c r="E6" s="756"/>
      <c r="F6" s="756"/>
      <c r="G6" s="756"/>
      <c r="H6" s="756"/>
      <c r="I6" s="756"/>
      <c r="J6" s="756"/>
      <c r="K6" s="757"/>
    </row>
    <row r="7" spans="2:11" ht="23.25" customHeight="1">
      <c r="B7" s="758" t="s">
        <v>107</v>
      </c>
      <c r="C7" s="759"/>
      <c r="D7" s="759"/>
      <c r="E7" s="759"/>
      <c r="F7" s="759"/>
      <c r="G7" s="759"/>
      <c r="H7" s="759"/>
      <c r="I7" s="759"/>
      <c r="J7" s="759"/>
      <c r="K7" s="760"/>
    </row>
    <row r="8" spans="2:11" ht="18.75" customHeight="1">
      <c r="B8" s="761"/>
      <c r="C8" s="762"/>
      <c r="D8" s="762"/>
      <c r="E8" s="762"/>
      <c r="F8" s="762"/>
      <c r="G8" s="762"/>
      <c r="H8" s="762"/>
      <c r="I8" s="762"/>
      <c r="J8" s="762"/>
      <c r="K8" s="763"/>
    </row>
    <row r="9" spans="2:11" ht="10.5" customHeight="1">
      <c r="B9" s="160"/>
      <c r="C9" s="161"/>
      <c r="D9" s="161"/>
      <c r="E9" s="161"/>
      <c r="F9" s="161"/>
      <c r="G9" s="161"/>
      <c r="H9" s="161"/>
      <c r="I9" s="161"/>
      <c r="J9" s="161"/>
      <c r="K9" s="162"/>
    </row>
    <row r="10" spans="2:11" ht="18">
      <c r="B10" s="163" t="s">
        <v>83</v>
      </c>
      <c r="C10" s="161"/>
      <c r="D10" s="161"/>
      <c r="E10" s="161"/>
      <c r="F10" s="161"/>
      <c r="G10" s="161"/>
      <c r="H10" s="161"/>
      <c r="I10" s="161"/>
      <c r="J10" s="161"/>
      <c r="K10" s="162"/>
    </row>
    <row r="11" spans="2:11" ht="18">
      <c r="B11" s="163" t="s">
        <v>206</v>
      </c>
      <c r="C11" s="161"/>
      <c r="D11" s="161"/>
      <c r="E11" s="161"/>
      <c r="F11" s="161"/>
      <c r="G11" s="161"/>
      <c r="H11" s="161"/>
      <c r="I11" s="161"/>
      <c r="J11" s="161"/>
      <c r="K11" s="162"/>
    </row>
    <row r="12" spans="2:11" ht="18">
      <c r="B12" s="163" t="s">
        <v>108</v>
      </c>
      <c r="C12" s="161"/>
      <c r="D12" s="161"/>
      <c r="E12" s="161"/>
      <c r="F12" s="161"/>
      <c r="G12" s="161"/>
      <c r="H12" s="161"/>
      <c r="I12" s="161"/>
      <c r="J12" s="161"/>
      <c r="K12" s="162"/>
    </row>
    <row r="13" spans="2:11" ht="9" customHeight="1">
      <c r="B13" s="160"/>
      <c r="C13" s="161"/>
      <c r="D13" s="161"/>
      <c r="E13" s="161"/>
      <c r="F13" s="161"/>
      <c r="G13" s="161"/>
      <c r="H13" s="161"/>
      <c r="I13" s="161"/>
      <c r="J13" s="161"/>
      <c r="K13" s="162"/>
    </row>
    <row r="14" spans="2:11" ht="18">
      <c r="B14" s="163" t="s">
        <v>207</v>
      </c>
      <c r="C14" s="161"/>
      <c r="D14" s="161"/>
      <c r="E14" s="161"/>
      <c r="F14" s="161"/>
      <c r="G14" s="161"/>
      <c r="H14" s="161"/>
      <c r="I14" s="161"/>
      <c r="J14" s="161"/>
      <c r="K14" s="162"/>
    </row>
    <row r="15" spans="2:11" ht="18">
      <c r="B15" s="163" t="s">
        <v>84</v>
      </c>
      <c r="C15" s="161"/>
      <c r="D15" s="161"/>
      <c r="E15" s="161"/>
      <c r="F15" s="161"/>
      <c r="G15" s="161"/>
      <c r="H15" s="161"/>
      <c r="I15" s="161"/>
      <c r="J15" s="161"/>
      <c r="K15" s="162"/>
    </row>
    <row r="16" spans="2:11">
      <c r="B16" s="164"/>
      <c r="C16" s="165"/>
      <c r="D16" s="165"/>
      <c r="E16" s="165"/>
      <c r="F16" s="165"/>
      <c r="G16" s="165"/>
      <c r="H16" s="165"/>
      <c r="I16" s="165"/>
      <c r="J16" s="165"/>
      <c r="K16" s="166"/>
    </row>
    <row r="20" spans="3:11">
      <c r="C20" s="303" t="s">
        <v>106</v>
      </c>
    </row>
    <row r="21" spans="3:11">
      <c r="C21" s="303" t="s">
        <v>59</v>
      </c>
    </row>
    <row r="22" spans="3:11">
      <c r="C22" s="303" t="s">
        <v>71</v>
      </c>
    </row>
    <row r="24" spans="3:11">
      <c r="E24" s="170"/>
      <c r="K24" s="170"/>
    </row>
    <row r="25" spans="3:11">
      <c r="E25" s="170"/>
      <c r="K25" s="171" t="s">
        <v>85</v>
      </c>
    </row>
    <row r="26" spans="3:11">
      <c r="K26" s="171" t="s">
        <v>86</v>
      </c>
    </row>
    <row r="34" spans="2:7" ht="21">
      <c r="B34" s="172" t="s">
        <v>87</v>
      </c>
      <c r="C34" s="172"/>
      <c r="D34" s="172"/>
    </row>
    <row r="35" spans="2:7" ht="21">
      <c r="B35" s="31" t="s">
        <v>29</v>
      </c>
      <c r="C35" s="31" t="s">
        <v>28</v>
      </c>
      <c r="D35" s="31" t="s">
        <v>30</v>
      </c>
      <c r="E35" s="31" t="s">
        <v>122</v>
      </c>
      <c r="F35" s="31" t="s">
        <v>123</v>
      </c>
    </row>
    <row r="36" spans="2:7" ht="15.75" customHeight="1">
      <c r="B36" s="33" t="s">
        <v>264</v>
      </c>
      <c r="C36" s="33" t="s">
        <v>39</v>
      </c>
      <c r="D36" s="263" t="s">
        <v>40</v>
      </c>
      <c r="E36" s="225" t="s">
        <v>61</v>
      </c>
      <c r="F36" s="60" t="s">
        <v>78</v>
      </c>
      <c r="G36" s="218"/>
    </row>
    <row r="37" spans="2:7" ht="15.75" customHeight="1">
      <c r="B37" s="34" t="s">
        <v>264</v>
      </c>
      <c r="C37" s="34" t="s">
        <v>42</v>
      </c>
      <c r="D37" s="142" t="s">
        <v>40</v>
      </c>
      <c r="E37" s="224" t="s">
        <v>62</v>
      </c>
      <c r="F37" s="105" t="s">
        <v>78</v>
      </c>
      <c r="G37" s="218"/>
    </row>
    <row r="38" spans="2:7" ht="15.75" customHeight="1">
      <c r="B38" s="34" t="s">
        <v>264</v>
      </c>
      <c r="C38" s="34" t="s">
        <v>43</v>
      </c>
      <c r="D38" s="142" t="s">
        <v>40</v>
      </c>
      <c r="E38" s="224" t="s">
        <v>62</v>
      </c>
      <c r="F38" s="105" t="s">
        <v>78</v>
      </c>
      <c r="G38" s="218"/>
    </row>
    <row r="39" spans="2:7" ht="15.75" customHeight="1">
      <c r="B39" s="34" t="s">
        <v>264</v>
      </c>
      <c r="C39" s="34" t="s">
        <v>44</v>
      </c>
      <c r="D39" s="142" t="s">
        <v>40</v>
      </c>
      <c r="E39" s="224" t="s">
        <v>62</v>
      </c>
      <c r="F39" s="105" t="s">
        <v>78</v>
      </c>
      <c r="G39" s="218"/>
    </row>
    <row r="40" spans="2:7" ht="15.75" customHeight="1">
      <c r="B40" s="208" t="s">
        <v>265</v>
      </c>
      <c r="C40" s="208" t="s">
        <v>128</v>
      </c>
      <c r="D40" s="259" t="s">
        <v>129</v>
      </c>
      <c r="E40" s="260" t="s">
        <v>125</v>
      </c>
      <c r="F40" s="208" t="s">
        <v>125</v>
      </c>
      <c r="G40" s="226" t="s">
        <v>130</v>
      </c>
    </row>
    <row r="41" spans="2:7" ht="15.75" customHeight="1">
      <c r="B41" s="415" t="s">
        <v>45</v>
      </c>
      <c r="C41" s="416" t="s">
        <v>36</v>
      </c>
      <c r="D41" s="417" t="s">
        <v>32</v>
      </c>
      <c r="E41" s="418" t="s">
        <v>61</v>
      </c>
      <c r="F41" s="60" t="s">
        <v>78</v>
      </c>
      <c r="G41" s="218"/>
    </row>
    <row r="42" spans="2:7" ht="15.75" customHeight="1">
      <c r="B42" s="59" t="s">
        <v>45</v>
      </c>
      <c r="C42" s="261" t="s">
        <v>36</v>
      </c>
      <c r="D42" s="262" t="s">
        <v>33</v>
      </c>
      <c r="E42" s="419" t="s">
        <v>61</v>
      </c>
      <c r="F42" s="105" t="s">
        <v>78</v>
      </c>
      <c r="G42" s="218"/>
    </row>
    <row r="43" spans="2:7" ht="15.75" customHeight="1">
      <c r="B43" s="59" t="s">
        <v>45</v>
      </c>
      <c r="C43" s="261" t="s">
        <v>36</v>
      </c>
      <c r="D43" s="262" t="s">
        <v>38</v>
      </c>
      <c r="E43" s="419" t="s">
        <v>61</v>
      </c>
      <c r="F43" s="105" t="s">
        <v>78</v>
      </c>
      <c r="G43" s="218"/>
    </row>
    <row r="44" spans="2:7" ht="15.75" customHeight="1">
      <c r="B44" s="59" t="s">
        <v>231</v>
      </c>
      <c r="C44" s="261" t="s">
        <v>36</v>
      </c>
      <c r="D44" s="262" t="s">
        <v>38</v>
      </c>
      <c r="E44" s="410" t="s">
        <v>61</v>
      </c>
      <c r="F44" s="219" t="s">
        <v>79</v>
      </c>
      <c r="G44" s="218"/>
    </row>
    <row r="45" spans="2:7" ht="15.75" customHeight="1">
      <c r="B45" s="34" t="s">
        <v>232</v>
      </c>
      <c r="C45" s="34" t="s">
        <v>69</v>
      </c>
      <c r="D45" s="34" t="s">
        <v>38</v>
      </c>
      <c r="E45" s="420" t="s">
        <v>61</v>
      </c>
      <c r="F45" s="105" t="s">
        <v>78</v>
      </c>
      <c r="G45" s="218"/>
    </row>
    <row r="46" spans="2:7" ht="15">
      <c r="B46" s="105" t="s">
        <v>45</v>
      </c>
      <c r="C46" s="59" t="s">
        <v>42</v>
      </c>
      <c r="D46" s="105" t="s">
        <v>32</v>
      </c>
      <c r="E46" s="421" t="s">
        <v>62</v>
      </c>
      <c r="F46" s="105" t="s">
        <v>78</v>
      </c>
    </row>
    <row r="47" spans="2:7" ht="15.75" customHeight="1">
      <c r="B47" s="34" t="s">
        <v>45</v>
      </c>
      <c r="C47" s="32" t="s">
        <v>42</v>
      </c>
      <c r="D47" s="34" t="s">
        <v>33</v>
      </c>
      <c r="E47" s="422" t="s">
        <v>62</v>
      </c>
      <c r="F47" s="105" t="s">
        <v>78</v>
      </c>
      <c r="G47" s="218"/>
    </row>
    <row r="48" spans="2:7" ht="15.75" customHeight="1">
      <c r="B48" s="34" t="s">
        <v>45</v>
      </c>
      <c r="C48" s="32" t="s">
        <v>42</v>
      </c>
      <c r="D48" s="34" t="s">
        <v>38</v>
      </c>
      <c r="E48" s="422" t="s">
        <v>62</v>
      </c>
      <c r="F48" s="105" t="s">
        <v>78</v>
      </c>
      <c r="G48" s="218"/>
    </row>
    <row r="49" spans="2:7" ht="15.75" customHeight="1">
      <c r="B49" s="174" t="s">
        <v>233</v>
      </c>
      <c r="C49" s="174" t="s">
        <v>42</v>
      </c>
      <c r="D49" s="174" t="s">
        <v>38</v>
      </c>
      <c r="E49" s="257" t="s">
        <v>62</v>
      </c>
      <c r="F49" s="219" t="s">
        <v>79</v>
      </c>
      <c r="G49" s="226"/>
    </row>
    <row r="50" spans="2:7" ht="15.75" customHeight="1">
      <c r="B50" s="105" t="s">
        <v>45</v>
      </c>
      <c r="C50" s="59" t="s">
        <v>43</v>
      </c>
      <c r="D50" s="105" t="s">
        <v>33</v>
      </c>
      <c r="E50" s="421" t="s">
        <v>62</v>
      </c>
      <c r="F50" s="105" t="s">
        <v>78</v>
      </c>
      <c r="G50" s="226" t="s">
        <v>55</v>
      </c>
    </row>
    <row r="51" spans="2:7" ht="15.75" customHeight="1">
      <c r="B51" s="105" t="s">
        <v>45</v>
      </c>
      <c r="C51" s="105" t="s">
        <v>43</v>
      </c>
      <c r="D51" s="105" t="s">
        <v>38</v>
      </c>
      <c r="E51" s="257" t="s">
        <v>62</v>
      </c>
      <c r="F51" s="105" t="s">
        <v>78</v>
      </c>
      <c r="G51" s="226"/>
    </row>
    <row r="52" spans="2:7" ht="15.75" customHeight="1">
      <c r="B52" s="105" t="s">
        <v>45</v>
      </c>
      <c r="C52" s="59" t="s">
        <v>44</v>
      </c>
      <c r="D52" s="105" t="s">
        <v>33</v>
      </c>
      <c r="E52" s="421" t="s">
        <v>62</v>
      </c>
      <c r="F52" s="105" t="s">
        <v>78</v>
      </c>
      <c r="G52" s="226" t="s">
        <v>55</v>
      </c>
    </row>
    <row r="53" spans="2:7" ht="15.75" customHeight="1">
      <c r="B53" s="105" t="s">
        <v>45</v>
      </c>
      <c r="C53" s="105" t="s">
        <v>44</v>
      </c>
      <c r="D53" s="105" t="s">
        <v>38</v>
      </c>
      <c r="E53" s="257" t="s">
        <v>62</v>
      </c>
      <c r="F53" s="105" t="s">
        <v>78</v>
      </c>
      <c r="G53" s="226"/>
    </row>
    <row r="54" spans="2:7" ht="15.75" customHeight="1">
      <c r="B54" s="208" t="s">
        <v>45</v>
      </c>
      <c r="C54" s="208" t="s">
        <v>128</v>
      </c>
      <c r="D54" s="259" t="s">
        <v>129</v>
      </c>
      <c r="E54" s="423" t="s">
        <v>125</v>
      </c>
      <c r="F54" s="208" t="s">
        <v>125</v>
      </c>
      <c r="G54" s="226" t="s">
        <v>131</v>
      </c>
    </row>
    <row r="55" spans="2:7" ht="15.75" customHeight="1">
      <c r="B55" s="209" t="s">
        <v>234</v>
      </c>
      <c r="C55" s="213" t="s">
        <v>31</v>
      </c>
      <c r="D55" s="209" t="s">
        <v>75</v>
      </c>
      <c r="E55" s="256" t="s">
        <v>61</v>
      </c>
      <c r="F55" s="105" t="s">
        <v>78</v>
      </c>
      <c r="G55" s="226"/>
    </row>
    <row r="56" spans="2:7" ht="15.75" customHeight="1">
      <c r="B56" s="174" t="s">
        <v>235</v>
      </c>
      <c r="C56" s="213" t="s">
        <v>42</v>
      </c>
      <c r="D56" s="174" t="s">
        <v>75</v>
      </c>
      <c r="E56" s="257" t="s">
        <v>62</v>
      </c>
      <c r="F56" s="105" t="s">
        <v>78</v>
      </c>
      <c r="G56" s="226"/>
    </row>
    <row r="57" spans="2:7" ht="15.75" customHeight="1">
      <c r="B57" s="212" t="s">
        <v>236</v>
      </c>
      <c r="C57" s="212" t="s">
        <v>43</v>
      </c>
      <c r="D57" s="212" t="s">
        <v>75</v>
      </c>
      <c r="E57" s="255" t="s">
        <v>62</v>
      </c>
      <c r="F57" s="208" t="s">
        <v>78</v>
      </c>
      <c r="G57" s="226"/>
    </row>
    <row r="58" spans="2:7" ht="15.75" customHeight="1">
      <c r="B58" s="209" t="s">
        <v>221</v>
      </c>
      <c r="C58" s="209" t="s">
        <v>31</v>
      </c>
      <c r="D58" s="209" t="s">
        <v>56</v>
      </c>
      <c r="E58" s="413" t="s">
        <v>61</v>
      </c>
      <c r="F58" s="60" t="s">
        <v>78</v>
      </c>
      <c r="G58" s="226" t="s">
        <v>77</v>
      </c>
    </row>
    <row r="59" spans="2:7" ht="15.75" customHeight="1">
      <c r="B59" s="174" t="s">
        <v>237</v>
      </c>
      <c r="C59" s="174" t="s">
        <v>31</v>
      </c>
      <c r="D59" s="174" t="s">
        <v>56</v>
      </c>
      <c r="E59" s="414" t="s">
        <v>61</v>
      </c>
      <c r="F59" s="219" t="s">
        <v>79</v>
      </c>
      <c r="G59" s="226" t="s">
        <v>135</v>
      </c>
    </row>
    <row r="60" spans="2:7" ht="15.75" customHeight="1">
      <c r="B60" s="174" t="s">
        <v>238</v>
      </c>
      <c r="C60" s="174" t="s">
        <v>36</v>
      </c>
      <c r="D60" s="174" t="s">
        <v>56</v>
      </c>
      <c r="E60" s="329" t="s">
        <v>61</v>
      </c>
      <c r="F60" s="219" t="s">
        <v>79</v>
      </c>
      <c r="G60" s="226" t="s">
        <v>73</v>
      </c>
    </row>
    <row r="61" spans="2:7" ht="15.75" customHeight="1">
      <c r="B61" s="328" t="s">
        <v>239</v>
      </c>
      <c r="C61" s="328" t="s">
        <v>39</v>
      </c>
      <c r="D61" s="328" t="s">
        <v>56</v>
      </c>
      <c r="E61" s="257" t="s">
        <v>62</v>
      </c>
      <c r="F61" s="304" t="s">
        <v>79</v>
      </c>
      <c r="G61" s="226"/>
    </row>
    <row r="62" spans="2:7" ht="15.75" customHeight="1">
      <c r="B62" s="213" t="s">
        <v>240</v>
      </c>
      <c r="C62" s="174" t="s">
        <v>41</v>
      </c>
      <c r="D62" s="174" t="s">
        <v>34</v>
      </c>
      <c r="E62" s="257" t="s">
        <v>62</v>
      </c>
      <c r="F62" s="174" t="s">
        <v>78</v>
      </c>
      <c r="G62" s="226"/>
    </row>
    <row r="63" spans="2:7" ht="15.75" customHeight="1">
      <c r="B63" s="213" t="s">
        <v>241</v>
      </c>
      <c r="C63" s="174" t="s">
        <v>41</v>
      </c>
      <c r="D63" s="174" t="s">
        <v>56</v>
      </c>
      <c r="E63" s="257" t="s">
        <v>62</v>
      </c>
      <c r="F63" s="304" t="s">
        <v>79</v>
      </c>
      <c r="G63" s="226" t="s">
        <v>47</v>
      </c>
    </row>
    <row r="64" spans="2:7" ht="15.75" customHeight="1">
      <c r="B64" s="174" t="s">
        <v>242</v>
      </c>
      <c r="C64" s="213" t="s">
        <v>42</v>
      </c>
      <c r="D64" s="174" t="s">
        <v>34</v>
      </c>
      <c r="E64" s="257" t="s">
        <v>62</v>
      </c>
      <c r="F64" s="174" t="s">
        <v>78</v>
      </c>
      <c r="G64" s="226"/>
    </row>
    <row r="65" spans="1:11" ht="15.75">
      <c r="B65" s="174" t="s">
        <v>242</v>
      </c>
      <c r="C65" s="213" t="s">
        <v>42</v>
      </c>
      <c r="D65" s="174" t="s">
        <v>56</v>
      </c>
      <c r="E65" s="257" t="s">
        <v>62</v>
      </c>
      <c r="F65" s="328" t="s">
        <v>78</v>
      </c>
      <c r="G65" s="226"/>
    </row>
    <row r="66" spans="1:11" ht="15.75">
      <c r="B66" s="212" t="s">
        <v>242</v>
      </c>
      <c r="C66" s="212" t="s">
        <v>43</v>
      </c>
      <c r="D66" s="212" t="s">
        <v>37</v>
      </c>
      <c r="E66" s="255" t="s">
        <v>62</v>
      </c>
      <c r="F66" s="212" t="s">
        <v>78</v>
      </c>
      <c r="G66" s="226"/>
    </row>
    <row r="67" spans="1:11" ht="15.75">
      <c r="A67" s="214"/>
      <c r="B67" s="215" t="s">
        <v>222</v>
      </c>
      <c r="C67" s="213" t="s">
        <v>31</v>
      </c>
      <c r="D67" s="209" t="s">
        <v>37</v>
      </c>
      <c r="E67" s="258" t="s">
        <v>61</v>
      </c>
      <c r="F67" s="60" t="s">
        <v>78</v>
      </c>
      <c r="G67" s="226" t="s">
        <v>183</v>
      </c>
    </row>
    <row r="68" spans="1:11" ht="15.75">
      <c r="A68" s="214"/>
      <c r="B68" s="213" t="s">
        <v>222</v>
      </c>
      <c r="C68" s="213" t="s">
        <v>41</v>
      </c>
      <c r="D68" s="174" t="s">
        <v>37</v>
      </c>
      <c r="E68" s="257" t="s">
        <v>62</v>
      </c>
      <c r="F68" s="105" t="s">
        <v>78</v>
      </c>
      <c r="G68" s="226" t="s">
        <v>183</v>
      </c>
    </row>
    <row r="69" spans="1:11" ht="15.75">
      <c r="A69" s="214"/>
      <c r="B69" s="213" t="s">
        <v>222</v>
      </c>
      <c r="C69" s="213" t="s">
        <v>42</v>
      </c>
      <c r="D69" s="174" t="s">
        <v>37</v>
      </c>
      <c r="E69" s="257" t="s">
        <v>62</v>
      </c>
      <c r="F69" s="105" t="s">
        <v>78</v>
      </c>
      <c r="G69" s="226" t="s">
        <v>183</v>
      </c>
    </row>
    <row r="70" spans="1:11" ht="15.75">
      <c r="A70" s="214"/>
      <c r="B70" s="213" t="s">
        <v>222</v>
      </c>
      <c r="C70" s="213" t="s">
        <v>43</v>
      </c>
      <c r="D70" s="174" t="s">
        <v>37</v>
      </c>
      <c r="E70" s="257" t="s">
        <v>62</v>
      </c>
      <c r="F70" s="105" t="s">
        <v>78</v>
      </c>
      <c r="G70" s="226" t="s">
        <v>183</v>
      </c>
    </row>
    <row r="71" spans="1:11" ht="15.75">
      <c r="A71" s="214"/>
      <c r="B71" s="216" t="s">
        <v>222</v>
      </c>
      <c r="C71" s="212" t="s">
        <v>44</v>
      </c>
      <c r="D71" s="211" t="s">
        <v>37</v>
      </c>
      <c r="E71" s="255" t="s">
        <v>62</v>
      </c>
      <c r="F71" s="208" t="s">
        <v>78</v>
      </c>
      <c r="G71" s="226" t="s">
        <v>183</v>
      </c>
    </row>
    <row r="72" spans="1:11" ht="15.75" customHeight="1">
      <c r="A72" s="214"/>
      <c r="B72" s="209" t="s">
        <v>46</v>
      </c>
      <c r="C72" s="215" t="s">
        <v>31</v>
      </c>
      <c r="D72" s="209" t="s">
        <v>34</v>
      </c>
      <c r="E72" s="413" t="s">
        <v>61</v>
      </c>
      <c r="F72" s="209" t="s">
        <v>78</v>
      </c>
      <c r="G72" s="226"/>
    </row>
    <row r="73" spans="1:11" ht="15.75" customHeight="1">
      <c r="A73" s="214"/>
      <c r="B73" s="174" t="s">
        <v>46</v>
      </c>
      <c r="C73" s="213" t="s">
        <v>31</v>
      </c>
      <c r="D73" s="174" t="s">
        <v>102</v>
      </c>
      <c r="E73" s="414" t="s">
        <v>61</v>
      </c>
      <c r="F73" s="174" t="s">
        <v>78</v>
      </c>
      <c r="G73" s="226" t="s">
        <v>103</v>
      </c>
    </row>
    <row r="74" spans="1:11" ht="15.75" customHeight="1">
      <c r="A74" s="214"/>
      <c r="B74" s="174" t="s">
        <v>243</v>
      </c>
      <c r="C74" s="213" t="s">
        <v>31</v>
      </c>
      <c r="D74" s="174" t="s">
        <v>35</v>
      </c>
      <c r="E74" s="414" t="s">
        <v>61</v>
      </c>
      <c r="F74" s="174" t="s">
        <v>78</v>
      </c>
      <c r="G74" s="303" t="s">
        <v>190</v>
      </c>
      <c r="K74" s="303"/>
    </row>
    <row r="75" spans="1:11" ht="15.75" customHeight="1">
      <c r="A75" s="214"/>
      <c r="B75" s="174" t="s">
        <v>244</v>
      </c>
      <c r="C75" s="213" t="s">
        <v>31</v>
      </c>
      <c r="D75" s="174" t="s">
        <v>137</v>
      </c>
      <c r="E75" s="414" t="s">
        <v>61</v>
      </c>
      <c r="F75" s="174" t="s">
        <v>78</v>
      </c>
      <c r="G75" s="303" t="s">
        <v>191</v>
      </c>
      <c r="K75" s="303"/>
    </row>
    <row r="76" spans="1:11" ht="15.75" customHeight="1">
      <c r="A76" s="214"/>
      <c r="B76" s="174" t="s">
        <v>245</v>
      </c>
      <c r="C76" s="174" t="s">
        <v>31</v>
      </c>
      <c r="D76" s="174" t="s">
        <v>35</v>
      </c>
      <c r="E76" s="410" t="s">
        <v>61</v>
      </c>
      <c r="F76" s="304" t="s">
        <v>79</v>
      </c>
      <c r="G76" s="226"/>
    </row>
    <row r="77" spans="1:11" ht="15.75" customHeight="1">
      <c r="A77" s="214"/>
      <c r="B77" s="174" t="s">
        <v>246</v>
      </c>
      <c r="C77" s="174" t="s">
        <v>36</v>
      </c>
      <c r="D77" s="174" t="s">
        <v>35</v>
      </c>
      <c r="E77" s="410" t="s">
        <v>61</v>
      </c>
      <c r="F77" s="304" t="s">
        <v>79</v>
      </c>
      <c r="G77" s="226"/>
    </row>
    <row r="78" spans="1:11" ht="15.75">
      <c r="A78" s="214" t="s">
        <v>97</v>
      </c>
      <c r="B78" s="328" t="s">
        <v>247</v>
      </c>
      <c r="C78" s="328" t="s">
        <v>39</v>
      </c>
      <c r="D78" s="174" t="s">
        <v>35</v>
      </c>
      <c r="E78" s="257" t="s">
        <v>62</v>
      </c>
      <c r="F78" s="304" t="s">
        <v>79</v>
      </c>
      <c r="G78" s="355" t="s">
        <v>196</v>
      </c>
    </row>
    <row r="79" spans="1:11" ht="15.75">
      <c r="A79" s="214"/>
      <c r="B79" s="328" t="s">
        <v>248</v>
      </c>
      <c r="C79" s="328" t="s">
        <v>39</v>
      </c>
      <c r="D79" s="174" t="s">
        <v>35</v>
      </c>
      <c r="E79" s="257" t="s">
        <v>62</v>
      </c>
      <c r="F79" s="328" t="s">
        <v>78</v>
      </c>
      <c r="G79" s="355" t="s">
        <v>196</v>
      </c>
    </row>
    <row r="80" spans="1:11" ht="15.75">
      <c r="A80" s="214"/>
      <c r="B80" s="328" t="s">
        <v>230</v>
      </c>
      <c r="C80" s="328" t="s">
        <v>39</v>
      </c>
      <c r="D80" s="174" t="s">
        <v>35</v>
      </c>
      <c r="E80" s="257"/>
      <c r="F80" s="328"/>
      <c r="G80" s="355"/>
    </row>
    <row r="81" spans="1:7" ht="15.75">
      <c r="A81" s="214" t="str">
        <f>A78</f>
        <v>100G SMF 0.5-10km</v>
      </c>
      <c r="B81" s="174" t="s">
        <v>249</v>
      </c>
      <c r="C81" s="174" t="s">
        <v>41</v>
      </c>
      <c r="D81" s="174" t="s">
        <v>35</v>
      </c>
      <c r="E81" s="257" t="s">
        <v>62</v>
      </c>
      <c r="F81" s="304" t="s">
        <v>79</v>
      </c>
      <c r="G81" s="355" t="s">
        <v>192</v>
      </c>
    </row>
    <row r="82" spans="1:7" ht="15.75">
      <c r="A82" s="214"/>
      <c r="B82" s="174" t="s">
        <v>250</v>
      </c>
      <c r="C82" s="213" t="s">
        <v>41</v>
      </c>
      <c r="D82" s="213" t="s">
        <v>35</v>
      </c>
      <c r="E82" s="257" t="s">
        <v>62</v>
      </c>
      <c r="F82" s="411" t="s">
        <v>79</v>
      </c>
      <c r="G82" s="355" t="s">
        <v>193</v>
      </c>
    </row>
    <row r="83" spans="1:7" ht="15.75" customHeight="1">
      <c r="A83" s="214"/>
      <c r="B83" s="174" t="s">
        <v>46</v>
      </c>
      <c r="C83" s="213" t="s">
        <v>42</v>
      </c>
      <c r="D83" s="213" t="s">
        <v>34</v>
      </c>
      <c r="E83" s="257" t="s">
        <v>62</v>
      </c>
      <c r="F83" s="210" t="s">
        <v>78</v>
      </c>
      <c r="G83" s="226"/>
    </row>
    <row r="84" spans="1:7" ht="15.75" customHeight="1">
      <c r="A84" s="214"/>
      <c r="B84" s="174" t="s">
        <v>46</v>
      </c>
      <c r="C84" s="213" t="s">
        <v>42</v>
      </c>
      <c r="D84" s="213" t="s">
        <v>102</v>
      </c>
      <c r="E84" s="257" t="s">
        <v>62</v>
      </c>
      <c r="F84" s="210" t="s">
        <v>78</v>
      </c>
      <c r="G84" s="226" t="s">
        <v>103</v>
      </c>
    </row>
    <row r="85" spans="1:7" ht="15.75" customHeight="1">
      <c r="A85" s="214" t="str">
        <f>A81</f>
        <v>100G SMF 0.5-10km</v>
      </c>
      <c r="B85" s="174" t="s">
        <v>251</v>
      </c>
      <c r="C85" s="174" t="s">
        <v>42</v>
      </c>
      <c r="D85" s="213" t="s">
        <v>35</v>
      </c>
      <c r="E85" s="257" t="s">
        <v>62</v>
      </c>
      <c r="F85" s="210" t="s">
        <v>78</v>
      </c>
      <c r="G85" s="355" t="s">
        <v>194</v>
      </c>
    </row>
    <row r="86" spans="1:7" ht="15.75" customHeight="1">
      <c r="A86" s="214"/>
      <c r="B86" s="174" t="s">
        <v>252</v>
      </c>
      <c r="C86" s="174" t="s">
        <v>42</v>
      </c>
      <c r="D86" s="213" t="s">
        <v>35</v>
      </c>
      <c r="E86" s="257" t="s">
        <v>62</v>
      </c>
      <c r="F86" s="304" t="s">
        <v>79</v>
      </c>
      <c r="G86" s="355" t="s">
        <v>195</v>
      </c>
    </row>
    <row r="87" spans="1:7" ht="15.75" customHeight="1">
      <c r="A87" s="214"/>
      <c r="B87" s="174" t="s">
        <v>253</v>
      </c>
      <c r="C87" s="213" t="s">
        <v>187</v>
      </c>
      <c r="D87" s="174" t="s">
        <v>35</v>
      </c>
      <c r="E87" s="257" t="s">
        <v>62</v>
      </c>
      <c r="F87" s="304" t="s">
        <v>79</v>
      </c>
      <c r="G87" s="226" t="s">
        <v>184</v>
      </c>
    </row>
    <row r="88" spans="1:7" ht="15.75" customHeight="1">
      <c r="A88" s="61"/>
      <c r="B88" s="174" t="s">
        <v>292</v>
      </c>
      <c r="C88" s="213" t="s">
        <v>293</v>
      </c>
      <c r="D88" s="174" t="s">
        <v>35</v>
      </c>
      <c r="E88" s="257" t="s">
        <v>62</v>
      </c>
      <c r="F88" s="304" t="s">
        <v>79</v>
      </c>
      <c r="G88" s="226"/>
    </row>
    <row r="89" spans="1:7" ht="15.75" customHeight="1">
      <c r="A89" s="61"/>
      <c r="B89" s="174" t="s">
        <v>294</v>
      </c>
      <c r="C89" s="213" t="s">
        <v>43</v>
      </c>
      <c r="D89" s="174" t="s">
        <v>35</v>
      </c>
      <c r="E89" s="257" t="s">
        <v>62</v>
      </c>
      <c r="F89" s="174" t="s">
        <v>78</v>
      </c>
      <c r="G89" s="226"/>
    </row>
    <row r="90" spans="1:7" ht="15.75" customHeight="1">
      <c r="A90" s="61"/>
      <c r="B90" s="208" t="s">
        <v>295</v>
      </c>
      <c r="C90" s="59" t="s">
        <v>44</v>
      </c>
      <c r="D90" s="105" t="s">
        <v>35</v>
      </c>
      <c r="E90" s="257" t="s">
        <v>62</v>
      </c>
      <c r="F90" s="174" t="s">
        <v>78</v>
      </c>
      <c r="G90" s="226"/>
    </row>
    <row r="91" spans="1:7" ht="15.75" customHeight="1">
      <c r="A91" s="61"/>
      <c r="B91" s="209" t="s">
        <v>224</v>
      </c>
      <c r="C91" s="215" t="s">
        <v>31</v>
      </c>
      <c r="D91" s="209" t="s">
        <v>465</v>
      </c>
      <c r="E91" s="517" t="s">
        <v>61</v>
      </c>
      <c r="F91" s="60" t="s">
        <v>78</v>
      </c>
      <c r="G91" s="218"/>
    </row>
    <row r="92" spans="1:7" ht="15.75" customHeight="1">
      <c r="A92" s="61"/>
      <c r="B92" s="213" t="s">
        <v>466</v>
      </c>
      <c r="C92" s="59" t="s">
        <v>39</v>
      </c>
      <c r="D92" s="174" t="s">
        <v>137</v>
      </c>
      <c r="E92" s="257" t="s">
        <v>62</v>
      </c>
      <c r="F92" s="328" t="s">
        <v>467</v>
      </c>
      <c r="G92" s="218"/>
    </row>
    <row r="93" spans="1:7" ht="15.75" customHeight="1">
      <c r="A93" s="61"/>
      <c r="B93" s="213" t="s">
        <v>226</v>
      </c>
      <c r="C93" s="59" t="s">
        <v>468</v>
      </c>
      <c r="D93" s="174" t="s">
        <v>465</v>
      </c>
      <c r="E93" s="257" t="s">
        <v>62</v>
      </c>
      <c r="F93" s="328" t="s">
        <v>78</v>
      </c>
      <c r="G93" s="226"/>
    </row>
    <row r="94" spans="1:7" ht="15.75" customHeight="1">
      <c r="A94" s="61"/>
      <c r="B94" s="213" t="s">
        <v>469</v>
      </c>
      <c r="C94" s="59" t="s">
        <v>42</v>
      </c>
      <c r="D94" s="174" t="s">
        <v>137</v>
      </c>
      <c r="E94" s="257" t="s">
        <v>62</v>
      </c>
      <c r="F94" s="328" t="s">
        <v>467</v>
      </c>
      <c r="G94" s="226"/>
    </row>
    <row r="95" spans="1:7" ht="15.75" customHeight="1">
      <c r="A95" s="61"/>
      <c r="B95" s="216" t="s">
        <v>470</v>
      </c>
      <c r="C95" s="217" t="s">
        <v>43</v>
      </c>
      <c r="D95" s="212" t="s">
        <v>137</v>
      </c>
      <c r="E95" s="255" t="s">
        <v>62</v>
      </c>
      <c r="F95" s="518" t="s">
        <v>467</v>
      </c>
      <c r="G95" s="226"/>
    </row>
    <row r="96" spans="1:7" ht="15.75" customHeight="1">
      <c r="A96" s="61"/>
      <c r="B96" s="514" t="s">
        <v>225</v>
      </c>
      <c r="C96" s="514" t="s">
        <v>31</v>
      </c>
      <c r="D96" s="514" t="s">
        <v>471</v>
      </c>
      <c r="E96" s="517" t="s">
        <v>61</v>
      </c>
      <c r="F96" s="513" t="s">
        <v>78</v>
      </c>
      <c r="G96" s="226"/>
    </row>
    <row r="97" spans="1:7" ht="15.75" customHeight="1">
      <c r="A97" s="61"/>
      <c r="B97" s="515" t="s">
        <v>472</v>
      </c>
      <c r="C97" s="515" t="s">
        <v>31</v>
      </c>
      <c r="D97" s="515" t="s">
        <v>471</v>
      </c>
      <c r="E97" s="257" t="s">
        <v>61</v>
      </c>
      <c r="F97" s="411" t="s">
        <v>78</v>
      </c>
      <c r="G97" s="226"/>
    </row>
    <row r="98" spans="1:7" ht="15.75" customHeight="1">
      <c r="A98" s="61"/>
      <c r="B98" s="515" t="s">
        <v>228</v>
      </c>
      <c r="C98" s="515" t="s">
        <v>39</v>
      </c>
      <c r="D98" s="515" t="s">
        <v>473</v>
      </c>
      <c r="E98" s="257" t="s">
        <v>62</v>
      </c>
      <c r="F98" s="411" t="s">
        <v>78</v>
      </c>
      <c r="G98" s="226"/>
    </row>
    <row r="99" spans="1:7" ht="15.75" customHeight="1">
      <c r="A99" s="61"/>
      <c r="B99" s="34" t="s">
        <v>474</v>
      </c>
      <c r="C99" s="34" t="s">
        <v>41</v>
      </c>
      <c r="D99" s="34" t="s">
        <v>475</v>
      </c>
      <c r="E99" s="257" t="s">
        <v>62</v>
      </c>
      <c r="F99" s="174" t="s">
        <v>78</v>
      </c>
      <c r="G99" s="226"/>
    </row>
    <row r="100" spans="1:7" ht="15.75" customHeight="1">
      <c r="A100" s="61"/>
      <c r="B100" s="34" t="s">
        <v>476</v>
      </c>
      <c r="C100" s="34" t="s">
        <v>41</v>
      </c>
      <c r="D100" s="34" t="s">
        <v>473</v>
      </c>
      <c r="E100" s="257" t="s">
        <v>62</v>
      </c>
      <c r="F100" s="174" t="s">
        <v>78</v>
      </c>
      <c r="G100" s="226"/>
    </row>
    <row r="101" spans="1:7" ht="15.75" customHeight="1">
      <c r="A101" s="61"/>
      <c r="B101" s="34" t="s">
        <v>477</v>
      </c>
      <c r="C101" s="34" t="s">
        <v>42</v>
      </c>
      <c r="D101" s="34" t="s">
        <v>473</v>
      </c>
      <c r="E101" s="257" t="s">
        <v>62</v>
      </c>
      <c r="F101" s="174" t="s">
        <v>478</v>
      </c>
      <c r="G101" s="226"/>
    </row>
    <row r="102" spans="1:7" ht="15.75" customHeight="1">
      <c r="A102" s="61"/>
      <c r="B102" s="516" t="s">
        <v>479</v>
      </c>
      <c r="C102" s="516" t="s">
        <v>43</v>
      </c>
      <c r="D102" s="516" t="s">
        <v>137</v>
      </c>
      <c r="E102" s="255" t="s">
        <v>62</v>
      </c>
      <c r="F102" s="174" t="s">
        <v>137</v>
      </c>
      <c r="G102" s="226"/>
    </row>
    <row r="103" spans="1:7" ht="15.75">
      <c r="B103" s="514" t="s">
        <v>480</v>
      </c>
      <c r="C103" s="514" t="s">
        <v>481</v>
      </c>
      <c r="D103" s="514" t="s">
        <v>482</v>
      </c>
      <c r="E103" s="517" t="s">
        <v>61</v>
      </c>
      <c r="F103" s="513" t="s">
        <v>79</v>
      </c>
      <c r="G103" s="226"/>
    </row>
    <row r="104" spans="1:7" ht="15.75">
      <c r="B104" s="515" t="s">
        <v>483</v>
      </c>
      <c r="C104" s="515" t="s">
        <v>39</v>
      </c>
      <c r="D104" s="515" t="s">
        <v>482</v>
      </c>
      <c r="E104" s="257" t="s">
        <v>62</v>
      </c>
      <c r="F104" s="411" t="s">
        <v>79</v>
      </c>
      <c r="G104" s="226"/>
    </row>
    <row r="105" spans="1:7" ht="15.75">
      <c r="B105" s="515" t="s">
        <v>484</v>
      </c>
      <c r="C105" s="515" t="s">
        <v>41</v>
      </c>
      <c r="D105" s="515" t="s">
        <v>482</v>
      </c>
      <c r="E105" s="257" t="s">
        <v>62</v>
      </c>
      <c r="F105" s="411" t="s">
        <v>78</v>
      </c>
      <c r="G105" s="226"/>
    </row>
    <row r="106" spans="1:7" ht="15">
      <c r="B106" s="34" t="s">
        <v>485</v>
      </c>
      <c r="C106" s="34" t="s">
        <v>486</v>
      </c>
      <c r="D106" s="34" t="s">
        <v>137</v>
      </c>
      <c r="E106" s="257" t="s">
        <v>62</v>
      </c>
      <c r="F106" s="162"/>
    </row>
    <row r="107" spans="1:7" ht="15">
      <c r="B107" s="34" t="s">
        <v>487</v>
      </c>
      <c r="C107" s="34" t="s">
        <v>488</v>
      </c>
      <c r="D107" s="34" t="s">
        <v>137</v>
      </c>
      <c r="E107" s="257" t="s">
        <v>62</v>
      </c>
      <c r="F107" s="162"/>
    </row>
    <row r="108" spans="1:7" ht="15">
      <c r="B108" s="516" t="s">
        <v>489</v>
      </c>
      <c r="C108" s="516" t="s">
        <v>43</v>
      </c>
      <c r="D108" s="516" t="s">
        <v>137</v>
      </c>
      <c r="E108" s="255" t="s">
        <v>62</v>
      </c>
      <c r="F108" s="166"/>
    </row>
    <row r="109" spans="1:7" ht="15">
      <c r="B109" s="514" t="s">
        <v>490</v>
      </c>
      <c r="C109" s="514" t="s">
        <v>31</v>
      </c>
      <c r="D109" s="514" t="s">
        <v>491</v>
      </c>
      <c r="E109" s="258"/>
      <c r="F109" s="513"/>
    </row>
    <row r="110" spans="1:7" ht="15">
      <c r="B110" s="515" t="s">
        <v>492</v>
      </c>
      <c r="C110" s="515" t="s">
        <v>39</v>
      </c>
      <c r="D110" s="515" t="s">
        <v>491</v>
      </c>
      <c r="E110" s="257"/>
      <c r="F110" s="411"/>
    </row>
    <row r="111" spans="1:7" ht="15">
      <c r="B111" s="515" t="s">
        <v>493</v>
      </c>
      <c r="C111" s="515" t="s">
        <v>41</v>
      </c>
      <c r="D111" s="515" t="s">
        <v>491</v>
      </c>
      <c r="E111" s="257"/>
      <c r="F111" s="411"/>
    </row>
    <row r="112" spans="1:7" ht="15">
      <c r="B112" s="34" t="s">
        <v>494</v>
      </c>
      <c r="C112" s="34" t="s">
        <v>42</v>
      </c>
      <c r="D112" s="34" t="s">
        <v>491</v>
      </c>
      <c r="E112" s="511"/>
      <c r="F112" s="162"/>
    </row>
    <row r="113" spans="2:6" ht="15">
      <c r="B113" s="34" t="s">
        <v>495</v>
      </c>
      <c r="C113" s="34" t="s">
        <v>496</v>
      </c>
      <c r="D113" s="34" t="s">
        <v>491</v>
      </c>
      <c r="E113" s="511"/>
      <c r="F113" s="162"/>
    </row>
    <row r="114" spans="2:6" ht="15">
      <c r="B114" s="516" t="s">
        <v>497</v>
      </c>
      <c r="C114" s="516" t="s">
        <v>31</v>
      </c>
      <c r="D114" s="516" t="s">
        <v>491</v>
      </c>
      <c r="E114" s="512"/>
      <c r="F114" s="166"/>
    </row>
    <row r="115" spans="2:6" ht="15">
      <c r="B115" s="514" t="s">
        <v>498</v>
      </c>
      <c r="C115" s="514" t="s">
        <v>39</v>
      </c>
      <c r="D115" s="514" t="s">
        <v>491</v>
      </c>
      <c r="E115" s="258"/>
      <c r="F115" s="513"/>
    </row>
    <row r="116" spans="2:6" ht="15">
      <c r="B116" s="515" t="s">
        <v>499</v>
      </c>
      <c r="C116" s="515" t="s">
        <v>41</v>
      </c>
      <c r="D116" s="515" t="s">
        <v>491</v>
      </c>
      <c r="E116" s="257"/>
      <c r="F116" s="411"/>
    </row>
    <row r="117" spans="2:6" ht="15">
      <c r="B117" s="515" t="s">
        <v>500</v>
      </c>
      <c r="C117" s="515" t="s">
        <v>42</v>
      </c>
      <c r="D117" s="515" t="s">
        <v>491</v>
      </c>
      <c r="E117" s="257"/>
      <c r="F117" s="411"/>
    </row>
    <row r="118" spans="2:6" ht="15">
      <c r="B118" s="34" t="s">
        <v>501</v>
      </c>
      <c r="C118" s="34" t="s">
        <v>496</v>
      </c>
      <c r="D118" s="34" t="s">
        <v>491</v>
      </c>
      <c r="E118" s="511"/>
      <c r="F118" s="162"/>
    </row>
    <row r="119" spans="2:6" ht="15">
      <c r="B119" s="34"/>
      <c r="C119" s="34"/>
      <c r="D119" s="34"/>
      <c r="E119" s="511"/>
      <c r="F119" s="162"/>
    </row>
    <row r="120" spans="2:6" ht="15">
      <c r="B120" s="516"/>
      <c r="C120" s="516"/>
      <c r="D120" s="516"/>
      <c r="E120" s="512"/>
      <c r="F120" s="166"/>
    </row>
  </sheetData>
  <mergeCells count="2">
    <mergeCell ref="B6:K6"/>
    <mergeCell ref="B7:K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sheetPr>
  <dimension ref="A2:O318"/>
  <sheetViews>
    <sheetView showGridLines="0" zoomScale="60" zoomScaleNormal="60" zoomScalePageLayoutView="70" workbookViewId="0"/>
  </sheetViews>
  <sheetFormatPr defaultColWidth="8.796875" defaultRowHeight="13.15"/>
  <cols>
    <col min="1" max="1" width="4.46484375" style="176" customWidth="1"/>
    <col min="2" max="2" width="50.265625" style="176" customWidth="1"/>
    <col min="3" max="8" width="12.19921875" style="176" customWidth="1"/>
    <col min="9" max="9" width="13.19921875" style="176" customWidth="1"/>
    <col min="10" max="14" width="12.46484375" style="176" customWidth="1"/>
    <col min="15" max="15" width="16.46484375" style="176" bestFit="1" customWidth="1"/>
    <col min="16" max="31" width="8.796875" style="176"/>
    <col min="32" max="32" width="8.796875" style="176" customWidth="1"/>
    <col min="33" max="16384" width="8.796875" style="176"/>
  </cols>
  <sheetData>
    <row r="2" spans="1:8" ht="18">
      <c r="A2" s="50"/>
      <c r="B2" s="50" t="str">
        <f>Introduction!$B$2</f>
        <v>LightCounting Mega Datacenter Report Database</v>
      </c>
    </row>
    <row r="3" spans="1:8" ht="15.75">
      <c r="B3" s="112" t="str">
        <f>Introduction!B3</f>
        <v>July 2022 - template - for illustration only</v>
      </c>
    </row>
    <row r="4" spans="1:8" ht="21">
      <c r="A4" s="50"/>
      <c r="B4" s="283" t="s">
        <v>49</v>
      </c>
      <c r="C4" s="194"/>
      <c r="D4" s="194"/>
      <c r="E4" s="194"/>
      <c r="F4" s="194"/>
      <c r="G4" s="194"/>
      <c r="H4" s="194"/>
    </row>
    <row r="5" spans="1:8">
      <c r="A5" s="221"/>
      <c r="B5" s="221"/>
      <c r="C5" s="194"/>
      <c r="D5" s="194"/>
    </row>
    <row r="7" spans="1:8" ht="21">
      <c r="B7" s="15" t="s">
        <v>132</v>
      </c>
    </row>
    <row r="8" spans="1:8" ht="21">
      <c r="B8" s="15" t="s">
        <v>138</v>
      </c>
    </row>
    <row r="9" spans="1:8">
      <c r="A9" s="41"/>
      <c r="B9" s="41"/>
      <c r="C9" s="41"/>
      <c r="D9" s="41"/>
      <c r="E9" s="41"/>
      <c r="F9" s="41"/>
      <c r="G9" s="41"/>
      <c r="H9" s="41"/>
    </row>
    <row r="10" spans="1:8">
      <c r="A10" s="41"/>
      <c r="B10" s="41"/>
      <c r="C10" s="41"/>
      <c r="D10" s="41"/>
      <c r="E10" s="41"/>
      <c r="F10" s="41"/>
      <c r="G10" s="41"/>
      <c r="H10" s="41"/>
    </row>
    <row r="11" spans="1:8">
      <c r="A11" s="41"/>
      <c r="B11" s="41"/>
      <c r="C11" s="41"/>
      <c r="D11" s="41"/>
      <c r="E11" s="41"/>
      <c r="F11" s="41"/>
      <c r="G11" s="41"/>
      <c r="H11" s="41"/>
    </row>
    <row r="12" spans="1:8">
      <c r="A12" s="41"/>
      <c r="B12" s="41"/>
      <c r="C12" s="41"/>
      <c r="D12" s="41"/>
      <c r="E12" s="41"/>
      <c r="F12" s="41"/>
      <c r="G12" s="41"/>
      <c r="H12" s="41"/>
    </row>
    <row r="13" spans="1:8">
      <c r="A13" s="41"/>
      <c r="B13" s="41"/>
      <c r="C13" s="41"/>
      <c r="D13" s="41"/>
      <c r="E13" s="41"/>
      <c r="F13" s="41"/>
      <c r="G13" s="41"/>
      <c r="H13" s="41"/>
    </row>
    <row r="14" spans="1:8">
      <c r="A14" s="41"/>
      <c r="B14" s="41"/>
      <c r="C14" s="41"/>
      <c r="D14" s="41"/>
      <c r="E14" s="41"/>
      <c r="F14" s="41"/>
      <c r="G14" s="41"/>
      <c r="H14" s="41"/>
    </row>
    <row r="15" spans="1:8">
      <c r="A15" s="41"/>
      <c r="B15" s="41"/>
      <c r="C15" s="41"/>
      <c r="D15" s="41"/>
      <c r="E15" s="41"/>
      <c r="F15" s="41"/>
      <c r="G15" s="41"/>
      <c r="H15" s="41"/>
    </row>
    <row r="16" spans="1:8">
      <c r="A16" s="41"/>
      <c r="B16" s="41"/>
      <c r="C16" s="41"/>
      <c r="D16" s="41"/>
      <c r="E16" s="41"/>
      <c r="F16" s="41"/>
      <c r="G16" s="41"/>
      <c r="H16" s="41"/>
    </row>
    <row r="17" spans="1:8">
      <c r="A17" s="41"/>
      <c r="B17" s="41"/>
      <c r="C17" s="41"/>
      <c r="D17" s="41"/>
      <c r="E17" s="41"/>
      <c r="F17" s="41"/>
      <c r="G17" s="41"/>
      <c r="H17" s="41"/>
    </row>
    <row r="18" spans="1:8">
      <c r="A18" s="41"/>
      <c r="B18" s="41"/>
      <c r="C18" s="41"/>
      <c r="D18" s="41"/>
      <c r="E18" s="41"/>
      <c r="F18" s="41"/>
      <c r="G18" s="41"/>
      <c r="H18" s="41"/>
    </row>
    <row r="19" spans="1:8">
      <c r="A19" s="41"/>
      <c r="B19" s="41"/>
      <c r="C19" s="41"/>
      <c r="D19" s="41"/>
      <c r="E19" s="41"/>
      <c r="F19" s="41"/>
      <c r="G19" s="41"/>
      <c r="H19" s="41"/>
    </row>
    <row r="20" spans="1:8">
      <c r="A20" s="41"/>
      <c r="B20" s="41"/>
      <c r="C20" s="41"/>
      <c r="D20" s="41"/>
      <c r="E20" s="41"/>
      <c r="F20" s="41"/>
      <c r="G20" s="41"/>
      <c r="H20" s="41"/>
    </row>
    <row r="21" spans="1:8">
      <c r="A21" s="41"/>
      <c r="B21" s="41"/>
      <c r="C21" s="41"/>
      <c r="D21" s="41"/>
      <c r="E21" s="41"/>
      <c r="F21" s="41"/>
      <c r="G21" s="41"/>
      <c r="H21" s="41"/>
    </row>
    <row r="22" spans="1:8">
      <c r="A22" s="41"/>
      <c r="B22" s="41"/>
      <c r="C22" s="41"/>
      <c r="D22" s="41"/>
      <c r="E22" s="41"/>
      <c r="F22" s="41"/>
      <c r="G22" s="41"/>
      <c r="H22" s="41"/>
    </row>
    <row r="23" spans="1:8">
      <c r="A23" s="41"/>
      <c r="B23" s="41"/>
      <c r="C23" s="41"/>
      <c r="D23" s="41"/>
      <c r="E23" s="41"/>
      <c r="F23" s="41"/>
      <c r="G23" s="41"/>
      <c r="H23" s="41"/>
    </row>
    <row r="24" spans="1:8">
      <c r="A24" s="41"/>
      <c r="B24" s="41"/>
      <c r="C24" s="41"/>
      <c r="D24" s="41"/>
      <c r="E24" s="41"/>
      <c r="F24" s="41"/>
      <c r="G24" s="41"/>
      <c r="H24" s="41"/>
    </row>
    <row r="25" spans="1:8">
      <c r="A25" s="41"/>
      <c r="B25" s="41"/>
      <c r="C25" s="41"/>
      <c r="D25" s="41"/>
      <c r="E25" s="41"/>
      <c r="F25" s="41"/>
      <c r="G25" s="41"/>
      <c r="H25" s="41"/>
    </row>
    <row r="26" spans="1:8">
      <c r="A26" s="41"/>
      <c r="B26" s="41"/>
      <c r="C26" s="41"/>
      <c r="D26" s="41"/>
      <c r="E26" s="41"/>
      <c r="F26" s="41"/>
      <c r="G26" s="41"/>
      <c r="H26" s="41"/>
    </row>
    <row r="27" spans="1:8">
      <c r="A27" s="41"/>
      <c r="B27" s="41"/>
      <c r="C27" s="41"/>
      <c r="D27" s="41"/>
      <c r="E27" s="41"/>
      <c r="F27" s="41"/>
      <c r="G27" s="41"/>
      <c r="H27" s="41"/>
    </row>
    <row r="28" spans="1:8">
      <c r="A28" s="41"/>
      <c r="B28" s="41"/>
      <c r="C28" s="41"/>
      <c r="D28" s="41"/>
      <c r="E28" s="41"/>
      <c r="F28" s="41"/>
      <c r="G28" s="41"/>
      <c r="H28" s="41"/>
    </row>
    <row r="29" spans="1:8">
      <c r="A29" s="41"/>
      <c r="B29" s="41"/>
      <c r="C29" s="41"/>
      <c r="D29" s="41"/>
      <c r="E29" s="41"/>
      <c r="F29" s="41"/>
      <c r="G29" s="41"/>
      <c r="H29" s="41"/>
    </row>
    <row r="30" spans="1:8">
      <c r="A30" s="41"/>
      <c r="B30" s="41"/>
      <c r="C30" s="41"/>
      <c r="D30" s="41"/>
      <c r="E30" s="41"/>
      <c r="F30" s="41"/>
      <c r="G30" s="41"/>
      <c r="H30" s="41"/>
    </row>
    <row r="31" spans="1:8">
      <c r="A31" s="41"/>
      <c r="B31" s="41"/>
      <c r="C31" s="41"/>
      <c r="D31" s="41"/>
      <c r="E31" s="41"/>
      <c r="F31" s="41"/>
      <c r="G31" s="41"/>
      <c r="H31" s="41"/>
    </row>
    <row r="32" spans="1:8">
      <c r="A32" s="41"/>
      <c r="B32" s="41"/>
      <c r="C32" s="41"/>
      <c r="D32" s="41"/>
      <c r="E32" s="41"/>
      <c r="F32" s="41"/>
      <c r="G32" s="41"/>
      <c r="H32" s="41"/>
    </row>
    <row r="33" spans="1:8">
      <c r="A33" s="41"/>
      <c r="B33" s="41"/>
      <c r="C33" s="41"/>
      <c r="D33" s="41"/>
      <c r="E33" s="41"/>
      <c r="F33" s="41"/>
      <c r="G33" s="41"/>
      <c r="H33" s="41"/>
    </row>
    <row r="34" spans="1:8">
      <c r="A34" s="41"/>
      <c r="B34" s="41"/>
      <c r="C34" s="41"/>
      <c r="D34" s="41"/>
      <c r="E34" s="41"/>
      <c r="F34" s="41"/>
      <c r="G34" s="41"/>
      <c r="H34" s="41"/>
    </row>
    <row r="35" spans="1:8">
      <c r="A35" s="41"/>
      <c r="B35" s="41"/>
      <c r="C35" s="41"/>
      <c r="D35" s="41"/>
      <c r="E35" s="41"/>
      <c r="F35" s="41"/>
      <c r="G35" s="41"/>
      <c r="H35" s="41"/>
    </row>
    <row r="36" spans="1:8">
      <c r="A36" s="41"/>
      <c r="B36" s="41"/>
      <c r="C36" s="41"/>
      <c r="D36" s="41"/>
      <c r="E36" s="41"/>
      <c r="F36" s="41"/>
      <c r="G36" s="41"/>
      <c r="H36" s="41"/>
    </row>
    <row r="37" spans="1:8">
      <c r="A37" s="41"/>
      <c r="B37" s="41"/>
      <c r="C37" s="41"/>
      <c r="D37" s="41"/>
      <c r="E37" s="41"/>
      <c r="F37" s="41"/>
      <c r="G37" s="41"/>
      <c r="H37" s="41"/>
    </row>
    <row r="38" spans="1:8">
      <c r="A38" s="41"/>
      <c r="B38" s="41"/>
      <c r="C38" s="41"/>
      <c r="D38" s="41"/>
      <c r="E38" s="41"/>
      <c r="F38" s="41"/>
      <c r="G38" s="41"/>
      <c r="H38" s="41"/>
    </row>
    <row r="39" spans="1:8">
      <c r="A39" s="41"/>
      <c r="B39" s="41"/>
      <c r="C39" s="41"/>
      <c r="D39" s="41"/>
      <c r="E39" s="41"/>
      <c r="F39" s="41"/>
      <c r="G39" s="41"/>
      <c r="H39" s="41"/>
    </row>
    <row r="40" spans="1:8">
      <c r="A40" s="41"/>
      <c r="B40" s="41"/>
      <c r="C40" s="41"/>
      <c r="D40" s="41"/>
      <c r="E40" s="41"/>
      <c r="F40" s="41"/>
      <c r="G40" s="41"/>
      <c r="H40" s="41"/>
    </row>
    <row r="41" spans="1:8">
      <c r="A41" s="41"/>
      <c r="B41" s="41"/>
      <c r="C41" s="41"/>
      <c r="D41" s="41"/>
      <c r="E41" s="41"/>
      <c r="F41" s="41"/>
      <c r="G41" s="41"/>
      <c r="H41" s="41"/>
    </row>
    <row r="42" spans="1:8">
      <c r="A42" s="41"/>
      <c r="B42" s="41"/>
      <c r="C42" s="41"/>
      <c r="D42" s="41"/>
      <c r="E42" s="41"/>
      <c r="F42" s="41"/>
      <c r="G42" s="41"/>
      <c r="H42" s="41"/>
    </row>
    <row r="43" spans="1:8">
      <c r="A43" s="41"/>
      <c r="B43" s="41"/>
      <c r="C43" s="41"/>
      <c r="D43" s="41"/>
      <c r="E43" s="41"/>
      <c r="F43" s="41"/>
      <c r="G43" s="41"/>
      <c r="H43" s="41"/>
    </row>
    <row r="44" spans="1:8">
      <c r="A44" s="41"/>
      <c r="B44" s="41"/>
      <c r="C44" s="41"/>
      <c r="D44" s="41"/>
      <c r="E44" s="41"/>
      <c r="F44" s="41"/>
      <c r="G44" s="41"/>
      <c r="H44" s="41"/>
    </row>
    <row r="45" spans="1:8">
      <c r="A45" s="41"/>
      <c r="B45" s="41"/>
      <c r="C45" s="41"/>
      <c r="D45" s="41"/>
      <c r="E45" s="41"/>
      <c r="F45" s="41"/>
      <c r="G45" s="41"/>
      <c r="H45" s="41"/>
    </row>
    <row r="46" spans="1:8">
      <c r="A46" s="41"/>
      <c r="B46" s="41"/>
      <c r="C46" s="41"/>
      <c r="D46" s="41"/>
      <c r="E46" s="41"/>
      <c r="F46" s="41"/>
      <c r="G46" s="41"/>
      <c r="H46" s="41"/>
    </row>
    <row r="47" spans="1:8">
      <c r="A47" s="41"/>
      <c r="B47" s="41"/>
      <c r="C47" s="41"/>
      <c r="D47" s="41"/>
      <c r="E47" s="41"/>
      <c r="F47" s="41"/>
      <c r="G47" s="41"/>
      <c r="H47" s="41"/>
    </row>
    <row r="48" spans="1:8">
      <c r="A48" s="41"/>
      <c r="B48" s="41"/>
      <c r="C48" s="41"/>
      <c r="D48" s="41"/>
      <c r="E48" s="41"/>
      <c r="F48" s="41"/>
      <c r="G48" s="41"/>
      <c r="H48" s="41"/>
    </row>
    <row r="49" spans="1:14">
      <c r="A49" s="41"/>
      <c r="B49" s="41"/>
      <c r="C49" s="41"/>
      <c r="D49" s="41"/>
      <c r="E49" s="41"/>
      <c r="F49" s="41"/>
      <c r="G49" s="41"/>
      <c r="H49" s="41"/>
    </row>
    <row r="50" spans="1:14">
      <c r="A50" s="41"/>
      <c r="B50" s="41"/>
      <c r="C50" s="41"/>
      <c r="D50" s="41"/>
      <c r="E50" s="41"/>
      <c r="F50" s="41"/>
      <c r="G50" s="41"/>
      <c r="H50" s="41"/>
    </row>
    <row r="51" spans="1:14">
      <c r="A51" s="41"/>
      <c r="B51" s="41"/>
      <c r="C51" s="41"/>
      <c r="D51" s="41"/>
      <c r="E51" s="41"/>
      <c r="F51" s="41"/>
      <c r="G51" s="41"/>
      <c r="H51" s="41"/>
    </row>
    <row r="52" spans="1:14">
      <c r="A52" s="41"/>
      <c r="B52" s="41"/>
      <c r="C52" s="41"/>
      <c r="D52" s="41"/>
      <c r="E52" s="41"/>
      <c r="F52" s="41"/>
      <c r="G52" s="41"/>
      <c r="H52" s="41"/>
    </row>
    <row r="53" spans="1:14">
      <c r="A53" s="41"/>
      <c r="B53" s="41"/>
      <c r="C53" s="41"/>
      <c r="D53" s="41"/>
      <c r="E53" s="41"/>
      <c r="F53" s="41"/>
      <c r="G53" s="41"/>
      <c r="H53" s="41"/>
    </row>
    <row r="54" spans="1:14">
      <c r="A54" s="41"/>
      <c r="B54" s="41"/>
      <c r="C54" s="41"/>
      <c r="D54" s="41"/>
      <c r="E54" s="41"/>
      <c r="F54" s="41"/>
      <c r="G54" s="41"/>
      <c r="H54" s="41"/>
    </row>
    <row r="55" spans="1:14">
      <c r="A55" s="41"/>
      <c r="B55" s="41"/>
      <c r="C55" s="41"/>
      <c r="D55" s="41"/>
      <c r="E55" s="41"/>
      <c r="F55" s="41"/>
      <c r="G55" s="41"/>
      <c r="H55" s="41"/>
    </row>
    <row r="56" spans="1:14" ht="21">
      <c r="A56" s="41"/>
      <c r="B56" s="15" t="s">
        <v>296</v>
      </c>
      <c r="C56" s="41"/>
      <c r="D56" s="41"/>
      <c r="E56" s="41"/>
      <c r="F56" s="41"/>
      <c r="G56" s="41"/>
      <c r="H56" s="41"/>
    </row>
    <row r="57" spans="1:14">
      <c r="A57" s="41"/>
      <c r="B57" s="488" t="s">
        <v>315</v>
      </c>
    </row>
    <row r="58" spans="1:14">
      <c r="C58" s="433">
        <v>2016</v>
      </c>
      <c r="D58" s="239">
        <v>2017</v>
      </c>
      <c r="E58" s="239">
        <v>2018</v>
      </c>
      <c r="F58" s="239">
        <v>2019</v>
      </c>
      <c r="G58" s="239">
        <v>2020</v>
      </c>
      <c r="H58" s="239">
        <v>2021</v>
      </c>
      <c r="I58" s="239">
        <v>2022</v>
      </c>
      <c r="J58" s="239">
        <v>2023</v>
      </c>
      <c r="K58" s="239">
        <v>2024</v>
      </c>
      <c r="L58" s="239">
        <v>2025</v>
      </c>
      <c r="M58" s="239">
        <v>2026</v>
      </c>
      <c r="N58" s="239">
        <v>2027</v>
      </c>
    </row>
    <row r="59" spans="1:14">
      <c r="B59" s="179" t="s">
        <v>267</v>
      </c>
      <c r="C59" s="434">
        <f>SUM('Ethernet Total'!E9:E12)</f>
        <v>13567410.105</v>
      </c>
      <c r="D59" s="240">
        <f>SUM('Ethernet Total'!F9:F12)</f>
        <v>11273695.050000001</v>
      </c>
      <c r="E59" s="240"/>
      <c r="F59" s="240"/>
      <c r="G59" s="240"/>
      <c r="H59" s="240"/>
      <c r="I59" s="240"/>
      <c r="J59" s="240"/>
      <c r="K59" s="240"/>
      <c r="L59" s="240"/>
      <c r="M59" s="240"/>
      <c r="N59" s="240"/>
    </row>
    <row r="60" spans="1:14">
      <c r="B60" s="180" t="s">
        <v>268</v>
      </c>
      <c r="C60" s="435">
        <f>SUM('Ethernet Total'!E14:E22)</f>
        <v>18516818.93</v>
      </c>
      <c r="D60" s="241">
        <f>SUM('Ethernet Total'!F14:F22)</f>
        <v>19945022.100000001</v>
      </c>
      <c r="E60" s="241"/>
      <c r="F60" s="241"/>
      <c r="G60" s="241"/>
      <c r="H60" s="241"/>
      <c r="I60" s="241"/>
      <c r="J60" s="241"/>
      <c r="K60" s="241"/>
      <c r="L60" s="241"/>
      <c r="M60" s="241"/>
      <c r="N60" s="241"/>
    </row>
    <row r="61" spans="1:14">
      <c r="B61" s="180" t="s">
        <v>269</v>
      </c>
      <c r="C61" s="435">
        <f>SUM('Ethernet Total'!E24:E26)</f>
        <v>11694</v>
      </c>
      <c r="D61" s="241">
        <f>SUM('Ethernet Total'!F24:F26)</f>
        <v>113327</v>
      </c>
      <c r="E61" s="241"/>
      <c r="F61" s="241"/>
      <c r="G61" s="241"/>
      <c r="H61" s="241"/>
      <c r="I61" s="241"/>
      <c r="J61" s="241"/>
      <c r="K61" s="241"/>
      <c r="L61" s="241"/>
      <c r="M61" s="241"/>
      <c r="N61" s="241"/>
    </row>
    <row r="62" spans="1:14">
      <c r="B62" s="180" t="s">
        <v>270</v>
      </c>
      <c r="C62" s="435">
        <f>SUM('Ethernet Total'!E27:E35)</f>
        <v>3153068</v>
      </c>
      <c r="D62" s="241">
        <f>SUM('Ethernet Total'!F27:F35)</f>
        <v>3864160</v>
      </c>
      <c r="E62" s="241"/>
      <c r="F62" s="241"/>
      <c r="G62" s="241"/>
      <c r="H62" s="241"/>
      <c r="I62" s="241"/>
      <c r="J62" s="241"/>
      <c r="K62" s="241"/>
      <c r="L62" s="241"/>
      <c r="M62" s="241"/>
      <c r="N62" s="241"/>
    </row>
    <row r="63" spans="1:14">
      <c r="B63" s="180" t="s">
        <v>271</v>
      </c>
      <c r="C63" s="435"/>
      <c r="D63" s="241"/>
      <c r="E63" s="241"/>
      <c r="F63" s="241"/>
      <c r="G63" s="241"/>
      <c r="H63" s="241"/>
      <c r="I63" s="241"/>
      <c r="J63" s="241"/>
      <c r="K63" s="241"/>
      <c r="L63" s="241"/>
      <c r="M63" s="241"/>
      <c r="N63" s="241"/>
    </row>
    <row r="64" spans="1:14">
      <c r="B64" s="180" t="s">
        <v>46</v>
      </c>
      <c r="C64" s="435">
        <f>SUM('Ethernet Total'!E41:E59)</f>
        <v>919370</v>
      </c>
      <c r="D64" s="241">
        <f>SUM('Ethernet Total'!F41:F59)</f>
        <v>2881490</v>
      </c>
      <c r="E64" s="241"/>
      <c r="F64" s="241"/>
      <c r="G64" s="241"/>
      <c r="H64" s="241"/>
      <c r="I64" s="241"/>
      <c r="J64" s="241"/>
      <c r="K64" s="241"/>
      <c r="L64" s="241"/>
      <c r="M64" s="241"/>
      <c r="N64" s="241"/>
    </row>
    <row r="65" spans="1:14">
      <c r="B65" s="180" t="s">
        <v>95</v>
      </c>
      <c r="C65" s="435">
        <f>SUM('Ethernet Total'!E60:E64)</f>
        <v>0</v>
      </c>
      <c r="D65" s="241">
        <f>SUM('Ethernet Total'!F60:F64)</f>
        <v>0</v>
      </c>
      <c r="E65" s="241"/>
      <c r="F65" s="241"/>
      <c r="G65" s="241"/>
      <c r="H65" s="241"/>
      <c r="I65" s="241"/>
      <c r="J65" s="241"/>
      <c r="K65" s="241"/>
      <c r="L65" s="241"/>
      <c r="M65" s="241"/>
      <c r="N65" s="241"/>
    </row>
    <row r="66" spans="1:14">
      <c r="B66" s="180" t="s">
        <v>80</v>
      </c>
      <c r="C66" s="435">
        <f>SUM('Ethernet Total'!E65:E70)</f>
        <v>0</v>
      </c>
      <c r="D66" s="241">
        <f>SUM('Ethernet Total'!F65:F70)</f>
        <v>82</v>
      </c>
      <c r="E66" s="241"/>
      <c r="F66" s="241"/>
      <c r="G66" s="241"/>
      <c r="H66" s="241"/>
      <c r="I66" s="241"/>
      <c r="J66" s="241"/>
      <c r="K66" s="241"/>
      <c r="L66" s="241"/>
      <c r="M66" s="241"/>
      <c r="N66" s="241"/>
    </row>
    <row r="67" spans="1:14">
      <c r="B67" s="180" t="s">
        <v>298</v>
      </c>
      <c r="C67" s="435"/>
      <c r="D67" s="241"/>
      <c r="E67" s="241"/>
      <c r="F67" s="241"/>
      <c r="G67" s="241"/>
      <c r="H67" s="241"/>
      <c r="I67" s="241"/>
      <c r="J67" s="241"/>
      <c r="K67" s="241"/>
      <c r="L67" s="241"/>
      <c r="M67" s="241"/>
      <c r="N67" s="241"/>
    </row>
    <row r="68" spans="1:14">
      <c r="B68" s="180" t="s">
        <v>318</v>
      </c>
      <c r="C68" s="435"/>
      <c r="D68" s="241"/>
      <c r="E68" s="241"/>
      <c r="F68" s="241"/>
      <c r="G68" s="241"/>
      <c r="H68" s="241"/>
      <c r="I68" s="241"/>
      <c r="J68" s="241"/>
      <c r="K68" s="241"/>
      <c r="L68" s="241"/>
      <c r="M68" s="241"/>
      <c r="N68" s="241"/>
    </row>
    <row r="69" spans="1:14">
      <c r="B69" s="180" t="s">
        <v>319</v>
      </c>
      <c r="C69" s="435"/>
      <c r="D69" s="241"/>
      <c r="E69" s="241"/>
      <c r="F69" s="241"/>
      <c r="G69" s="241"/>
      <c r="H69" s="241"/>
      <c r="I69" s="241"/>
      <c r="J69" s="241"/>
      <c r="K69" s="241"/>
      <c r="L69" s="241"/>
      <c r="M69" s="241"/>
      <c r="N69" s="241"/>
    </row>
    <row r="70" spans="1:14">
      <c r="B70" s="180" t="str">
        <f>'Ethernet Total'!D23</f>
        <v>Legacy/discontinued</v>
      </c>
      <c r="C70" s="435">
        <f>'Ethernet Total'!E13+'Ethernet Total'!E23</f>
        <v>265053</v>
      </c>
      <c r="D70" s="241">
        <f>'Ethernet Total'!F13+'Ethernet Total'!F23</f>
        <v>24329</v>
      </c>
      <c r="E70" s="241"/>
      <c r="F70" s="241"/>
      <c r="G70" s="241"/>
      <c r="H70" s="241"/>
      <c r="I70" s="241"/>
      <c r="J70" s="241"/>
      <c r="K70" s="241"/>
      <c r="L70" s="241"/>
      <c r="M70" s="241"/>
      <c r="N70" s="241"/>
    </row>
    <row r="71" spans="1:14">
      <c r="B71" s="178" t="s">
        <v>12</v>
      </c>
      <c r="C71" s="442">
        <f t="shared" ref="C71:D71" si="0">SUM(C59:C70)</f>
        <v>36433414.034999996</v>
      </c>
      <c r="D71" s="235">
        <f t="shared" si="0"/>
        <v>38102105.150000006</v>
      </c>
      <c r="E71" s="235"/>
      <c r="F71" s="235"/>
      <c r="G71" s="235"/>
      <c r="H71" s="235"/>
      <c r="I71" s="235"/>
      <c r="J71" s="235"/>
      <c r="K71" s="235"/>
      <c r="L71" s="235"/>
      <c r="M71" s="235"/>
      <c r="N71" s="235"/>
    </row>
    <row r="72" spans="1:14">
      <c r="B72" s="221" t="s">
        <v>51</v>
      </c>
      <c r="C72" s="177"/>
      <c r="D72" s="177">
        <f t="shared" ref="D72" si="1">D71/C71-1</f>
        <v>4.5801118539068764E-2</v>
      </c>
      <c r="E72" s="177"/>
      <c r="F72" s="177"/>
      <c r="G72" s="177"/>
      <c r="H72" s="177"/>
      <c r="I72" s="177"/>
      <c r="J72" s="177"/>
      <c r="K72" s="177"/>
      <c r="L72" s="177"/>
      <c r="M72" s="177"/>
      <c r="N72" s="177"/>
    </row>
    <row r="73" spans="1:14">
      <c r="B73" s="221" t="s">
        <v>272</v>
      </c>
      <c r="C73" s="177"/>
      <c r="D73" s="177">
        <f t="shared" ref="D73" si="2">SUM(D61:D66)/SUM(C61:C66)-1</f>
        <v>0.67944106605761023</v>
      </c>
      <c r="E73" s="177"/>
      <c r="F73" s="177"/>
      <c r="G73" s="177"/>
      <c r="H73" s="177"/>
      <c r="I73" s="177"/>
      <c r="J73" s="177"/>
      <c r="K73" s="177"/>
      <c r="L73" s="177"/>
      <c r="M73" s="177"/>
      <c r="N73" s="177"/>
    </row>
    <row r="74" spans="1:14">
      <c r="B74" s="221"/>
      <c r="C74" s="496"/>
      <c r="D74" s="496"/>
      <c r="E74" s="496"/>
      <c r="F74" s="496"/>
      <c r="G74" s="496"/>
      <c r="H74" s="496"/>
      <c r="I74" s="496"/>
      <c r="J74" s="496"/>
      <c r="K74" s="496"/>
      <c r="L74" s="496"/>
      <c r="M74" s="496"/>
      <c r="N74" s="496"/>
    </row>
    <row r="75" spans="1:14" ht="21">
      <c r="B75" s="15" t="s">
        <v>297</v>
      </c>
      <c r="C75" s="58"/>
      <c r="D75" s="58"/>
      <c r="E75" s="58"/>
      <c r="F75" s="58"/>
      <c r="G75" s="58"/>
      <c r="H75" s="58"/>
      <c r="I75" s="58"/>
      <c r="J75" s="58"/>
      <c r="K75" s="58"/>
      <c r="L75" s="58"/>
      <c r="M75" s="58"/>
      <c r="N75" s="58"/>
    </row>
    <row r="76" spans="1:14">
      <c r="A76" s="41"/>
      <c r="B76" s="488" t="s">
        <v>315</v>
      </c>
    </row>
    <row r="77" spans="1:14">
      <c r="C77" s="433">
        <v>2016</v>
      </c>
      <c r="D77" s="239">
        <v>2017</v>
      </c>
      <c r="E77" s="239">
        <v>2018</v>
      </c>
      <c r="F77" s="239">
        <v>2019</v>
      </c>
      <c r="G77" s="239">
        <v>2020</v>
      </c>
      <c r="H77" s="239">
        <v>2021</v>
      </c>
      <c r="I77" s="239">
        <v>2022</v>
      </c>
      <c r="J77" s="239">
        <v>2023</v>
      </c>
      <c r="K77" s="239">
        <v>2024</v>
      </c>
      <c r="L77" s="239">
        <v>2025</v>
      </c>
      <c r="M77" s="239">
        <v>2026</v>
      </c>
      <c r="N77" s="239">
        <v>2027</v>
      </c>
    </row>
    <row r="78" spans="1:14">
      <c r="B78" s="179" t="str">
        <f t="shared" ref="B78:B86" si="3">B59</f>
        <v>G</v>
      </c>
      <c r="C78" s="436">
        <f>SUM('Ethernet Total'!E197:E200)</f>
        <v>154.16513112975395</v>
      </c>
      <c r="D78" s="242">
        <f>SUM('Ethernet Total'!F197:F200)</f>
        <v>110.62740763127242</v>
      </c>
      <c r="E78" s="242"/>
      <c r="F78" s="242"/>
      <c r="G78" s="242"/>
      <c r="H78" s="242"/>
      <c r="I78" s="242"/>
      <c r="J78" s="242"/>
      <c r="K78" s="242"/>
      <c r="L78" s="242"/>
      <c r="M78" s="242"/>
      <c r="N78" s="242"/>
    </row>
    <row r="79" spans="1:14">
      <c r="B79" s="180" t="str">
        <f t="shared" si="3"/>
        <v>10 G</v>
      </c>
      <c r="C79" s="437">
        <f>SUM('Ethernet Total'!E202:E210)</f>
        <v>588.89972784362988</v>
      </c>
      <c r="D79" s="184">
        <f>SUM('Ethernet Total'!F202:F210)</f>
        <v>486.60483553423245</v>
      </c>
      <c r="E79" s="184"/>
      <c r="F79" s="184"/>
      <c r="G79" s="184"/>
      <c r="H79" s="184"/>
      <c r="I79" s="184"/>
      <c r="J79" s="184"/>
      <c r="K79" s="184"/>
      <c r="L79" s="184"/>
      <c r="M79" s="184"/>
      <c r="N79" s="184"/>
    </row>
    <row r="80" spans="1:14">
      <c r="B80" s="180" t="str">
        <f t="shared" si="3"/>
        <v>25 G</v>
      </c>
      <c r="C80" s="438">
        <f>SUM('Ethernet Total'!E212:E214)</f>
        <v>3.4123060000000001</v>
      </c>
      <c r="D80" s="184">
        <f>SUM('Ethernet Total'!F212:F214)</f>
        <v>19.187075306914231</v>
      </c>
      <c r="E80" s="184"/>
      <c r="F80" s="184"/>
      <c r="G80" s="184"/>
      <c r="H80" s="184"/>
      <c r="I80" s="184"/>
      <c r="J80" s="184"/>
      <c r="K80" s="184"/>
      <c r="L80" s="184"/>
      <c r="M80" s="184"/>
      <c r="N80" s="184"/>
    </row>
    <row r="81" spans="2:15">
      <c r="B81" s="180" t="str">
        <f t="shared" si="3"/>
        <v>40 G</v>
      </c>
      <c r="C81" s="437">
        <f>SUM('Ethernet Total'!E215:E223)</f>
        <v>787.93297017215446</v>
      </c>
      <c r="D81" s="184">
        <f>SUM('Ethernet Total'!F215:F223)</f>
        <v>904.27751564220159</v>
      </c>
      <c r="E81" s="184"/>
      <c r="F81" s="184"/>
      <c r="G81" s="184"/>
      <c r="H81" s="184"/>
      <c r="I81" s="184"/>
      <c r="J81" s="184"/>
      <c r="K81" s="184"/>
      <c r="L81" s="184"/>
      <c r="M81" s="184"/>
      <c r="N81" s="184"/>
    </row>
    <row r="82" spans="2:15">
      <c r="B82" s="180" t="str">
        <f t="shared" si="3"/>
        <v>50G</v>
      </c>
      <c r="C82" s="437"/>
      <c r="D82" s="184"/>
      <c r="E82" s="186"/>
      <c r="F82" s="186"/>
      <c r="G82" s="186"/>
      <c r="H82" s="186"/>
      <c r="I82" s="186"/>
      <c r="J82" s="186"/>
      <c r="K82" s="186"/>
      <c r="L82" s="186"/>
      <c r="M82" s="186"/>
      <c r="N82" s="186"/>
    </row>
    <row r="83" spans="2:15">
      <c r="B83" s="180" t="str">
        <f t="shared" si="3"/>
        <v>100G</v>
      </c>
      <c r="C83" s="437">
        <f>SUM('Ethernet Total'!E229:E247)</f>
        <v>1143.1589634696481</v>
      </c>
      <c r="D83" s="184">
        <f>SUM('Ethernet Total'!F229:F247)</f>
        <v>1653.9743919741536</v>
      </c>
      <c r="E83" s="184"/>
      <c r="F83" s="184"/>
      <c r="G83" s="184"/>
      <c r="H83" s="184"/>
      <c r="I83" s="184"/>
      <c r="J83" s="184"/>
      <c r="K83" s="184"/>
      <c r="L83" s="184"/>
      <c r="M83" s="184"/>
      <c r="N83" s="184"/>
    </row>
    <row r="84" spans="2:15">
      <c r="B84" s="524" t="str">
        <f t="shared" si="3"/>
        <v>200G</v>
      </c>
      <c r="C84" s="437"/>
      <c r="D84" s="184">
        <f>SUM('Ethernet Total'!F248:F252)</f>
        <v>0</v>
      </c>
      <c r="E84" s="184"/>
      <c r="F84" s="184"/>
      <c r="G84" s="184"/>
      <c r="H84" s="184"/>
      <c r="I84" s="184"/>
      <c r="J84" s="184"/>
      <c r="K84" s="184"/>
      <c r="L84" s="184"/>
      <c r="M84" s="184"/>
      <c r="N84" s="184"/>
    </row>
    <row r="85" spans="2:15">
      <c r="B85" s="524" t="str">
        <f t="shared" si="3"/>
        <v>400G</v>
      </c>
      <c r="C85" s="437"/>
      <c r="D85" s="184">
        <f>SUM('Ethernet Total'!F253:F258)</f>
        <v>0</v>
      </c>
      <c r="E85" s="184"/>
      <c r="F85" s="184"/>
      <c r="G85" s="184"/>
      <c r="H85" s="184"/>
      <c r="I85" s="184"/>
      <c r="J85" s="184"/>
      <c r="K85" s="184"/>
      <c r="L85" s="184"/>
      <c r="M85" s="184"/>
      <c r="N85" s="184"/>
    </row>
    <row r="86" spans="2:15">
      <c r="B86" s="524" t="str">
        <f t="shared" si="3"/>
        <v>800G</v>
      </c>
      <c r="C86" s="437"/>
      <c r="D86" s="184"/>
      <c r="E86" s="184"/>
      <c r="F86" s="184"/>
      <c r="G86" s="184"/>
      <c r="H86" s="184"/>
      <c r="I86" s="184"/>
      <c r="J86" s="184"/>
      <c r="K86" s="184"/>
      <c r="L86" s="184"/>
      <c r="M86" s="184"/>
      <c r="N86" s="184"/>
    </row>
    <row r="87" spans="2:15">
      <c r="B87" s="524" t="str">
        <f t="shared" ref="B87:B88" si="4">B68</f>
        <v>1.6T</v>
      </c>
      <c r="C87" s="437"/>
      <c r="D87" s="184"/>
      <c r="E87" s="184"/>
      <c r="F87" s="184"/>
      <c r="G87" s="184"/>
      <c r="H87" s="184"/>
      <c r="I87" s="184"/>
      <c r="J87" s="184"/>
      <c r="K87" s="184"/>
      <c r="L87" s="184"/>
      <c r="M87" s="184"/>
      <c r="N87" s="184"/>
    </row>
    <row r="88" spans="2:15">
      <c r="B88" s="524" t="str">
        <f t="shared" si="4"/>
        <v>3.2T</v>
      </c>
      <c r="C88" s="437"/>
      <c r="D88" s="184"/>
      <c r="E88" s="184"/>
      <c r="F88" s="184"/>
      <c r="G88" s="184"/>
      <c r="H88" s="184"/>
      <c r="I88" s="184"/>
      <c r="J88" s="184"/>
      <c r="K88" s="184"/>
      <c r="L88" s="184"/>
      <c r="M88" s="184"/>
      <c r="N88" s="184"/>
    </row>
    <row r="89" spans="2:15">
      <c r="B89" s="234" t="str">
        <f t="shared" ref="B89" si="5">B70</f>
        <v>Legacy/discontinued</v>
      </c>
      <c r="C89" s="439">
        <f>'Ethernet Total'!E211+'Ethernet Total'!E201</f>
        <v>10.04630903</v>
      </c>
      <c r="D89" s="497">
        <f>'Ethernet Total'!F211+'Ethernet Total'!F201</f>
        <v>2.2937660000000006</v>
      </c>
      <c r="E89" s="497"/>
      <c r="F89" s="497"/>
      <c r="G89" s="497"/>
      <c r="H89" s="243"/>
      <c r="I89" s="243"/>
      <c r="J89" s="243"/>
      <c r="K89" s="243"/>
      <c r="L89" s="243"/>
      <c r="M89" s="243"/>
      <c r="N89" s="243"/>
    </row>
    <row r="90" spans="2:15">
      <c r="B90" s="178" t="str">
        <f>B71</f>
        <v>Total</v>
      </c>
      <c r="C90" s="439">
        <f t="shared" ref="C90:D90" si="6">SUM(C78:C89)</f>
        <v>2687.6154076451867</v>
      </c>
      <c r="D90" s="243">
        <f t="shared" si="6"/>
        <v>3176.9649920887741</v>
      </c>
      <c r="E90" s="243"/>
      <c r="F90" s="243"/>
      <c r="G90" s="243"/>
      <c r="H90" s="243"/>
      <c r="I90" s="243"/>
      <c r="J90" s="243"/>
      <c r="K90" s="243"/>
      <c r="L90" s="243"/>
      <c r="M90" s="243"/>
      <c r="N90" s="243"/>
    </row>
    <row r="91" spans="2:15">
      <c r="B91" s="221" t="s">
        <v>51</v>
      </c>
      <c r="C91" s="177"/>
      <c r="D91" s="177">
        <f t="shared" ref="D91" si="7">D90/C90-1</f>
        <v>0.18207574753872313</v>
      </c>
      <c r="E91" s="177"/>
      <c r="F91" s="177"/>
      <c r="G91" s="177"/>
      <c r="H91" s="177"/>
      <c r="I91" s="177"/>
      <c r="J91" s="177"/>
      <c r="K91" s="177"/>
      <c r="L91" s="177"/>
      <c r="M91" s="177"/>
      <c r="N91" s="177"/>
    </row>
    <row r="92" spans="2:15">
      <c r="B92" s="221" t="s">
        <v>272</v>
      </c>
      <c r="C92" s="177"/>
      <c r="D92" s="177">
        <f t="shared" ref="D92" si="8">SUM(D80:D85)/SUM(C80:C85)-1</f>
        <v>0.33235116786330465</v>
      </c>
      <c r="E92" s="177"/>
      <c r="F92" s="177"/>
      <c r="G92" s="177"/>
      <c r="H92" s="177"/>
      <c r="I92" s="177"/>
      <c r="J92" s="177"/>
      <c r="K92" s="177"/>
      <c r="L92" s="177"/>
      <c r="M92" s="177"/>
      <c r="N92" s="177"/>
    </row>
    <row r="93" spans="2:15">
      <c r="C93" s="58"/>
    </row>
    <row r="94" spans="2:15" s="3" customFormat="1">
      <c r="B94" s="176"/>
      <c r="C94" s="187"/>
      <c r="D94" s="187"/>
      <c r="E94" s="187"/>
      <c r="F94" s="187"/>
      <c r="G94" s="187"/>
      <c r="H94" s="187"/>
      <c r="I94" s="187"/>
      <c r="J94" s="187"/>
      <c r="K94" s="187"/>
      <c r="L94" s="187"/>
      <c r="M94" s="187"/>
      <c r="N94" s="187"/>
      <c r="O94" s="176"/>
    </row>
    <row r="95" spans="2:15" ht="21">
      <c r="B95" s="87" t="s">
        <v>273</v>
      </c>
    </row>
    <row r="96" spans="2:15" ht="14.55" customHeight="1">
      <c r="B96" s="87"/>
    </row>
    <row r="122" spans="2:15" ht="15.75">
      <c r="B122" s="76" t="s">
        <v>274</v>
      </c>
      <c r="C122" s="433">
        <v>2016</v>
      </c>
      <c r="D122" s="239">
        <v>2017</v>
      </c>
      <c r="E122" s="239">
        <v>2018</v>
      </c>
      <c r="F122" s="239">
        <v>2019</v>
      </c>
      <c r="G122" s="239">
        <v>2020</v>
      </c>
      <c r="H122" s="239">
        <v>2021</v>
      </c>
      <c r="I122" s="239">
        <v>2022</v>
      </c>
      <c r="J122" s="239">
        <v>2023</v>
      </c>
      <c r="K122" s="239">
        <v>2024</v>
      </c>
      <c r="L122" s="239">
        <v>2025</v>
      </c>
      <c r="M122" s="239">
        <v>2026</v>
      </c>
      <c r="N122" s="239">
        <v>2027</v>
      </c>
    </row>
    <row r="123" spans="2:15">
      <c r="B123" s="179" t="str">
        <f>'Ethernet Total'!Q24</f>
        <v>25GbE SR_100 - 300 m_SFP28</v>
      </c>
      <c r="C123" s="440">
        <f>'Ethernet Total'!E24</f>
        <v>7146</v>
      </c>
      <c r="D123" s="92">
        <f>'Ethernet Total'!F24</f>
        <v>95865</v>
      </c>
      <c r="E123" s="92"/>
      <c r="F123" s="92"/>
      <c r="G123" s="92"/>
      <c r="H123" s="92"/>
      <c r="I123" s="92"/>
      <c r="J123" s="92"/>
      <c r="K123" s="92"/>
      <c r="L123" s="92"/>
      <c r="M123" s="92"/>
      <c r="N123" s="92"/>
    </row>
    <row r="124" spans="2:15">
      <c r="B124" s="180" t="str">
        <f>'Ethernet Total'!Q25</f>
        <v>25GbE LR_10 km_SFP28</v>
      </c>
      <c r="C124" s="441">
        <f>'Ethernet Total'!E25</f>
        <v>4548</v>
      </c>
      <c r="D124" s="93">
        <f>'Ethernet Total'!F25</f>
        <v>17462</v>
      </c>
      <c r="E124" s="93"/>
      <c r="F124" s="93"/>
      <c r="G124" s="93"/>
      <c r="H124" s="93"/>
      <c r="I124" s="93"/>
      <c r="J124" s="93"/>
      <c r="K124" s="93"/>
      <c r="L124" s="93"/>
      <c r="M124" s="93"/>
      <c r="N124" s="93"/>
    </row>
    <row r="125" spans="2:15">
      <c r="B125" s="180" t="str">
        <f>'Ethernet Total'!Q26</f>
        <v>25GbE ER_40 km_SFP28</v>
      </c>
      <c r="C125" s="441">
        <f>'Ethernet Total'!E26</f>
        <v>0</v>
      </c>
      <c r="D125" s="93">
        <f>'Ethernet Total'!F26</f>
        <v>0</v>
      </c>
      <c r="E125" s="93"/>
      <c r="F125" s="93"/>
      <c r="G125" s="93"/>
      <c r="H125" s="93"/>
      <c r="I125" s="93"/>
      <c r="J125" s="93"/>
      <c r="K125" s="93"/>
      <c r="L125" s="93"/>
      <c r="M125" s="93"/>
      <c r="N125" s="93"/>
    </row>
    <row r="126" spans="2:15">
      <c r="B126" s="178" t="s">
        <v>48</v>
      </c>
      <c r="C126" s="442">
        <f t="shared" ref="C126:D126" si="9">SUM(C123:C125)</f>
        <v>11694</v>
      </c>
      <c r="D126" s="235">
        <f t="shared" si="9"/>
        <v>113327</v>
      </c>
      <c r="E126" s="235"/>
      <c r="F126" s="235"/>
      <c r="G126" s="235"/>
      <c r="H126" s="235"/>
      <c r="I126" s="235"/>
      <c r="J126" s="235"/>
      <c r="K126" s="235"/>
      <c r="L126" s="235"/>
      <c r="M126" s="235"/>
      <c r="N126" s="235"/>
    </row>
    <row r="127" spans="2:15">
      <c r="B127" s="221" t="s">
        <v>51</v>
      </c>
      <c r="C127" s="177"/>
      <c r="D127" s="177">
        <f t="shared" ref="D127" si="10">D126/C126-1</f>
        <v>8.6910381392166922</v>
      </c>
      <c r="E127" s="177"/>
      <c r="F127" s="177"/>
      <c r="G127" s="177"/>
      <c r="H127" s="177"/>
      <c r="I127" s="177"/>
      <c r="J127" s="177"/>
      <c r="K127" s="177"/>
      <c r="L127" s="177"/>
      <c r="M127" s="177"/>
      <c r="N127" s="177"/>
    </row>
    <row r="128" spans="2:15" s="181" customFormat="1">
      <c r="O128" s="176"/>
    </row>
    <row r="129" spans="1:2" ht="21">
      <c r="A129" s="10"/>
      <c r="B129" s="87" t="s">
        <v>275</v>
      </c>
    </row>
    <row r="130" spans="1:2" ht="14.55" customHeight="1">
      <c r="A130" s="10"/>
      <c r="B130" s="87"/>
    </row>
    <row r="131" spans="1:2" ht="14.55" customHeight="1">
      <c r="A131" s="10"/>
      <c r="B131" s="87"/>
    </row>
    <row r="156" spans="2:14" ht="15.75">
      <c r="B156" s="76" t="s">
        <v>276</v>
      </c>
    </row>
    <row r="157" spans="2:14">
      <c r="C157" s="433">
        <v>2016</v>
      </c>
      <c r="D157" s="239">
        <v>2017</v>
      </c>
      <c r="E157" s="239">
        <v>2018</v>
      </c>
      <c r="F157" s="239">
        <v>2019</v>
      </c>
      <c r="G157" s="239">
        <v>2020</v>
      </c>
      <c r="H157" s="239">
        <v>2021</v>
      </c>
      <c r="I157" s="239">
        <v>2022</v>
      </c>
      <c r="J157" s="239">
        <v>2023</v>
      </c>
      <c r="K157" s="239">
        <v>2024</v>
      </c>
      <c r="L157" s="239">
        <v>2025</v>
      </c>
      <c r="M157" s="239">
        <v>2026</v>
      </c>
      <c r="N157" s="239">
        <v>2027</v>
      </c>
    </row>
    <row r="158" spans="2:14">
      <c r="B158" s="179" t="s">
        <v>136</v>
      </c>
      <c r="C158" s="440">
        <f>SUM('Ethernet Total'!E41:E46)</f>
        <v>299241</v>
      </c>
      <c r="D158" s="92">
        <f>SUM('Ethernet Total'!F41:F46)</f>
        <v>631974</v>
      </c>
      <c r="E158" s="92"/>
      <c r="F158" s="92"/>
      <c r="G158" s="92"/>
      <c r="H158" s="92"/>
      <c r="I158" s="92"/>
      <c r="J158" s="92"/>
      <c r="K158" s="92"/>
      <c r="L158" s="92"/>
      <c r="M158" s="92"/>
      <c r="N158" s="92"/>
    </row>
    <row r="159" spans="2:14">
      <c r="B159" s="180" t="s">
        <v>39</v>
      </c>
      <c r="C159" s="441">
        <f>'Ethernet Total'!E47+'Ethernet Total'!E48+'Ethernet Total'!E49</f>
        <v>289061.59999999998</v>
      </c>
      <c r="D159" s="93">
        <f>'Ethernet Total'!F47+'Ethernet Total'!F48+'Ethernet Total'!F49</f>
        <v>1393450.1</v>
      </c>
      <c r="E159" s="93"/>
      <c r="F159" s="93"/>
      <c r="G159" s="93"/>
      <c r="H159" s="93"/>
      <c r="I159" s="93"/>
      <c r="J159" s="93"/>
      <c r="K159" s="93"/>
      <c r="L159" s="93"/>
      <c r="M159" s="93"/>
      <c r="N159" s="93"/>
    </row>
    <row r="160" spans="2:14">
      <c r="B160" s="180" t="s">
        <v>41</v>
      </c>
      <c r="C160" s="441">
        <f>'Ethernet Total'!E50+'Ethernet Total'!E51</f>
        <v>30989.399999999994</v>
      </c>
      <c r="D160" s="93">
        <f>'Ethernet Total'!F50+'Ethernet Total'!F51</f>
        <v>292890.90000000002</v>
      </c>
      <c r="E160" s="93"/>
      <c r="F160" s="93"/>
      <c r="G160" s="93"/>
      <c r="H160" s="93"/>
      <c r="I160" s="93"/>
      <c r="J160" s="93"/>
      <c r="K160" s="93"/>
      <c r="L160" s="93"/>
      <c r="M160" s="93"/>
      <c r="N160" s="93"/>
    </row>
    <row r="161" spans="2:14">
      <c r="B161" s="180" t="s">
        <v>126</v>
      </c>
      <c r="C161" s="441">
        <f>SUM('Ethernet Total'!E52:E56)</f>
        <v>292622</v>
      </c>
      <c r="D161" s="93">
        <f>SUM('Ethernet Total'!F52:F56)</f>
        <v>552903</v>
      </c>
      <c r="E161" s="93"/>
      <c r="F161" s="93"/>
      <c r="G161" s="93"/>
      <c r="H161" s="93"/>
      <c r="I161" s="93"/>
      <c r="J161" s="93"/>
      <c r="K161" s="93"/>
      <c r="L161" s="93"/>
      <c r="M161" s="93"/>
      <c r="N161" s="93"/>
    </row>
    <row r="162" spans="2:14">
      <c r="B162" s="180" t="s">
        <v>372</v>
      </c>
      <c r="C162" s="443">
        <f>'Ethernet Total'!E57+'Ethernet Total'!E58+'Ethernet Total'!E59</f>
        <v>7456</v>
      </c>
      <c r="D162" s="94">
        <f>'Ethernet Total'!F57+'Ethernet Total'!F58+'Ethernet Total'!F59</f>
        <v>10272</v>
      </c>
      <c r="E162" s="94"/>
      <c r="F162" s="94"/>
      <c r="G162" s="94"/>
      <c r="H162" s="94"/>
      <c r="I162" s="94"/>
      <c r="J162" s="94"/>
      <c r="K162" s="94"/>
      <c r="L162" s="94"/>
      <c r="M162" s="94"/>
      <c r="N162" s="94"/>
    </row>
    <row r="163" spans="2:14">
      <c r="B163" s="178" t="s">
        <v>48</v>
      </c>
      <c r="C163" s="444">
        <f t="shared" ref="C163:D163" si="11">SUM(C158:C162)</f>
        <v>919370</v>
      </c>
      <c r="D163" s="95">
        <f t="shared" si="11"/>
        <v>2881490</v>
      </c>
      <c r="E163" s="95"/>
      <c r="F163" s="95"/>
      <c r="G163" s="95"/>
      <c r="H163" s="95"/>
      <c r="I163" s="95"/>
      <c r="J163" s="95"/>
      <c r="K163" s="95"/>
      <c r="L163" s="95"/>
      <c r="M163" s="95"/>
      <c r="N163" s="95"/>
    </row>
    <row r="164" spans="2:14">
      <c r="B164" s="221" t="s">
        <v>51</v>
      </c>
      <c r="C164" s="177"/>
      <c r="D164" s="177">
        <f t="shared" ref="D164" si="12">D163/C163-1</f>
        <v>2.1342005938849429</v>
      </c>
      <c r="E164" s="177"/>
      <c r="F164" s="177"/>
      <c r="G164" s="177"/>
      <c r="H164" s="177"/>
      <c r="I164" s="177"/>
      <c r="J164" s="177"/>
      <c r="K164" s="177"/>
      <c r="L164" s="177"/>
      <c r="M164" s="177"/>
      <c r="N164" s="177"/>
    </row>
    <row r="165" spans="2:14">
      <c r="B165" s="221"/>
    </row>
    <row r="166" spans="2:14" ht="15.75">
      <c r="B166" s="76" t="s">
        <v>277</v>
      </c>
      <c r="C166" s="41"/>
      <c r="D166" s="41"/>
      <c r="E166" s="41"/>
      <c r="F166" s="41"/>
      <c r="G166" s="41"/>
      <c r="H166" s="41"/>
      <c r="I166" s="41"/>
      <c r="J166" s="41"/>
      <c r="K166" s="41"/>
      <c r="L166" s="41"/>
      <c r="M166" s="41"/>
      <c r="N166" s="41"/>
    </row>
    <row r="167" spans="2:14">
      <c r="B167" s="176" t="s">
        <v>50</v>
      </c>
      <c r="C167" s="433">
        <v>2016</v>
      </c>
      <c r="D167" s="239">
        <v>2017</v>
      </c>
      <c r="E167" s="239">
        <v>2018</v>
      </c>
      <c r="F167" s="239">
        <v>2019</v>
      </c>
      <c r="G167" s="239">
        <v>2020</v>
      </c>
      <c r="H167" s="239">
        <v>2021</v>
      </c>
      <c r="I167" s="239">
        <v>2022</v>
      </c>
      <c r="J167" s="239">
        <v>2023</v>
      </c>
      <c r="K167" s="239">
        <v>2024</v>
      </c>
      <c r="L167" s="239">
        <v>2025</v>
      </c>
      <c r="M167" s="239">
        <v>2026</v>
      </c>
      <c r="N167" s="239">
        <v>2027</v>
      </c>
    </row>
    <row r="168" spans="2:14">
      <c r="B168" s="179" t="s">
        <v>34</v>
      </c>
      <c r="C168" s="440">
        <f>'Ethernet Total'!E41+'Ethernet Total'!E52</f>
        <v>124752</v>
      </c>
      <c r="D168" s="92">
        <f>'Ethernet Total'!F41+'Ethernet Total'!F52</f>
        <v>74262</v>
      </c>
      <c r="E168" s="92"/>
      <c r="F168" s="92"/>
      <c r="G168" s="92"/>
      <c r="H168" s="92"/>
      <c r="I168" s="92"/>
      <c r="J168" s="92"/>
      <c r="K168" s="92"/>
      <c r="L168" s="92"/>
      <c r="M168" s="92"/>
      <c r="N168" s="92"/>
    </row>
    <row r="169" spans="2:14">
      <c r="B169" s="180" t="s">
        <v>102</v>
      </c>
      <c r="C169" s="441">
        <f>'Ethernet Total'!E42+'Ethernet Total'!E53</f>
        <v>96610</v>
      </c>
      <c r="D169" s="93">
        <f>'Ethernet Total'!F42+'Ethernet Total'!F53</f>
        <v>80471</v>
      </c>
      <c r="E169" s="93"/>
      <c r="F169" s="93"/>
      <c r="G169" s="93"/>
      <c r="H169" s="93"/>
      <c r="I169" s="93"/>
      <c r="J169" s="93"/>
      <c r="K169" s="93"/>
      <c r="L169" s="93"/>
      <c r="M169" s="93"/>
      <c r="N169" s="93"/>
    </row>
    <row r="170" spans="2:14">
      <c r="B170" s="180" t="s">
        <v>35</v>
      </c>
      <c r="C170" s="441">
        <f>SUM('Ethernet Total'!E45:E51)+'Ethernet Total'!E43+SUM('Ethernet Total'!E54:E59)</f>
        <v>698008</v>
      </c>
      <c r="D170" s="93">
        <f>SUM('Ethernet Total'!F45:F51)+'Ethernet Total'!F43+SUM('Ethernet Total'!F54:F59)</f>
        <v>2726757</v>
      </c>
      <c r="E170" s="93"/>
      <c r="F170" s="93"/>
      <c r="G170" s="93"/>
      <c r="H170" s="93"/>
      <c r="I170" s="93"/>
      <c r="J170" s="93"/>
      <c r="K170" s="93"/>
      <c r="L170" s="93"/>
      <c r="M170" s="93"/>
      <c r="N170" s="93"/>
    </row>
    <row r="171" spans="2:14">
      <c r="B171" s="180" t="s">
        <v>197</v>
      </c>
      <c r="C171" s="443">
        <f>'Ethernet Total'!E44</f>
        <v>0</v>
      </c>
      <c r="D171" s="94">
        <f>'Ethernet Total'!F44</f>
        <v>0</v>
      </c>
      <c r="E171" s="94"/>
      <c r="F171" s="94"/>
      <c r="G171" s="94"/>
      <c r="H171" s="94"/>
      <c r="I171" s="94"/>
      <c r="J171" s="94"/>
      <c r="K171" s="94"/>
      <c r="L171" s="94"/>
      <c r="M171" s="94"/>
      <c r="N171" s="94"/>
    </row>
    <row r="172" spans="2:14">
      <c r="B172" s="178" t="s">
        <v>48</v>
      </c>
      <c r="C172" s="442">
        <f t="shared" ref="C172:D172" si="13">SUM(C168:C171)</f>
        <v>919370</v>
      </c>
      <c r="D172" s="235">
        <f t="shared" si="13"/>
        <v>2881490</v>
      </c>
      <c r="E172" s="235"/>
      <c r="F172" s="235"/>
      <c r="G172" s="235"/>
      <c r="H172" s="235"/>
      <c r="I172" s="235"/>
      <c r="J172" s="235"/>
      <c r="K172" s="235"/>
      <c r="L172" s="235"/>
      <c r="M172" s="235"/>
      <c r="N172" s="235"/>
    </row>
    <row r="173" spans="2:14">
      <c r="B173" s="221" t="s">
        <v>51</v>
      </c>
      <c r="C173" s="177"/>
      <c r="D173" s="177">
        <f t="shared" ref="D173" si="14">D172/C172-1</f>
        <v>2.1342005938849429</v>
      </c>
      <c r="E173" s="177"/>
      <c r="F173" s="177"/>
      <c r="G173" s="177"/>
      <c r="H173" s="177"/>
      <c r="I173" s="177"/>
      <c r="J173" s="177"/>
      <c r="K173" s="177"/>
      <c r="L173" s="177"/>
      <c r="M173" s="177"/>
      <c r="N173" s="177"/>
    </row>
    <row r="175" spans="2:14" ht="21">
      <c r="B175" s="87" t="s">
        <v>278</v>
      </c>
    </row>
    <row r="176" spans="2:14" ht="9" customHeight="1"/>
    <row r="178" spans="2:14">
      <c r="B178" s="3"/>
      <c r="C178" s="3"/>
      <c r="D178" s="3"/>
      <c r="E178" s="3"/>
      <c r="F178" s="3"/>
      <c r="G178" s="3"/>
      <c r="H178" s="3"/>
      <c r="I178" s="3"/>
      <c r="J178" s="3"/>
      <c r="K178" s="3"/>
      <c r="L178" s="3"/>
      <c r="M178" s="3"/>
      <c r="N178" s="3"/>
    </row>
    <row r="179" spans="2:14">
      <c r="B179" s="3"/>
      <c r="C179" s="3"/>
      <c r="D179" s="3"/>
      <c r="E179" s="3"/>
      <c r="F179" s="3"/>
      <c r="G179" s="3"/>
      <c r="H179" s="3"/>
      <c r="I179" s="3"/>
      <c r="J179" s="3"/>
      <c r="K179" s="3"/>
      <c r="L179" s="3"/>
      <c r="M179" s="3"/>
      <c r="N179" s="3"/>
    </row>
    <row r="180" spans="2:14">
      <c r="B180" s="3"/>
      <c r="C180" s="3"/>
      <c r="D180" s="3"/>
      <c r="E180" s="3"/>
      <c r="F180" s="3"/>
      <c r="G180" s="3"/>
      <c r="H180" s="3"/>
      <c r="I180" s="3"/>
      <c r="J180" s="3"/>
      <c r="K180" s="3"/>
      <c r="L180" s="3"/>
      <c r="M180" s="3"/>
      <c r="N180" s="3"/>
    </row>
    <row r="181" spans="2:14">
      <c r="B181" s="3"/>
      <c r="C181" s="3"/>
      <c r="D181" s="3"/>
      <c r="E181" s="3"/>
      <c r="F181" s="3"/>
      <c r="G181" s="3"/>
      <c r="H181" s="3"/>
      <c r="I181" s="3"/>
      <c r="J181" s="3"/>
      <c r="K181" s="3"/>
      <c r="L181" s="3"/>
      <c r="M181" s="3"/>
      <c r="N181" s="3"/>
    </row>
    <row r="182" spans="2:14">
      <c r="B182" s="3"/>
      <c r="C182" s="3"/>
      <c r="D182" s="3"/>
      <c r="E182" s="3"/>
      <c r="F182" s="3"/>
      <c r="G182" s="3"/>
      <c r="H182" s="3"/>
      <c r="I182" s="3"/>
      <c r="J182" s="3"/>
      <c r="K182" s="3"/>
      <c r="L182" s="3"/>
      <c r="M182" s="3"/>
      <c r="N182" s="3"/>
    </row>
    <row r="183" spans="2:14">
      <c r="B183" s="3"/>
      <c r="C183" s="3"/>
      <c r="D183" s="3"/>
      <c r="E183" s="3"/>
      <c r="F183" s="3"/>
      <c r="G183" s="3"/>
      <c r="H183" s="3"/>
      <c r="I183" s="3"/>
      <c r="J183" s="3"/>
      <c r="K183" s="3"/>
      <c r="L183" s="3"/>
      <c r="M183" s="3"/>
      <c r="N183" s="3"/>
    </row>
    <row r="184" spans="2:14">
      <c r="B184" s="3"/>
      <c r="C184" s="3"/>
      <c r="D184" s="3"/>
      <c r="E184" s="3"/>
      <c r="F184" s="3"/>
      <c r="G184" s="3"/>
      <c r="H184" s="3"/>
      <c r="I184" s="3"/>
      <c r="J184" s="3"/>
      <c r="K184" s="3"/>
      <c r="L184" s="3"/>
      <c r="M184" s="3"/>
      <c r="N184" s="3"/>
    </row>
    <row r="185" spans="2:14">
      <c r="B185" s="3"/>
      <c r="C185" s="3"/>
      <c r="D185" s="3"/>
      <c r="E185" s="3"/>
      <c r="F185" s="3"/>
      <c r="G185" s="3"/>
      <c r="H185" s="3"/>
      <c r="I185" s="3"/>
      <c r="J185" s="3"/>
      <c r="K185" s="3"/>
      <c r="L185" s="3"/>
      <c r="M185" s="3"/>
      <c r="N185" s="3"/>
    </row>
    <row r="186" spans="2:14">
      <c r="B186" s="3"/>
      <c r="C186" s="3"/>
      <c r="D186" s="3"/>
      <c r="E186" s="3"/>
      <c r="F186" s="3"/>
      <c r="G186" s="3"/>
      <c r="H186" s="3"/>
      <c r="I186" s="3"/>
      <c r="J186" s="3"/>
      <c r="K186" s="3"/>
      <c r="L186" s="3"/>
      <c r="M186" s="3"/>
      <c r="N186" s="3"/>
    </row>
    <row r="187" spans="2:14">
      <c r="B187" s="3"/>
      <c r="C187" s="3"/>
      <c r="D187" s="3"/>
      <c r="E187" s="3"/>
      <c r="F187" s="3"/>
      <c r="G187" s="3"/>
      <c r="H187" s="3"/>
      <c r="I187" s="3"/>
      <c r="J187" s="3"/>
      <c r="K187" s="3"/>
      <c r="L187" s="3"/>
      <c r="M187" s="3"/>
      <c r="N187" s="3"/>
    </row>
    <row r="188" spans="2:14">
      <c r="B188" s="3"/>
      <c r="C188" s="3"/>
      <c r="D188" s="3"/>
      <c r="E188" s="3"/>
      <c r="F188" s="3"/>
      <c r="G188" s="3"/>
      <c r="H188" s="3"/>
      <c r="I188" s="3"/>
      <c r="J188" s="3"/>
      <c r="K188" s="3"/>
      <c r="L188" s="3"/>
      <c r="M188" s="3"/>
      <c r="N188" s="3"/>
    </row>
    <row r="189" spans="2:14">
      <c r="B189" s="3"/>
      <c r="C189" s="3"/>
      <c r="D189" s="3"/>
      <c r="E189" s="3"/>
      <c r="F189" s="3"/>
      <c r="G189" s="3"/>
      <c r="H189" s="3"/>
      <c r="I189" s="3"/>
      <c r="J189" s="3"/>
      <c r="K189" s="3"/>
      <c r="L189" s="3"/>
      <c r="M189" s="3"/>
      <c r="N189" s="3"/>
    </row>
    <row r="190" spans="2:14" ht="67.8" customHeight="1">
      <c r="B190" s="3"/>
      <c r="C190" s="3"/>
      <c r="D190" s="3"/>
      <c r="E190" s="3"/>
      <c r="F190" s="3"/>
      <c r="G190" s="3"/>
      <c r="H190" s="3"/>
      <c r="I190" s="3"/>
      <c r="J190" s="3"/>
      <c r="K190" s="3"/>
      <c r="L190" s="3"/>
      <c r="M190" s="3"/>
      <c r="N190" s="3"/>
    </row>
    <row r="191" spans="2:14">
      <c r="B191" s="3"/>
      <c r="C191" s="3"/>
      <c r="D191" s="3"/>
      <c r="E191" s="3"/>
      <c r="F191" s="3"/>
      <c r="G191" s="3"/>
      <c r="H191" s="3"/>
      <c r="I191" s="3"/>
      <c r="J191" s="3"/>
      <c r="K191" s="3"/>
      <c r="L191" s="3"/>
      <c r="M191" s="3"/>
      <c r="N191" s="3"/>
    </row>
    <row r="192" spans="2:14">
      <c r="B192" s="3"/>
      <c r="C192" s="3"/>
      <c r="D192" s="3"/>
      <c r="E192" s="3"/>
      <c r="F192" s="3"/>
      <c r="G192" s="3"/>
      <c r="H192" s="3"/>
      <c r="I192" s="3"/>
      <c r="J192" s="3"/>
      <c r="K192" s="3"/>
      <c r="L192" s="3"/>
      <c r="M192" s="3"/>
      <c r="N192" s="3"/>
    </row>
    <row r="193" spans="2:14">
      <c r="B193" s="3"/>
      <c r="C193" s="3"/>
      <c r="D193" s="3"/>
      <c r="E193" s="3"/>
      <c r="F193" s="3"/>
      <c r="G193" s="3"/>
      <c r="H193" s="3"/>
      <c r="I193" s="3"/>
      <c r="J193" s="3"/>
      <c r="K193" s="3"/>
      <c r="L193" s="3"/>
      <c r="M193" s="3"/>
      <c r="N193" s="3"/>
    </row>
    <row r="194" spans="2:14">
      <c r="B194" s="3"/>
      <c r="C194" s="3"/>
      <c r="D194" s="3"/>
      <c r="E194" s="3"/>
      <c r="F194" s="3"/>
      <c r="G194" s="3"/>
      <c r="H194" s="3"/>
      <c r="I194" s="3"/>
      <c r="J194" s="3"/>
      <c r="K194" s="3"/>
      <c r="L194" s="3"/>
      <c r="M194" s="3"/>
      <c r="N194" s="3"/>
    </row>
    <row r="195" spans="2:14">
      <c r="B195" s="3"/>
      <c r="C195" s="3"/>
      <c r="D195" s="3"/>
      <c r="E195" s="3"/>
      <c r="F195" s="3"/>
      <c r="G195" s="3"/>
      <c r="H195" s="3"/>
      <c r="I195" s="3"/>
      <c r="J195" s="3"/>
      <c r="K195" s="3"/>
      <c r="L195" s="3"/>
      <c r="M195" s="3"/>
      <c r="N195" s="3"/>
    </row>
    <row r="196" spans="2:14">
      <c r="B196" s="3"/>
      <c r="C196" s="3"/>
      <c r="D196" s="3"/>
      <c r="E196" s="3"/>
      <c r="F196" s="3"/>
      <c r="G196" s="3"/>
      <c r="H196" s="3"/>
      <c r="I196" s="3"/>
      <c r="J196" s="3"/>
      <c r="K196" s="3"/>
      <c r="L196" s="3"/>
      <c r="M196" s="3"/>
      <c r="N196" s="3"/>
    </row>
    <row r="197" spans="2:14">
      <c r="B197" s="3"/>
      <c r="C197" s="3"/>
      <c r="D197" s="3"/>
      <c r="E197" s="3"/>
      <c r="F197" s="3"/>
      <c r="G197" s="3"/>
      <c r="H197" s="3"/>
      <c r="I197" s="3"/>
      <c r="J197" s="3"/>
      <c r="K197" s="3"/>
      <c r="L197" s="3"/>
      <c r="M197" s="3"/>
      <c r="N197" s="3"/>
    </row>
    <row r="198" spans="2:14">
      <c r="B198" s="3"/>
      <c r="C198" s="3"/>
      <c r="D198" s="3"/>
      <c r="E198" s="3"/>
      <c r="F198" s="3"/>
      <c r="G198" s="3"/>
      <c r="H198" s="3"/>
      <c r="I198" s="3"/>
      <c r="J198" s="3"/>
      <c r="K198" s="3"/>
      <c r="L198" s="3"/>
      <c r="M198" s="3"/>
      <c r="N198" s="3"/>
    </row>
    <row r="199" spans="2:14">
      <c r="B199" s="3"/>
      <c r="C199" s="3"/>
      <c r="D199" s="3"/>
      <c r="E199" s="3"/>
      <c r="F199" s="3"/>
      <c r="G199" s="3"/>
      <c r="H199" s="3"/>
      <c r="I199" s="3"/>
      <c r="J199" s="3"/>
      <c r="K199" s="3"/>
      <c r="L199" s="3"/>
      <c r="M199" s="3"/>
      <c r="N199" s="3"/>
    </row>
    <row r="200" spans="2:14" ht="15.75">
      <c r="B200" s="76" t="s">
        <v>278</v>
      </c>
      <c r="C200" s="433">
        <v>2016</v>
      </c>
      <c r="D200" s="239">
        <v>2017</v>
      </c>
      <c r="E200" s="239">
        <v>2018</v>
      </c>
      <c r="F200" s="239">
        <v>2019</v>
      </c>
      <c r="G200" s="239">
        <v>2020</v>
      </c>
      <c r="H200" s="239">
        <v>2021</v>
      </c>
      <c r="I200" s="239">
        <v>2022</v>
      </c>
      <c r="J200" s="239">
        <v>2023</v>
      </c>
      <c r="K200" s="239">
        <v>2024</v>
      </c>
      <c r="L200" s="239">
        <v>2025</v>
      </c>
      <c r="M200" s="239">
        <v>2026</v>
      </c>
      <c r="N200" s="239">
        <v>2027</v>
      </c>
    </row>
    <row r="201" spans="2:14">
      <c r="B201" s="498" t="str">
        <f>'Ethernet Total'!B60</f>
        <v>200G SR4</v>
      </c>
      <c r="C201" s="440"/>
      <c r="D201" s="92">
        <f>'Ethernet Total'!F60</f>
        <v>0</v>
      </c>
      <c r="E201" s="92"/>
      <c r="F201" s="92"/>
      <c r="G201" s="92"/>
      <c r="H201" s="92"/>
      <c r="I201" s="92"/>
      <c r="J201" s="92"/>
      <c r="K201" s="92"/>
      <c r="L201" s="92"/>
      <c r="M201" s="92"/>
      <c r="N201" s="92"/>
    </row>
    <row r="202" spans="2:14">
      <c r="B202" s="523" t="str">
        <f>'Ethernet Total'!B61</f>
        <v>200G DR</v>
      </c>
      <c r="C202" s="441"/>
      <c r="D202" s="93">
        <f>'Ethernet Total'!F61</f>
        <v>0</v>
      </c>
      <c r="E202" s="93"/>
      <c r="F202" s="93"/>
      <c r="G202" s="93"/>
      <c r="H202" s="93"/>
      <c r="I202" s="93"/>
      <c r="J202" s="93"/>
      <c r="K202" s="93"/>
      <c r="L202" s="93"/>
      <c r="M202" s="93"/>
      <c r="N202" s="93"/>
    </row>
    <row r="203" spans="2:14">
      <c r="B203" s="523" t="str">
        <f>'Ethernet Total'!B62</f>
        <v>200G FR4</v>
      </c>
      <c r="C203" s="441"/>
      <c r="D203" s="93">
        <f>'Ethernet Total'!F62</f>
        <v>0</v>
      </c>
      <c r="E203" s="93"/>
      <c r="F203" s="93"/>
      <c r="G203" s="93"/>
      <c r="H203" s="93"/>
      <c r="I203" s="93"/>
      <c r="J203" s="93"/>
      <c r="K203" s="93"/>
      <c r="L203" s="93"/>
      <c r="M203" s="93"/>
      <c r="N203" s="93"/>
    </row>
    <row r="204" spans="2:14">
      <c r="B204" s="523" t="str">
        <f>'Ethernet Total'!B63</f>
        <v>200G LR</v>
      </c>
      <c r="C204" s="441"/>
      <c r="D204" s="93">
        <f>'Ethernet Total'!F63</f>
        <v>0</v>
      </c>
      <c r="E204" s="93"/>
      <c r="F204" s="93"/>
      <c r="G204" s="93"/>
      <c r="H204" s="93"/>
      <c r="I204" s="93"/>
      <c r="J204" s="93"/>
      <c r="K204" s="93"/>
      <c r="L204" s="93"/>
      <c r="M204" s="93"/>
      <c r="N204" s="93"/>
    </row>
    <row r="205" spans="2:14">
      <c r="B205" s="523" t="str">
        <f>'Ethernet Total'!B64</f>
        <v>200G ER4</v>
      </c>
      <c r="C205" s="441"/>
      <c r="D205" s="93">
        <f>'Ethernet Total'!F64</f>
        <v>0</v>
      </c>
      <c r="E205" s="93"/>
      <c r="F205" s="93"/>
      <c r="G205" s="93"/>
      <c r="H205" s="93"/>
      <c r="I205" s="93"/>
      <c r="J205" s="93"/>
      <c r="K205" s="93"/>
      <c r="L205" s="93"/>
      <c r="M205" s="93"/>
      <c r="N205" s="93"/>
    </row>
    <row r="206" spans="2:14">
      <c r="B206" s="199" t="s">
        <v>48</v>
      </c>
      <c r="C206" s="444"/>
      <c r="D206" s="95">
        <f>SUM(D201:D205)</f>
        <v>0</v>
      </c>
      <c r="E206" s="95"/>
      <c r="F206" s="95"/>
      <c r="G206" s="95"/>
      <c r="H206" s="95"/>
      <c r="I206" s="95"/>
      <c r="J206" s="95"/>
      <c r="K206" s="95"/>
      <c r="L206" s="95"/>
      <c r="M206" s="95"/>
      <c r="N206" s="95"/>
    </row>
    <row r="207" spans="2:14">
      <c r="B207" s="221" t="s">
        <v>51</v>
      </c>
      <c r="C207" s="177"/>
      <c r="D207" s="177"/>
      <c r="E207" s="177"/>
      <c r="F207" s="177"/>
      <c r="G207" s="177"/>
      <c r="H207" s="177"/>
    </row>
    <row r="210" spans="2:2" ht="21">
      <c r="B210" s="87" t="s">
        <v>309</v>
      </c>
    </row>
    <row r="211" spans="2:2">
      <c r="B211" s="176" t="s">
        <v>308</v>
      </c>
    </row>
    <row r="222" spans="2:2" ht="66.75" customHeight="1"/>
    <row r="236" spans="2:14" ht="15.75">
      <c r="B236" s="76" t="s">
        <v>279</v>
      </c>
      <c r="C236" s="433">
        <v>2016</v>
      </c>
      <c r="D236" s="239">
        <v>2017</v>
      </c>
      <c r="E236" s="239">
        <v>2018</v>
      </c>
      <c r="F236" s="239">
        <v>2019</v>
      </c>
      <c r="G236" s="239">
        <v>2020</v>
      </c>
      <c r="H236" s="239">
        <v>2021</v>
      </c>
      <c r="I236" s="239">
        <v>2022</v>
      </c>
      <c r="J236" s="239">
        <v>2023</v>
      </c>
      <c r="K236" s="239">
        <v>2024</v>
      </c>
      <c r="L236" s="239">
        <v>2025</v>
      </c>
      <c r="M236" s="239">
        <v>2026</v>
      </c>
      <c r="N236" s="239">
        <v>2027</v>
      </c>
    </row>
    <row r="237" spans="2:14">
      <c r="B237" s="498" t="str">
        <f>'Ethernet Total'!B65</f>
        <v>2x200 (400G-SR8)</v>
      </c>
      <c r="C237" s="440"/>
      <c r="D237" s="92">
        <f>'Ethernet Total'!F65</f>
        <v>0</v>
      </c>
      <c r="E237" s="92"/>
      <c r="F237" s="92"/>
      <c r="G237" s="92"/>
      <c r="H237" s="92"/>
      <c r="I237" s="92"/>
      <c r="J237" s="92"/>
      <c r="K237" s="92"/>
      <c r="L237" s="92"/>
      <c r="M237" s="92"/>
      <c r="N237" s="92"/>
    </row>
    <row r="238" spans="2:14">
      <c r="B238" s="523" t="str">
        <f>'Ethernet Total'!B66</f>
        <v>400G SR4.2</v>
      </c>
      <c r="C238" s="441"/>
      <c r="D238" s="93">
        <f>'Ethernet Total'!F66</f>
        <v>0</v>
      </c>
      <c r="E238" s="93"/>
      <c r="F238" s="93"/>
      <c r="G238" s="93"/>
      <c r="H238" s="93"/>
      <c r="I238" s="93"/>
      <c r="J238" s="93"/>
      <c r="K238" s="93"/>
      <c r="L238" s="93"/>
      <c r="M238" s="93"/>
      <c r="N238" s="93"/>
    </row>
    <row r="239" spans="2:14">
      <c r="B239" s="524" t="str">
        <f>'Ethernet Total'!B67</f>
        <v>400G DR4</v>
      </c>
      <c r="C239" s="441"/>
      <c r="D239" s="93">
        <f>'Ethernet Total'!F67</f>
        <v>0</v>
      </c>
      <c r="E239" s="93"/>
      <c r="F239" s="93"/>
      <c r="G239" s="93"/>
      <c r="H239" s="93"/>
      <c r="I239" s="93"/>
      <c r="J239" s="93"/>
      <c r="K239" s="93"/>
      <c r="L239" s="93"/>
      <c r="M239" s="93"/>
      <c r="N239" s="93"/>
    </row>
    <row r="240" spans="2:14">
      <c r="B240" s="524" t="str">
        <f>'Ethernet Total'!B68</f>
        <v>2x(200G FR4)</v>
      </c>
      <c r="C240" s="441"/>
      <c r="D240" s="93">
        <f>'Ethernet Total'!F68</f>
        <v>0</v>
      </c>
      <c r="E240" s="93"/>
      <c r="F240" s="93"/>
      <c r="G240" s="93"/>
      <c r="H240" s="93"/>
      <c r="I240" s="93"/>
      <c r="J240" s="93"/>
      <c r="K240" s="93"/>
      <c r="L240" s="93"/>
      <c r="M240" s="93"/>
      <c r="N240" s="93"/>
    </row>
    <row r="241" spans="2:14">
      <c r="B241" s="524" t="str">
        <f>'Ethernet Total'!B69</f>
        <v>400G FR4</v>
      </c>
      <c r="C241" s="441"/>
      <c r="D241" s="93">
        <f>'Ethernet Total'!F69</f>
        <v>0</v>
      </c>
      <c r="E241" s="93"/>
      <c r="F241" s="93"/>
      <c r="G241" s="93"/>
      <c r="H241" s="93"/>
      <c r="I241" s="93"/>
      <c r="J241" s="93"/>
      <c r="K241" s="93"/>
      <c r="L241" s="93"/>
      <c r="M241" s="93"/>
      <c r="N241" s="93"/>
    </row>
    <row r="242" spans="2:14">
      <c r="B242" s="234" t="str">
        <f>'Ethernet Total'!B70</f>
        <v>400G LR8, LR4</v>
      </c>
      <c r="C242" s="443"/>
      <c r="D242" s="94">
        <f>'Ethernet Total'!F70</f>
        <v>82</v>
      </c>
      <c r="E242" s="94"/>
      <c r="F242" s="94"/>
      <c r="G242" s="94"/>
      <c r="H242" s="94"/>
      <c r="I242" s="94"/>
      <c r="J242" s="94"/>
      <c r="K242" s="94"/>
      <c r="L242" s="94"/>
      <c r="M242" s="94"/>
      <c r="N242" s="94"/>
    </row>
    <row r="243" spans="2:14">
      <c r="B243" s="199" t="s">
        <v>48</v>
      </c>
      <c r="C243" s="444"/>
      <c r="D243" s="95">
        <f t="shared" ref="D243" si="15">SUM(D237:D242)</f>
        <v>82</v>
      </c>
      <c r="E243" s="95"/>
      <c r="F243" s="95"/>
      <c r="G243" s="95"/>
      <c r="H243" s="95"/>
      <c r="I243" s="95"/>
      <c r="J243" s="95"/>
      <c r="K243" s="95"/>
      <c r="L243" s="95"/>
      <c r="M243" s="95"/>
      <c r="N243" s="95"/>
    </row>
    <row r="244" spans="2:14">
      <c r="B244" s="221" t="s">
        <v>51</v>
      </c>
      <c r="C244" s="177"/>
      <c r="D244" s="177"/>
      <c r="E244" s="177"/>
      <c r="F244" s="177"/>
      <c r="G244" s="177"/>
      <c r="H244" s="177"/>
      <c r="I244" s="177"/>
      <c r="J244" s="177"/>
      <c r="K244" s="177"/>
      <c r="L244" s="177"/>
      <c r="M244" s="177"/>
      <c r="N244" s="177"/>
    </row>
    <row r="247" spans="2:14" ht="21">
      <c r="B247" s="87" t="s">
        <v>266</v>
      </c>
    </row>
    <row r="273" spans="2:14" ht="15.75">
      <c r="B273" s="76" t="s">
        <v>317</v>
      </c>
      <c r="C273" s="433">
        <v>2016</v>
      </c>
      <c r="D273" s="239">
        <v>2017</v>
      </c>
      <c r="E273" s="239">
        <v>2018</v>
      </c>
      <c r="F273" s="239">
        <v>2019</v>
      </c>
      <c r="G273" s="239">
        <v>2020</v>
      </c>
      <c r="H273" s="239">
        <v>2021</v>
      </c>
      <c r="I273" s="239">
        <v>2022</v>
      </c>
      <c r="J273" s="239">
        <v>2023</v>
      </c>
      <c r="K273" s="239">
        <v>2024</v>
      </c>
      <c r="L273" s="239">
        <v>2025</v>
      </c>
      <c r="M273" s="239">
        <v>2026</v>
      </c>
      <c r="N273" s="239">
        <v>2027</v>
      </c>
    </row>
    <row r="274" spans="2:14">
      <c r="B274" s="179" t="str">
        <f>'Ethernet Total'!Q72</f>
        <v>800G SR8_50 m_OSFP, QSFP-DD800</v>
      </c>
      <c r="C274" s="440">
        <f>'Ethernet Total'!E72</f>
        <v>0</v>
      </c>
      <c r="D274" s="92">
        <f>'Ethernet Total'!F72</f>
        <v>0</v>
      </c>
      <c r="E274" s="92"/>
      <c r="F274" s="92"/>
      <c r="G274" s="92"/>
      <c r="H274" s="92"/>
      <c r="I274" s="92"/>
      <c r="J274" s="92"/>
      <c r="K274" s="92"/>
      <c r="L274" s="92"/>
      <c r="M274" s="92"/>
      <c r="N274" s="92"/>
    </row>
    <row r="275" spans="2:14">
      <c r="B275" s="180" t="str">
        <f>'Ethernet Total'!Q73</f>
        <v>800G DR8, DR4_500 m_OSFP, QSFP-DD800</v>
      </c>
      <c r="C275" s="441">
        <f>'Ethernet Total'!E73</f>
        <v>0</v>
      </c>
      <c r="D275" s="93">
        <f>'Ethernet Total'!F73</f>
        <v>0</v>
      </c>
      <c r="E275" s="93"/>
      <c r="F275" s="93"/>
      <c r="G275" s="93"/>
      <c r="H275" s="93"/>
      <c r="I275" s="93"/>
      <c r="J275" s="93"/>
      <c r="K275" s="93"/>
      <c r="L275" s="93"/>
      <c r="M275" s="93"/>
      <c r="N275" s="93"/>
    </row>
    <row r="276" spans="2:14">
      <c r="B276" s="180" t="str">
        <f>'Ethernet Total'!Q74</f>
        <v>2x(400G FR4), 800G FR4_2 km_OSFP, QSFP-DD800</v>
      </c>
      <c r="C276" s="441">
        <f>'Ethernet Total'!E74</f>
        <v>0</v>
      </c>
      <c r="D276" s="93">
        <f>'Ethernet Total'!F74</f>
        <v>0</v>
      </c>
      <c r="E276" s="93"/>
      <c r="F276" s="93"/>
      <c r="G276" s="93"/>
      <c r="H276" s="93"/>
      <c r="I276" s="93"/>
      <c r="J276" s="93"/>
      <c r="K276" s="93"/>
      <c r="L276" s="93"/>
      <c r="M276" s="93"/>
      <c r="N276" s="93"/>
    </row>
    <row r="277" spans="2:14">
      <c r="B277" s="180" t="str">
        <f>'Ethernet Total'!Q75</f>
        <v>800G LR8, LR4_6, 10 km_TBD</v>
      </c>
      <c r="C277" s="441">
        <f>'Ethernet Total'!E75</f>
        <v>0</v>
      </c>
      <c r="D277" s="93">
        <f>'Ethernet Total'!F75</f>
        <v>0</v>
      </c>
      <c r="E277" s="93"/>
      <c r="F277" s="93"/>
      <c r="G277" s="93"/>
      <c r="H277" s="93"/>
      <c r="I277" s="93"/>
      <c r="J277" s="93"/>
      <c r="K277" s="93"/>
      <c r="L277" s="93"/>
      <c r="M277" s="93"/>
      <c r="N277" s="93"/>
    </row>
    <row r="278" spans="2:14">
      <c r="B278" s="180" t="str">
        <f>'Ethernet Total'!Q76</f>
        <v>800G ZRlite_10 km, 20 km_TBD</v>
      </c>
      <c r="C278" s="441">
        <f>'Ethernet Total'!E76</f>
        <v>0</v>
      </c>
      <c r="D278" s="93">
        <f>'Ethernet Total'!F76</f>
        <v>0</v>
      </c>
      <c r="E278" s="93"/>
      <c r="F278" s="93"/>
      <c r="G278" s="93"/>
      <c r="H278" s="93"/>
      <c r="I278" s="93"/>
      <c r="J278" s="93"/>
      <c r="K278" s="93"/>
      <c r="L278" s="93"/>
      <c r="M278" s="93"/>
      <c r="N278" s="93"/>
    </row>
    <row r="279" spans="2:14">
      <c r="B279" s="180" t="str">
        <f>'Ethernet Total'!Q77</f>
        <v>800G ER4_40 km_TBD</v>
      </c>
      <c r="C279" s="441">
        <f>'Ethernet Total'!E77</f>
        <v>0</v>
      </c>
      <c r="D279" s="93">
        <f>'Ethernet Total'!F77</f>
        <v>0</v>
      </c>
      <c r="E279" s="93"/>
      <c r="F279" s="93"/>
      <c r="G279" s="93"/>
      <c r="H279" s="93"/>
      <c r="I279" s="93"/>
      <c r="J279" s="93"/>
      <c r="K279" s="93"/>
      <c r="L279" s="93"/>
      <c r="M279" s="93"/>
      <c r="N279" s="93"/>
    </row>
    <row r="280" spans="2:14">
      <c r="B280" s="199" t="s">
        <v>48</v>
      </c>
      <c r="C280" s="444"/>
      <c r="D280" s="95">
        <f t="shared" ref="D280" si="16">SUM(D274:D279)</f>
        <v>0</v>
      </c>
      <c r="E280" s="95"/>
      <c r="F280" s="95"/>
      <c r="G280" s="95"/>
      <c r="H280" s="95"/>
      <c r="I280" s="95"/>
      <c r="J280" s="95"/>
      <c r="K280" s="95"/>
      <c r="L280" s="95"/>
      <c r="M280" s="95"/>
      <c r="N280" s="95"/>
    </row>
    <row r="281" spans="2:14">
      <c r="B281" s="221" t="s">
        <v>51</v>
      </c>
      <c r="C281" s="177"/>
      <c r="D281" s="177"/>
      <c r="E281" s="177"/>
      <c r="F281" s="177"/>
      <c r="G281" s="177"/>
      <c r="H281" s="177"/>
      <c r="I281" s="177"/>
      <c r="J281" s="177"/>
      <c r="K281" s="177"/>
      <c r="L281" s="177"/>
      <c r="M281" s="177"/>
      <c r="N281" s="177"/>
    </row>
    <row r="284" spans="2:14" ht="21">
      <c r="B284" s="87" t="s">
        <v>373</v>
      </c>
    </row>
    <row r="310" spans="2:14" ht="15.75">
      <c r="B310" s="76" t="s">
        <v>373</v>
      </c>
      <c r="C310" s="433">
        <v>2016</v>
      </c>
      <c r="D310" s="239">
        <v>2017</v>
      </c>
      <c r="E310" s="239">
        <v>2018</v>
      </c>
      <c r="F310" s="239">
        <v>2019</v>
      </c>
      <c r="G310" s="239">
        <v>2020</v>
      </c>
      <c r="H310" s="239">
        <v>2021</v>
      </c>
      <c r="I310" s="239">
        <v>2022</v>
      </c>
      <c r="J310" s="239">
        <v>2023</v>
      </c>
      <c r="K310" s="239">
        <v>2024</v>
      </c>
      <c r="L310" s="239">
        <v>2025</v>
      </c>
      <c r="M310" s="239">
        <v>2026</v>
      </c>
      <c r="N310" s="239">
        <v>2027</v>
      </c>
    </row>
    <row r="311" spans="2:14">
      <c r="B311" s="232" t="str">
        <f>'Ethernet Total'!Q78</f>
        <v>1.6T SR16_100 m_OSFP-XD and TBD</v>
      </c>
      <c r="C311" s="92">
        <f>'Ethernet Total'!E78</f>
        <v>0</v>
      </c>
      <c r="D311" s="92">
        <f>'Ethernet Total'!F78</f>
        <v>0</v>
      </c>
      <c r="E311" s="92"/>
      <c r="F311" s="92"/>
      <c r="G311" s="92"/>
      <c r="H311" s="92"/>
      <c r="I311" s="92"/>
      <c r="J311" s="92"/>
      <c r="K311" s="92"/>
      <c r="L311" s="92"/>
      <c r="M311" s="92"/>
      <c r="N311" s="92"/>
    </row>
    <row r="312" spans="2:14">
      <c r="B312" s="188" t="str">
        <f>'Ethernet Total'!Q79</f>
        <v>1.6T DR8_500 m_OSFP-XD and TBD</v>
      </c>
      <c r="C312" s="93">
        <f>'Ethernet Total'!E79</f>
        <v>0</v>
      </c>
      <c r="D312" s="93">
        <f>'Ethernet Total'!F79</f>
        <v>0</v>
      </c>
      <c r="E312" s="93"/>
      <c r="F312" s="93"/>
      <c r="G312" s="93"/>
      <c r="H312" s="93"/>
      <c r="I312" s="93"/>
      <c r="J312" s="93"/>
      <c r="K312" s="93"/>
      <c r="L312" s="93"/>
      <c r="M312" s="93"/>
      <c r="N312" s="93"/>
    </row>
    <row r="313" spans="2:14">
      <c r="B313" s="188" t="str">
        <f>'Ethernet Total'!Q80</f>
        <v>1.6T FR8_2 km_OSFP-XD and TBD</v>
      </c>
      <c r="C313" s="93">
        <f>'Ethernet Total'!E80</f>
        <v>0</v>
      </c>
      <c r="D313" s="93">
        <f>'Ethernet Total'!F80</f>
        <v>0</v>
      </c>
      <c r="E313" s="93"/>
      <c r="F313" s="93"/>
      <c r="G313" s="93"/>
      <c r="H313" s="93"/>
      <c r="I313" s="93"/>
      <c r="J313" s="93"/>
      <c r="K313" s="93"/>
      <c r="L313" s="93"/>
      <c r="M313" s="93"/>
      <c r="N313" s="93"/>
    </row>
    <row r="314" spans="2:14">
      <c r="B314" s="188" t="str">
        <f>'Ethernet Total'!Q81</f>
        <v>1.6T LR8_10 km_OSFP-XD and TBD</v>
      </c>
      <c r="C314" s="93">
        <f>'Ethernet Total'!E81</f>
        <v>0</v>
      </c>
      <c r="D314" s="93">
        <f>'Ethernet Total'!F81</f>
        <v>0</v>
      </c>
      <c r="E314" s="93"/>
      <c r="F314" s="93"/>
      <c r="G314" s="93"/>
      <c r="H314" s="93"/>
      <c r="I314" s="93"/>
      <c r="J314" s="93"/>
      <c r="K314" s="93"/>
      <c r="L314" s="93"/>
      <c r="M314" s="93"/>
      <c r="N314" s="93"/>
    </row>
    <row r="315" spans="2:14">
      <c r="B315" s="188" t="str">
        <f>'Ethernet Total'!Q82</f>
        <v>1.6T ER8_&gt;10 km_OSFP-XD and TBD</v>
      </c>
      <c r="C315" s="93">
        <f>'Ethernet Total'!E82</f>
        <v>0</v>
      </c>
      <c r="D315" s="93">
        <f>'Ethernet Total'!F82</f>
        <v>0</v>
      </c>
      <c r="E315" s="93"/>
      <c r="F315" s="93"/>
      <c r="G315" s="93"/>
      <c r="H315" s="93"/>
      <c r="I315" s="93"/>
      <c r="J315" s="93"/>
      <c r="K315" s="93"/>
      <c r="L315" s="93"/>
      <c r="M315" s="93"/>
      <c r="N315" s="93"/>
    </row>
    <row r="316" spans="2:14">
      <c r="B316" s="233"/>
      <c r="C316" s="93"/>
      <c r="D316" s="93"/>
      <c r="E316" s="93"/>
      <c r="F316" s="93"/>
      <c r="G316" s="93"/>
      <c r="H316" s="93"/>
      <c r="I316" s="93"/>
      <c r="J316" s="93"/>
      <c r="K316" s="93"/>
      <c r="L316" s="93"/>
      <c r="M316" s="93"/>
      <c r="N316" s="93"/>
    </row>
    <row r="317" spans="2:14">
      <c r="B317" s="233" t="s">
        <v>48</v>
      </c>
      <c r="C317" s="444"/>
      <c r="D317" s="95">
        <f t="shared" ref="D317" si="17">SUM(D311:D316)</f>
        <v>0</v>
      </c>
      <c r="E317" s="95"/>
      <c r="F317" s="95"/>
      <c r="G317" s="95"/>
      <c r="H317" s="95"/>
      <c r="I317" s="95"/>
      <c r="J317" s="95"/>
      <c r="K317" s="95"/>
      <c r="L317" s="95"/>
      <c r="M317" s="95"/>
      <c r="N317" s="95"/>
    </row>
    <row r="318" spans="2:14">
      <c r="B318" s="221" t="s">
        <v>51</v>
      </c>
      <c r="C318" s="177"/>
      <c r="D318" s="177"/>
      <c r="E318" s="177"/>
      <c r="F318" s="177"/>
      <c r="G318" s="177"/>
      <c r="H318" s="177"/>
      <c r="I318" s="177"/>
      <c r="J318" s="177"/>
      <c r="K318" s="177"/>
      <c r="L318" s="177"/>
      <c r="M318" s="177"/>
      <c r="N318" s="177"/>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sheetPr>
  <dimension ref="A1:BP1074"/>
  <sheetViews>
    <sheetView showGridLines="0" zoomScale="60" zoomScaleNormal="60" zoomScalePageLayoutView="70" workbookViewId="0">
      <selection activeCell="A2" sqref="A2"/>
    </sheetView>
  </sheetViews>
  <sheetFormatPr defaultColWidth="8.796875" defaultRowHeight="13.15"/>
  <cols>
    <col min="1" max="1" width="7.19921875" style="176" customWidth="1"/>
    <col min="2" max="2" width="42" style="176" customWidth="1"/>
    <col min="3" max="6" width="10.46484375" style="176" customWidth="1"/>
    <col min="7" max="7" width="11.796875" style="176" customWidth="1"/>
    <col min="8" max="8" width="11.59765625" style="176" customWidth="1"/>
    <col min="9" max="9" width="10.59765625" style="176" customWidth="1"/>
    <col min="10" max="13" width="10.46484375" style="176" customWidth="1"/>
    <col min="14" max="14" width="11.19921875" style="176" customWidth="1"/>
    <col min="15" max="15" width="15.796875" style="176" customWidth="1"/>
    <col min="16" max="16" width="12.796875" style="176" customWidth="1"/>
    <col min="17" max="17" width="38.33203125" style="176" customWidth="1"/>
    <col min="18" max="21" width="10.796875" style="176" customWidth="1"/>
    <col min="22" max="29" width="11.59765625" style="176" customWidth="1"/>
    <col min="30" max="30" width="12.46484375" style="176" customWidth="1"/>
    <col min="31" max="31" width="19.796875" style="176" customWidth="1"/>
    <col min="32" max="32" width="46.33203125" style="176" customWidth="1"/>
    <col min="33" max="47" width="9.33203125" style="176" customWidth="1"/>
    <col min="48" max="48" width="13.33203125" style="176" bestFit="1" customWidth="1"/>
    <col min="49" max="49" width="11.46484375" style="176" bestFit="1" customWidth="1"/>
    <col min="50" max="50" width="8.796875" style="176"/>
    <col min="51" max="51" width="22.59765625" style="176" customWidth="1"/>
    <col min="52" max="53" width="8.796875" style="176"/>
    <col min="54" max="54" width="9.19921875" style="176" bestFit="1" customWidth="1"/>
    <col min="55" max="66" width="8.796875" style="176" bestFit="1" customWidth="1"/>
    <col min="67" max="16384" width="8.796875" style="176"/>
  </cols>
  <sheetData>
    <row r="1" spans="2:47" ht="9.75" customHeight="1">
      <c r="AF1" s="300"/>
    </row>
    <row r="2" spans="2:47" ht="18">
      <c r="B2" s="50" t="s">
        <v>502</v>
      </c>
      <c r="E2"/>
      <c r="F2"/>
      <c r="G2"/>
      <c r="H2"/>
      <c r="I2"/>
      <c r="O2" s="176" t="s">
        <v>263</v>
      </c>
      <c r="AF2" s="300"/>
    </row>
    <row r="3" spans="2:47" ht="20.25" customHeight="1">
      <c r="B3" s="30" t="str">
        <f>Introduction!$B$3</f>
        <v>July 2022 - template - for illustration only</v>
      </c>
      <c r="E3"/>
      <c r="F3"/>
      <c r="G3"/>
      <c r="H3"/>
      <c r="I3"/>
      <c r="AF3" s="300"/>
    </row>
    <row r="4" spans="2:47" ht="18">
      <c r="B4" s="50" t="s">
        <v>374</v>
      </c>
      <c r="C4" s="177"/>
      <c r="D4" s="177"/>
      <c r="E4" s="177"/>
      <c r="F4" s="177"/>
      <c r="G4" s="177"/>
      <c r="H4" s="177"/>
      <c r="I4" s="177"/>
      <c r="J4" s="177"/>
      <c r="K4" s="177"/>
      <c r="L4" s="177"/>
      <c r="M4" s="177"/>
      <c r="N4" s="177"/>
      <c r="AF4" s="300"/>
      <c r="AG4" s="177"/>
      <c r="AH4" s="177"/>
      <c r="AI4" s="177"/>
      <c r="AJ4" s="177"/>
      <c r="AK4" s="177"/>
      <c r="AL4" s="177"/>
      <c r="AM4" s="177"/>
      <c r="AN4" s="177"/>
      <c r="AO4" s="177"/>
      <c r="AP4" s="177"/>
      <c r="AQ4" s="177"/>
      <c r="AR4" s="177"/>
      <c r="AS4" s="177"/>
      <c r="AT4" s="177"/>
      <c r="AU4" s="177"/>
    </row>
    <row r="5" spans="2:47" ht="14.25">
      <c r="B5" s="300"/>
      <c r="AF5" s="300"/>
    </row>
    <row r="6" spans="2:47" ht="21">
      <c r="B6" s="14" t="s">
        <v>375</v>
      </c>
      <c r="Q6" s="14" t="s">
        <v>375</v>
      </c>
      <c r="AF6" s="575"/>
    </row>
    <row r="7" spans="2:47" ht="21">
      <c r="B7" s="14"/>
      <c r="Q7" s="575"/>
      <c r="AF7" s="575"/>
    </row>
    <row r="8" spans="2:47" ht="21">
      <c r="Q8" s="468"/>
      <c r="R8" s="693">
        <v>2016</v>
      </c>
      <c r="S8" s="693">
        <v>2017</v>
      </c>
      <c r="T8" s="694">
        <v>2018</v>
      </c>
      <c r="U8" s="693">
        <v>2019</v>
      </c>
      <c r="V8" s="694">
        <v>2020</v>
      </c>
      <c r="W8" s="693">
        <v>2021</v>
      </c>
      <c r="X8" s="694">
        <v>2022</v>
      </c>
      <c r="Y8" s="693">
        <v>2023</v>
      </c>
      <c r="Z8" s="693">
        <v>2024</v>
      </c>
      <c r="AA8" s="693">
        <v>2025</v>
      </c>
      <c r="AB8" s="693">
        <v>2026</v>
      </c>
      <c r="AC8" s="693">
        <v>2027</v>
      </c>
      <c r="AF8" s="575"/>
    </row>
    <row r="9" spans="2:47" ht="21">
      <c r="Q9" s="695" t="s">
        <v>419</v>
      </c>
      <c r="R9" s="696">
        <f t="shared" ref="R9:S9" si="0">R538+R453+R367+R263+R175</f>
        <v>1859.4228338221342</v>
      </c>
      <c r="S9" s="696">
        <f t="shared" si="0"/>
        <v>2355.7724182221687</v>
      </c>
      <c r="T9" s="696"/>
      <c r="U9" s="696"/>
      <c r="V9" s="696"/>
      <c r="W9" s="696"/>
      <c r="X9" s="696"/>
      <c r="Y9" s="696"/>
      <c r="Z9" s="696"/>
      <c r="AA9" s="696"/>
      <c r="AB9" s="696"/>
      <c r="AC9" s="696"/>
      <c r="AF9" s="575"/>
    </row>
    <row r="10" spans="2:47" ht="21">
      <c r="Q10" s="695" t="s">
        <v>420</v>
      </c>
      <c r="R10" s="696">
        <f t="shared" ref="R10:S10" si="1">R539+R454+R368+R264+R176</f>
        <v>42588</v>
      </c>
      <c r="S10" s="696">
        <f t="shared" si="1"/>
        <v>52090</v>
      </c>
      <c r="T10" s="696"/>
      <c r="U10" s="696"/>
      <c r="V10" s="696"/>
      <c r="W10" s="696"/>
      <c r="X10" s="696"/>
      <c r="Y10" s="696"/>
      <c r="Z10" s="696"/>
      <c r="AA10" s="696"/>
      <c r="AB10" s="696"/>
      <c r="AC10" s="696"/>
      <c r="AF10" s="575"/>
    </row>
    <row r="11" spans="2:47" ht="21">
      <c r="Q11" s="695" t="s">
        <v>421</v>
      </c>
      <c r="R11" s="697">
        <f>R9/R10</f>
        <v>4.3660722124122621E-2</v>
      </c>
      <c r="S11" s="697">
        <f t="shared" ref="S11" si="2">S9/S10</f>
        <v>4.52250416245377E-2</v>
      </c>
      <c r="T11" s="697"/>
      <c r="U11" s="697"/>
      <c r="V11" s="697"/>
      <c r="W11" s="697"/>
      <c r="X11" s="697"/>
      <c r="Y11" s="697"/>
      <c r="Z11" s="697"/>
      <c r="AA11" s="697"/>
      <c r="AB11" s="697"/>
      <c r="AC11" s="697"/>
      <c r="AF11" s="575"/>
    </row>
    <row r="12" spans="2:47" ht="21">
      <c r="AF12" s="575"/>
    </row>
    <row r="13" spans="2:47" ht="21">
      <c r="Q13" s="299" t="s">
        <v>423</v>
      </c>
      <c r="R13" s="700">
        <v>2016</v>
      </c>
      <c r="S13" s="700">
        <v>2017</v>
      </c>
      <c r="T13" s="700">
        <v>2018</v>
      </c>
      <c r="U13" s="700">
        <v>2019</v>
      </c>
      <c r="V13" s="700">
        <v>2020</v>
      </c>
      <c r="W13" s="700">
        <v>2021</v>
      </c>
      <c r="X13" s="700">
        <v>2022</v>
      </c>
      <c r="Y13" s="700">
        <v>2023</v>
      </c>
      <c r="Z13" s="700">
        <v>2024</v>
      </c>
      <c r="AA13" s="700">
        <v>2025</v>
      </c>
      <c r="AB13" s="700">
        <v>2026</v>
      </c>
      <c r="AC13" s="700">
        <v>2027</v>
      </c>
      <c r="AF13" s="575"/>
    </row>
    <row r="14" spans="2:47" ht="21">
      <c r="Q14" s="701" t="str">
        <f>Q131</f>
        <v>Alphabet</v>
      </c>
      <c r="R14" s="702">
        <f t="shared" ref="R14:S14" si="3">R175</f>
        <v>515.61742751874488</v>
      </c>
      <c r="S14" s="702">
        <f t="shared" si="3"/>
        <v>580.01833086458691</v>
      </c>
      <c r="T14" s="702"/>
      <c r="U14" s="702"/>
      <c r="V14" s="702"/>
      <c r="W14" s="702"/>
      <c r="X14" s="702"/>
      <c r="Y14" s="702"/>
      <c r="Z14" s="702"/>
      <c r="AA14" s="702"/>
      <c r="AB14" s="702"/>
      <c r="AC14" s="702"/>
      <c r="AF14" s="575"/>
    </row>
    <row r="15" spans="2:47" ht="21">
      <c r="Q15" s="703" t="str">
        <f>Q229</f>
        <v>Meta</v>
      </c>
      <c r="R15" s="704">
        <f>'Top 5 Cloud'!R263</f>
        <v>491.50116808400441</v>
      </c>
      <c r="S15" s="704">
        <f>'Top 5 Cloud'!S263</f>
        <v>672.3817210780503</v>
      </c>
      <c r="T15" s="704"/>
      <c r="U15" s="704"/>
      <c r="V15" s="704"/>
      <c r="W15" s="704"/>
      <c r="X15" s="704"/>
      <c r="Y15" s="704"/>
      <c r="Z15" s="704"/>
      <c r="AA15" s="704"/>
      <c r="AB15" s="704"/>
      <c r="AC15" s="704"/>
      <c r="AF15" s="575"/>
    </row>
    <row r="16" spans="2:47" ht="21">
      <c r="Q16" s="703" t="str">
        <f>Q319</f>
        <v>Amazon</v>
      </c>
      <c r="R16" s="704">
        <f t="shared" ref="R16:S16" si="4">R367</f>
        <v>736.40140756397568</v>
      </c>
      <c r="S16" s="704">
        <f t="shared" si="4"/>
        <v>709.35787196589763</v>
      </c>
      <c r="T16" s="704"/>
      <c r="U16" s="704"/>
      <c r="V16" s="704"/>
      <c r="W16" s="704"/>
      <c r="X16" s="704"/>
      <c r="Y16" s="704"/>
      <c r="Z16" s="704"/>
      <c r="AA16" s="704"/>
      <c r="AB16" s="704"/>
      <c r="AC16" s="704"/>
      <c r="AF16" s="575"/>
    </row>
    <row r="17" spans="2:32" ht="21">
      <c r="Q17" s="703" t="str">
        <f>Q427</f>
        <v>Microsoft</v>
      </c>
      <c r="R17" s="704">
        <f t="shared" ref="R17:S17" si="5">R453</f>
        <v>101.18958623066749</v>
      </c>
      <c r="S17" s="704">
        <f t="shared" si="5"/>
        <v>313.43634769400802</v>
      </c>
      <c r="T17" s="704"/>
      <c r="U17" s="704"/>
      <c r="V17" s="704"/>
      <c r="W17" s="704"/>
      <c r="X17" s="704"/>
      <c r="Y17" s="704"/>
      <c r="Z17" s="704"/>
      <c r="AA17" s="704"/>
      <c r="AB17" s="704"/>
      <c r="AC17" s="704"/>
      <c r="AF17" s="575"/>
    </row>
    <row r="18" spans="2:32" ht="21">
      <c r="Q18" s="707" t="str">
        <f>B509</f>
        <v>Apple</v>
      </c>
      <c r="R18" s="708">
        <f t="shared" ref="R18:S18" si="6">R538</f>
        <v>14.713244424741811</v>
      </c>
      <c r="S18" s="708">
        <f t="shared" si="6"/>
        <v>80.578146619625869</v>
      </c>
      <c r="T18" s="708"/>
      <c r="U18" s="708"/>
      <c r="V18" s="708"/>
      <c r="W18" s="708"/>
      <c r="X18" s="708"/>
      <c r="Y18" s="708"/>
      <c r="Z18" s="708"/>
      <c r="AA18" s="708"/>
      <c r="AB18" s="708"/>
      <c r="AC18" s="708"/>
      <c r="AF18" s="575"/>
    </row>
    <row r="19" spans="2:32" ht="21">
      <c r="Q19" s="707" t="s">
        <v>426</v>
      </c>
      <c r="R19" s="708">
        <f t="shared" ref="R19:S19" si="7">SUM(R14:R18)</f>
        <v>1859.4228338221342</v>
      </c>
      <c r="S19" s="708">
        <f t="shared" si="7"/>
        <v>2355.7724182221687</v>
      </c>
      <c r="T19" s="708"/>
      <c r="U19" s="708"/>
      <c r="V19" s="708"/>
      <c r="W19" s="708"/>
      <c r="X19" s="708"/>
      <c r="Y19" s="708"/>
      <c r="Z19" s="708"/>
      <c r="AA19" s="708"/>
      <c r="AB19" s="708"/>
      <c r="AC19" s="708"/>
      <c r="AF19" s="575"/>
    </row>
    <row r="20" spans="2:32" ht="21">
      <c r="Q20" s="193"/>
      <c r="R20" s="193"/>
      <c r="S20" s="196">
        <f>S19/R19-1</f>
        <v>0.26693744713232537</v>
      </c>
      <c r="T20" s="196"/>
      <c r="U20" s="196"/>
      <c r="V20" s="196"/>
      <c r="W20" s="196"/>
      <c r="X20" s="196"/>
      <c r="Y20" s="196"/>
      <c r="Z20" s="196"/>
      <c r="AA20" s="196"/>
      <c r="AB20" s="196"/>
      <c r="AC20" s="196"/>
      <c r="AF20" s="575"/>
    </row>
    <row r="21" spans="2:32" ht="21">
      <c r="Q21" s="468"/>
      <c r="AF21" s="575"/>
    </row>
    <row r="22" spans="2:32" ht="21">
      <c r="B22" s="14"/>
      <c r="AF22" s="575"/>
    </row>
    <row r="23" spans="2:32" ht="21">
      <c r="B23" s="299" t="s">
        <v>435</v>
      </c>
      <c r="Q23" s="299" t="s">
        <v>440</v>
      </c>
      <c r="AF23" s="575"/>
    </row>
    <row r="24" spans="2:32" ht="21">
      <c r="B24" s="721" t="s">
        <v>437</v>
      </c>
      <c r="C24" s="525">
        <v>2016</v>
      </c>
      <c r="D24" s="525">
        <v>2017</v>
      </c>
      <c r="E24" s="525">
        <v>2018</v>
      </c>
      <c r="F24" s="525">
        <v>2019</v>
      </c>
      <c r="G24" s="525">
        <v>2020</v>
      </c>
      <c r="H24" s="525">
        <v>2021</v>
      </c>
      <c r="I24" s="525">
        <v>2022</v>
      </c>
      <c r="J24" s="525">
        <v>2023</v>
      </c>
      <c r="K24" s="525">
        <v>2024</v>
      </c>
      <c r="L24" s="525">
        <v>2025</v>
      </c>
      <c r="M24" s="525">
        <v>2026</v>
      </c>
      <c r="N24" s="525">
        <v>2027</v>
      </c>
      <c r="Q24" s="721" t="str">
        <f>B24</f>
        <v>Units consumed (Ethernet only)</v>
      </c>
      <c r="R24" s="525">
        <v>2016</v>
      </c>
      <c r="S24" s="525">
        <v>2017</v>
      </c>
      <c r="T24" s="525">
        <v>2018</v>
      </c>
      <c r="U24" s="525">
        <v>2019</v>
      </c>
      <c r="V24" s="525">
        <v>2020</v>
      </c>
      <c r="W24" s="525">
        <v>2021</v>
      </c>
      <c r="X24" s="525">
        <v>2022</v>
      </c>
      <c r="Y24" s="525">
        <v>2023</v>
      </c>
      <c r="Z24" s="525">
        <v>2024</v>
      </c>
      <c r="AA24" s="525">
        <v>2025</v>
      </c>
      <c r="AB24" s="525">
        <v>2026</v>
      </c>
      <c r="AC24" s="525">
        <v>2027</v>
      </c>
      <c r="AF24" s="575"/>
    </row>
    <row r="25" spans="2:32" ht="13.05" customHeight="1">
      <c r="B25" s="577" t="s">
        <v>45</v>
      </c>
      <c r="C25" s="578">
        <f t="shared" ref="C25:D25" si="8">SUM(C585:C593)</f>
        <v>845921.66261119721</v>
      </c>
      <c r="D25" s="578">
        <f t="shared" si="8"/>
        <v>595125.27728591417</v>
      </c>
      <c r="E25" s="578"/>
      <c r="F25" s="578"/>
      <c r="G25" s="578"/>
      <c r="H25" s="578"/>
      <c r="I25" s="578"/>
      <c r="J25" s="578"/>
      <c r="K25" s="578"/>
      <c r="L25" s="578"/>
      <c r="M25" s="578"/>
      <c r="N25" s="578"/>
      <c r="Q25" s="179" t="s">
        <v>45</v>
      </c>
      <c r="R25" s="579">
        <f t="shared" ref="R25:S25" si="9">SUM(R585:R593)</f>
        <v>6385985.2311086655</v>
      </c>
      <c r="S25" s="579">
        <f t="shared" si="9"/>
        <v>7048613.7673735451</v>
      </c>
      <c r="T25" s="579"/>
      <c r="U25" s="579"/>
      <c r="V25" s="579"/>
      <c r="W25" s="579"/>
      <c r="X25" s="579"/>
      <c r="Y25" s="579"/>
      <c r="Z25" s="579"/>
      <c r="AA25" s="579"/>
      <c r="AB25" s="579"/>
      <c r="AC25" s="579"/>
      <c r="AF25" s="575"/>
    </row>
    <row r="26" spans="2:32" ht="13.05" customHeight="1">
      <c r="B26" s="580" t="s">
        <v>242</v>
      </c>
      <c r="C26" s="578">
        <f t="shared" ref="C26:D26" si="10">SUM(C597:C605)</f>
        <v>1069043.6009999998</v>
      </c>
      <c r="D26" s="578">
        <f t="shared" si="10"/>
        <v>914934.53949999984</v>
      </c>
      <c r="E26" s="578"/>
      <c r="F26" s="578"/>
      <c r="G26" s="578"/>
      <c r="H26" s="578"/>
      <c r="I26" s="578"/>
      <c r="J26" s="578"/>
      <c r="K26" s="578"/>
      <c r="L26" s="578"/>
      <c r="M26" s="578"/>
      <c r="N26" s="578"/>
      <c r="Q26" s="180" t="s">
        <v>242</v>
      </c>
      <c r="R26" s="581">
        <f t="shared" ref="R26:S26" si="11">SUM(R597:R605)</f>
        <v>1256219.8489999999</v>
      </c>
      <c r="S26" s="581">
        <f t="shared" si="11"/>
        <v>1917603.1105000004</v>
      </c>
      <c r="T26" s="581"/>
      <c r="U26" s="581"/>
      <c r="V26" s="581"/>
      <c r="W26" s="581"/>
      <c r="X26" s="581"/>
      <c r="Y26" s="581"/>
      <c r="Z26" s="581"/>
      <c r="AA26" s="581"/>
      <c r="AB26" s="581"/>
      <c r="AC26" s="581"/>
      <c r="AF26" s="575"/>
    </row>
    <row r="27" spans="2:32" ht="13.05" customHeight="1">
      <c r="B27" s="580" t="s">
        <v>271</v>
      </c>
      <c r="C27" s="578">
        <f t="shared" ref="C27:D27" si="12">SUM(C606:C610)</f>
        <v>0</v>
      </c>
      <c r="D27" s="578">
        <f t="shared" si="12"/>
        <v>0</v>
      </c>
      <c r="E27" s="578"/>
      <c r="F27" s="578"/>
      <c r="G27" s="578"/>
      <c r="H27" s="578"/>
      <c r="I27" s="578"/>
      <c r="J27" s="578"/>
      <c r="K27" s="578"/>
      <c r="L27" s="578"/>
      <c r="M27" s="578"/>
      <c r="N27" s="578"/>
      <c r="Q27" s="180" t="s">
        <v>271</v>
      </c>
      <c r="R27" s="581">
        <f t="shared" ref="R27:S27" si="13">SUM(R606:R610)</f>
        <v>0</v>
      </c>
      <c r="S27" s="581">
        <f t="shared" si="13"/>
        <v>0</v>
      </c>
      <c r="T27" s="581"/>
      <c r="U27" s="581"/>
      <c r="V27" s="581"/>
      <c r="W27" s="581"/>
      <c r="X27" s="581"/>
      <c r="Y27" s="581"/>
      <c r="Z27" s="581"/>
      <c r="AA27" s="581"/>
      <c r="AB27" s="581"/>
      <c r="AC27" s="581"/>
      <c r="AF27" s="575"/>
    </row>
    <row r="28" spans="2:32" ht="13.05" customHeight="1">
      <c r="B28" s="580" t="s">
        <v>46</v>
      </c>
      <c r="C28" s="578">
        <f t="shared" ref="C28:D28" si="14">SUM(C611:C629)</f>
        <v>532117.29799999995</v>
      </c>
      <c r="D28" s="578">
        <f t="shared" si="14"/>
        <v>2054083.4139999999</v>
      </c>
      <c r="E28" s="578"/>
      <c r="F28" s="578"/>
      <c r="G28" s="578"/>
      <c r="H28" s="578"/>
      <c r="I28" s="578"/>
      <c r="J28" s="578"/>
      <c r="K28" s="578"/>
      <c r="L28" s="578"/>
      <c r="M28" s="578"/>
      <c r="N28" s="578"/>
      <c r="Q28" s="180" t="s">
        <v>46</v>
      </c>
      <c r="R28" s="581">
        <f t="shared" ref="R28:S28" si="15">SUM(R611:R629)</f>
        <v>140346.10200000001</v>
      </c>
      <c r="S28" s="581">
        <f t="shared" si="15"/>
        <v>549195.98600000003</v>
      </c>
      <c r="T28" s="581"/>
      <c r="U28" s="581"/>
      <c r="V28" s="581"/>
      <c r="W28" s="581"/>
      <c r="X28" s="581"/>
      <c r="Y28" s="581"/>
      <c r="Z28" s="581"/>
      <c r="AA28" s="581"/>
      <c r="AB28" s="581"/>
      <c r="AC28" s="581"/>
      <c r="AF28" s="575"/>
    </row>
    <row r="29" spans="2:32" ht="13.05" customHeight="1">
      <c r="B29" s="580" t="s">
        <v>95</v>
      </c>
      <c r="C29" s="582">
        <f t="shared" ref="C29:D29" si="16">C630+C632</f>
        <v>0</v>
      </c>
      <c r="D29" s="582">
        <f t="shared" si="16"/>
        <v>0</v>
      </c>
      <c r="E29" s="582"/>
      <c r="F29" s="582"/>
      <c r="G29" s="582"/>
      <c r="H29" s="582"/>
      <c r="I29" s="582"/>
      <c r="J29" s="582"/>
      <c r="K29" s="582"/>
      <c r="L29" s="582"/>
      <c r="M29" s="582"/>
      <c r="N29" s="582"/>
      <c r="Q29" s="180" t="str">
        <f>B29</f>
        <v>200G</v>
      </c>
      <c r="R29" s="581">
        <f t="shared" ref="R29:S29" si="17">SUM(R630:R634)</f>
        <v>0</v>
      </c>
      <c r="S29" s="581">
        <f t="shared" si="17"/>
        <v>0</v>
      </c>
      <c r="T29" s="581"/>
      <c r="U29" s="581"/>
      <c r="V29" s="581"/>
      <c r="W29" s="581"/>
      <c r="X29" s="581"/>
      <c r="Y29" s="581"/>
      <c r="Z29" s="581"/>
      <c r="AA29" s="581"/>
      <c r="AB29" s="581"/>
      <c r="AC29" s="581"/>
      <c r="AF29" s="575"/>
    </row>
    <row r="30" spans="2:32" ht="13.05" customHeight="1">
      <c r="B30" s="580" t="s">
        <v>80</v>
      </c>
      <c r="C30" s="582">
        <f t="shared" ref="C30:D30" si="18">SUM(C635:C640)</f>
        <v>0</v>
      </c>
      <c r="D30" s="582">
        <f t="shared" si="18"/>
        <v>0</v>
      </c>
      <c r="E30" s="582"/>
      <c r="F30" s="582"/>
      <c r="G30" s="582"/>
      <c r="H30" s="582"/>
      <c r="I30" s="582"/>
      <c r="J30" s="582"/>
      <c r="K30" s="582"/>
      <c r="L30" s="582"/>
      <c r="M30" s="582"/>
      <c r="N30" s="582"/>
      <c r="Q30" s="180" t="str">
        <f>B30</f>
        <v>400G</v>
      </c>
      <c r="R30" s="581">
        <f t="shared" ref="R30:S30" si="19">SUM(R635:R641)</f>
        <v>0</v>
      </c>
      <c r="S30" s="581">
        <f t="shared" si="19"/>
        <v>0</v>
      </c>
      <c r="T30" s="581"/>
      <c r="U30" s="581"/>
      <c r="V30" s="581"/>
      <c r="W30" s="581"/>
      <c r="X30" s="581"/>
      <c r="Y30" s="581"/>
      <c r="Z30" s="581"/>
      <c r="AA30" s="581"/>
      <c r="AB30" s="581"/>
      <c r="AC30" s="581"/>
      <c r="AF30" s="575"/>
    </row>
    <row r="31" spans="2:32" ht="13.05" customHeight="1">
      <c r="B31" s="580" t="s">
        <v>298</v>
      </c>
      <c r="C31" s="582"/>
      <c r="D31" s="582"/>
      <c r="E31" s="582"/>
      <c r="F31" s="582"/>
      <c r="G31" s="582"/>
      <c r="H31" s="582"/>
      <c r="I31" s="582"/>
      <c r="J31" s="582"/>
      <c r="K31" s="582"/>
      <c r="L31" s="582"/>
      <c r="M31" s="582"/>
      <c r="N31" s="582"/>
      <c r="Q31" s="180" t="str">
        <f>B31</f>
        <v>800G</v>
      </c>
      <c r="R31" s="581">
        <f t="shared" ref="R31:S31" si="20">SUM(R642:R647)</f>
        <v>0</v>
      </c>
      <c r="S31" s="581">
        <f t="shared" si="20"/>
        <v>0</v>
      </c>
      <c r="T31" s="581"/>
      <c r="U31" s="581"/>
      <c r="V31" s="581"/>
      <c r="W31" s="581"/>
      <c r="X31" s="581"/>
      <c r="Y31" s="581"/>
      <c r="Z31" s="581"/>
      <c r="AA31" s="581"/>
      <c r="AB31" s="581"/>
      <c r="AC31" s="581"/>
      <c r="AF31" s="575"/>
    </row>
    <row r="32" spans="2:32" ht="13.05" customHeight="1">
      <c r="B32" s="584" t="s">
        <v>376</v>
      </c>
      <c r="C32" s="585"/>
      <c r="D32" s="585"/>
      <c r="E32" s="585"/>
      <c r="F32" s="585"/>
      <c r="G32" s="585"/>
      <c r="H32" s="585"/>
      <c r="I32" s="585"/>
      <c r="J32" s="585"/>
      <c r="K32" s="585"/>
      <c r="L32" s="585"/>
      <c r="M32" s="585"/>
      <c r="N32" s="585"/>
      <c r="Q32" s="204" t="str">
        <f>B32</f>
        <v>1600G</v>
      </c>
      <c r="R32" s="586">
        <f t="shared" ref="R32:S32" si="21">SUM(R648:R652)</f>
        <v>0</v>
      </c>
      <c r="S32" s="586">
        <f t="shared" si="21"/>
        <v>0</v>
      </c>
      <c r="T32" s="586"/>
      <c r="U32" s="586"/>
      <c r="V32" s="586"/>
      <c r="W32" s="586"/>
      <c r="X32" s="586"/>
      <c r="Y32" s="586"/>
      <c r="Z32" s="586"/>
      <c r="AA32" s="586"/>
      <c r="AB32" s="586"/>
      <c r="AC32" s="586"/>
      <c r="AF32" s="575"/>
    </row>
    <row r="33" spans="2:48" ht="13.05" customHeight="1">
      <c r="B33" s="545" t="s">
        <v>261</v>
      </c>
      <c r="C33" s="465">
        <f t="shared" ref="C33:D33" si="22">SUM(C25:C32)</f>
        <v>2447082.561611197</v>
      </c>
      <c r="D33" s="465">
        <f t="shared" si="22"/>
        <v>3564143.2307859138</v>
      </c>
      <c r="E33" s="465"/>
      <c r="F33" s="465"/>
      <c r="G33" s="465"/>
      <c r="H33" s="465"/>
      <c r="I33" s="465"/>
      <c r="J33" s="465"/>
      <c r="K33" s="465"/>
      <c r="L33" s="465"/>
      <c r="M33" s="465"/>
      <c r="N33" s="465"/>
      <c r="Q33" s="199" t="str">
        <f>B33</f>
        <v>Sum of above</v>
      </c>
      <c r="R33" s="586">
        <f>SUM(R25:R32)</f>
        <v>7782551.1821086649</v>
      </c>
      <c r="S33" s="586">
        <f t="shared" ref="S33" si="23">SUM(S25:S32)</f>
        <v>9515412.8638735451</v>
      </c>
      <c r="T33" s="586"/>
      <c r="U33" s="586"/>
      <c r="V33" s="586"/>
      <c r="W33" s="586"/>
      <c r="X33" s="586"/>
      <c r="Y33" s="586"/>
      <c r="Z33" s="586"/>
      <c r="AA33" s="586"/>
      <c r="AB33" s="586"/>
      <c r="AC33" s="586"/>
      <c r="AF33" s="575"/>
    </row>
    <row r="34" spans="2:48" ht="13.05" customHeight="1">
      <c r="Q34" s="205"/>
      <c r="R34" s="583"/>
      <c r="S34" s="583"/>
      <c r="T34" s="583"/>
      <c r="U34" s="583"/>
      <c r="V34" s="583"/>
      <c r="W34" s="583"/>
      <c r="X34" s="583"/>
      <c r="Y34" s="583"/>
      <c r="Z34" s="583"/>
      <c r="AA34" s="583"/>
      <c r="AB34" s="583"/>
      <c r="AC34" s="583"/>
      <c r="AF34" s="575"/>
    </row>
    <row r="35" spans="2:48" ht="13.05" customHeight="1">
      <c r="B35" s="721" t="s">
        <v>436</v>
      </c>
      <c r="C35" s="525">
        <v>2016</v>
      </c>
      <c r="D35" s="525">
        <v>2017</v>
      </c>
      <c r="E35" s="525"/>
      <c r="F35" s="525"/>
      <c r="G35" s="525"/>
      <c r="H35" s="525"/>
      <c r="I35" s="525"/>
      <c r="J35" s="525"/>
      <c r="K35" s="525"/>
      <c r="L35" s="525"/>
      <c r="M35" s="525"/>
      <c r="N35" s="525"/>
      <c r="Q35" s="721" t="str">
        <f>B35</f>
        <v>Sales in millions (Ethernet only)</v>
      </c>
      <c r="R35" s="498">
        <v>2016</v>
      </c>
      <c r="S35" s="498">
        <v>2017</v>
      </c>
      <c r="T35" s="498">
        <v>2018</v>
      </c>
      <c r="U35" s="498">
        <v>2019</v>
      </c>
      <c r="V35" s="498">
        <v>2020</v>
      </c>
      <c r="W35" s="498">
        <v>2021</v>
      </c>
      <c r="X35" s="498">
        <v>2022</v>
      </c>
      <c r="Y35" s="498">
        <v>2023</v>
      </c>
      <c r="Z35" s="498">
        <v>2024</v>
      </c>
      <c r="AA35" s="498">
        <v>2025</v>
      </c>
      <c r="AB35" s="498">
        <v>2026</v>
      </c>
      <c r="AC35" s="498">
        <v>2027</v>
      </c>
      <c r="AF35" s="575"/>
    </row>
    <row r="36" spans="2:48" ht="13.05" customHeight="1">
      <c r="B36" s="587" t="str">
        <f>B25</f>
        <v>10G</v>
      </c>
      <c r="C36" s="588">
        <f t="shared" ref="C36:D36" si="24">SUM(C668:C676)</f>
        <v>15.965275681030047</v>
      </c>
      <c r="D36" s="588">
        <f t="shared" si="24"/>
        <v>9.2687836593942698</v>
      </c>
      <c r="E36" s="588"/>
      <c r="F36" s="588"/>
      <c r="G36" s="588"/>
      <c r="H36" s="588"/>
      <c r="I36" s="588"/>
      <c r="J36" s="588"/>
      <c r="K36" s="588"/>
      <c r="L36" s="588"/>
      <c r="M36" s="588"/>
      <c r="N36" s="588"/>
      <c r="Q36" s="179" t="str">
        <f>Q25</f>
        <v>10G</v>
      </c>
      <c r="R36" s="589">
        <f t="shared" ref="R36:S36" si="25">SUM(R668:R676)</f>
        <v>160.68513643994058</v>
      </c>
      <c r="S36" s="589">
        <f t="shared" si="25"/>
        <v>138.99517739291076</v>
      </c>
      <c r="T36" s="589"/>
      <c r="U36" s="589"/>
      <c r="V36" s="589"/>
      <c r="W36" s="589"/>
      <c r="X36" s="589"/>
      <c r="Y36" s="589"/>
      <c r="Z36" s="589"/>
      <c r="AA36" s="589"/>
      <c r="AB36" s="589"/>
      <c r="AC36" s="589"/>
      <c r="AF36" s="575"/>
    </row>
    <row r="37" spans="2:48" ht="13.05" customHeight="1">
      <c r="B37" s="587" t="str">
        <f>B26</f>
        <v>40G</v>
      </c>
      <c r="C37" s="590">
        <f t="shared" ref="C37:D37" si="26">SUM(C680:C688)</f>
        <v>280.90236169485331</v>
      </c>
      <c r="D37" s="590">
        <f t="shared" si="26"/>
        <v>230.38342721839132</v>
      </c>
      <c r="E37" s="590"/>
      <c r="F37" s="590"/>
      <c r="G37" s="590"/>
      <c r="H37" s="590"/>
      <c r="I37" s="590"/>
      <c r="J37" s="590"/>
      <c r="K37" s="590"/>
      <c r="L37" s="590"/>
      <c r="M37" s="590"/>
      <c r="N37" s="590"/>
      <c r="Q37" s="180" t="str">
        <f>Q26</f>
        <v>40G</v>
      </c>
      <c r="R37" s="591">
        <f t="shared" ref="R37:S37" si="27">SUM(R680:R688)</f>
        <v>294.60333749629501</v>
      </c>
      <c r="S37" s="591">
        <f t="shared" si="27"/>
        <v>432.75705622190156</v>
      </c>
      <c r="T37" s="591"/>
      <c r="U37" s="591"/>
      <c r="V37" s="591"/>
      <c r="W37" s="591"/>
      <c r="X37" s="591"/>
      <c r="Y37" s="591"/>
      <c r="Z37" s="591"/>
      <c r="AA37" s="591"/>
      <c r="AB37" s="591"/>
      <c r="AC37" s="591"/>
      <c r="AF37" s="575"/>
    </row>
    <row r="38" spans="2:48" ht="13.05" customHeight="1">
      <c r="B38" s="587" t="s">
        <v>271</v>
      </c>
      <c r="C38" s="590">
        <f t="shared" ref="C38:D38" si="28">SUM(C689:C693)</f>
        <v>0</v>
      </c>
      <c r="D38" s="590">
        <f t="shared" si="28"/>
        <v>0</v>
      </c>
      <c r="E38" s="590"/>
      <c r="F38" s="590"/>
      <c r="G38" s="590"/>
      <c r="H38" s="590"/>
      <c r="I38" s="590"/>
      <c r="J38" s="590"/>
      <c r="K38" s="590"/>
      <c r="L38" s="590"/>
      <c r="M38" s="590"/>
      <c r="N38" s="590"/>
      <c r="Q38" s="180" t="str">
        <f>Q27</f>
        <v>50G</v>
      </c>
      <c r="R38" s="591">
        <f t="shared" ref="R38:S38" si="29">SUM(R689:R693)</f>
        <v>0</v>
      </c>
      <c r="S38" s="591">
        <f t="shared" si="29"/>
        <v>0</v>
      </c>
      <c r="T38" s="591"/>
      <c r="U38" s="591"/>
      <c r="V38" s="591"/>
      <c r="W38" s="591"/>
      <c r="X38" s="591"/>
      <c r="Y38" s="591"/>
      <c r="Z38" s="591"/>
      <c r="AA38" s="591"/>
      <c r="AB38" s="591"/>
      <c r="AC38" s="591"/>
      <c r="AF38" s="575"/>
    </row>
    <row r="39" spans="2:48" ht="13.05" customHeight="1">
      <c r="B39" s="587" t="str">
        <f>B28</f>
        <v>100G</v>
      </c>
      <c r="C39" s="592">
        <f t="shared" ref="C39:D39" si="30">SUM(C694:C712)</f>
        <v>247.05988826320709</v>
      </c>
      <c r="D39" s="592">
        <f t="shared" si="30"/>
        <v>809.9076057832325</v>
      </c>
      <c r="E39" s="592"/>
      <c r="F39" s="592"/>
      <c r="G39" s="592"/>
      <c r="H39" s="592"/>
      <c r="I39" s="592"/>
      <c r="J39" s="592"/>
      <c r="K39" s="592"/>
      <c r="L39" s="592"/>
      <c r="M39" s="592"/>
      <c r="N39" s="592"/>
      <c r="Q39" s="180" t="str">
        <f t="shared" ref="Q39:Q44" si="31">Q28</f>
        <v>100G</v>
      </c>
      <c r="R39" s="591">
        <f t="shared" ref="R39:S39" si="32">SUM(R694:R712)</f>
        <v>113.92068374988332</v>
      </c>
      <c r="S39" s="591">
        <f t="shared" si="32"/>
        <v>284.08893459748754</v>
      </c>
      <c r="T39" s="591"/>
      <c r="U39" s="591"/>
      <c r="V39" s="591"/>
      <c r="W39" s="591"/>
      <c r="X39" s="591"/>
      <c r="Y39" s="591"/>
      <c r="Z39" s="591"/>
      <c r="AA39" s="591"/>
      <c r="AB39" s="591"/>
      <c r="AC39" s="591"/>
      <c r="AF39" s="575"/>
    </row>
    <row r="40" spans="2:48" ht="13.05" customHeight="1">
      <c r="B40" s="587" t="str">
        <f>B29</f>
        <v>200G</v>
      </c>
      <c r="C40" s="592">
        <f t="shared" ref="C40:D40" si="33">SUM(C713:C717)</f>
        <v>0</v>
      </c>
      <c r="D40" s="592">
        <f t="shared" si="33"/>
        <v>0</v>
      </c>
      <c r="E40" s="592"/>
      <c r="F40" s="592"/>
      <c r="G40" s="592"/>
      <c r="H40" s="592"/>
      <c r="I40" s="592"/>
      <c r="J40" s="592"/>
      <c r="K40" s="592"/>
      <c r="L40" s="592"/>
      <c r="M40" s="592"/>
      <c r="N40" s="592"/>
      <c r="Q40" s="180" t="str">
        <f t="shared" si="31"/>
        <v>200G</v>
      </c>
      <c r="R40" s="591">
        <f t="shared" ref="R40:S40" si="34">SUM(R713:R717)</f>
        <v>0</v>
      </c>
      <c r="S40" s="591">
        <f t="shared" si="34"/>
        <v>0</v>
      </c>
      <c r="T40" s="591"/>
      <c r="U40" s="591"/>
      <c r="V40" s="591"/>
      <c r="W40" s="591"/>
      <c r="X40" s="591"/>
      <c r="Y40" s="591"/>
      <c r="Z40" s="591"/>
      <c r="AA40" s="591"/>
      <c r="AB40" s="591"/>
      <c r="AC40" s="591"/>
      <c r="AF40" s="575"/>
    </row>
    <row r="41" spans="2:48" ht="13.05" customHeight="1">
      <c r="B41" s="587" t="str">
        <f>B30</f>
        <v>400G</v>
      </c>
      <c r="C41" s="592">
        <f t="shared" ref="C41:D41" si="35">SUM(C718:C724)</f>
        <v>0</v>
      </c>
      <c r="D41" s="592">
        <f t="shared" si="35"/>
        <v>0</v>
      </c>
      <c r="E41" s="592"/>
      <c r="F41" s="592"/>
      <c r="G41" s="592"/>
      <c r="H41" s="592"/>
      <c r="I41" s="592"/>
      <c r="J41" s="592"/>
      <c r="K41" s="592"/>
      <c r="L41" s="592"/>
      <c r="M41" s="592"/>
      <c r="N41" s="592"/>
      <c r="Q41" s="180" t="str">
        <f t="shared" si="31"/>
        <v>400G</v>
      </c>
      <c r="R41" s="591">
        <f t="shared" ref="R41:S41" si="36">SUM(R718:R724)</f>
        <v>0</v>
      </c>
      <c r="S41" s="591">
        <f t="shared" si="36"/>
        <v>0</v>
      </c>
      <c r="T41" s="591"/>
      <c r="U41" s="591"/>
      <c r="V41" s="591"/>
      <c r="W41" s="591"/>
      <c r="X41" s="591"/>
      <c r="Y41" s="591"/>
      <c r="Z41" s="591"/>
      <c r="AA41" s="591"/>
      <c r="AB41" s="591"/>
      <c r="AC41" s="591"/>
      <c r="AF41" s="575"/>
    </row>
    <row r="42" spans="2:48" ht="13.05" customHeight="1">
      <c r="B42" s="587" t="str">
        <f>B31</f>
        <v>800G</v>
      </c>
      <c r="C42" s="592">
        <f t="shared" ref="C42:D42" si="37">SUM(C725:C730)</f>
        <v>0</v>
      </c>
      <c r="D42" s="592">
        <f t="shared" si="37"/>
        <v>0</v>
      </c>
      <c r="E42" s="592"/>
      <c r="F42" s="592"/>
      <c r="G42" s="592"/>
      <c r="H42" s="592"/>
      <c r="I42" s="592"/>
      <c r="J42" s="592"/>
      <c r="K42" s="592"/>
      <c r="L42" s="592"/>
      <c r="M42" s="592"/>
      <c r="N42" s="592"/>
      <c r="Q42" s="180" t="str">
        <f t="shared" si="31"/>
        <v>800G</v>
      </c>
      <c r="R42" s="591">
        <f t="shared" ref="R42:S42" si="38">SUM(R725:R730)</f>
        <v>0</v>
      </c>
      <c r="S42" s="591">
        <f t="shared" si="38"/>
        <v>0</v>
      </c>
      <c r="T42" s="591"/>
      <c r="U42" s="591"/>
      <c r="V42" s="591"/>
      <c r="W42" s="591"/>
      <c r="X42" s="591"/>
      <c r="Y42" s="591"/>
      <c r="Z42" s="591"/>
      <c r="AA42" s="591"/>
      <c r="AB42" s="591"/>
      <c r="AC42" s="591"/>
      <c r="AF42" s="575"/>
    </row>
    <row r="43" spans="2:48" ht="13.05" customHeight="1">
      <c r="B43" s="593" t="s">
        <v>376</v>
      </c>
      <c r="C43" s="594">
        <f t="shared" ref="C43:D43" si="39">SUM(C732:C735)</f>
        <v>0</v>
      </c>
      <c r="D43" s="594">
        <f t="shared" si="39"/>
        <v>0</v>
      </c>
      <c r="E43" s="594"/>
      <c r="F43" s="594"/>
      <c r="G43" s="594"/>
      <c r="H43" s="594"/>
      <c r="I43" s="594"/>
      <c r="J43" s="594"/>
      <c r="K43" s="594"/>
      <c r="L43" s="594"/>
      <c r="M43" s="594"/>
      <c r="N43" s="594"/>
      <c r="Q43" s="204" t="str">
        <f t="shared" si="31"/>
        <v>1600G</v>
      </c>
      <c r="R43" s="591">
        <f t="shared" ref="R43:S43" si="40">SUM(R731:R735)</f>
        <v>0</v>
      </c>
      <c r="S43" s="591">
        <f t="shared" si="40"/>
        <v>0</v>
      </c>
      <c r="T43" s="591"/>
      <c r="U43" s="591"/>
      <c r="V43" s="591"/>
      <c r="W43" s="591"/>
      <c r="X43" s="591"/>
      <c r="Y43" s="591"/>
      <c r="Z43" s="591"/>
      <c r="AA43" s="591"/>
      <c r="AB43" s="591"/>
      <c r="AC43" s="591"/>
      <c r="AF43" s="575"/>
    </row>
    <row r="44" spans="2:48" ht="13.05" customHeight="1">
      <c r="B44" s="576" t="s">
        <v>261</v>
      </c>
      <c r="C44" s="595">
        <f t="shared" ref="C44:D44" si="41">SUM(C36:C43)</f>
        <v>543.92752563909039</v>
      </c>
      <c r="D44" s="595">
        <f t="shared" si="41"/>
        <v>1049.559816661018</v>
      </c>
      <c r="E44" s="595"/>
      <c r="F44" s="595"/>
      <c r="G44" s="595"/>
      <c r="H44" s="595"/>
      <c r="I44" s="595"/>
      <c r="J44" s="595"/>
      <c r="K44" s="595"/>
      <c r="L44" s="595"/>
      <c r="M44" s="595"/>
      <c r="N44" s="595"/>
      <c r="Q44" s="178" t="str">
        <f t="shared" si="31"/>
        <v>Sum of above</v>
      </c>
      <c r="R44" s="425">
        <f>SUM(R36:R43)</f>
        <v>569.20915768611894</v>
      </c>
      <c r="S44" s="425">
        <f t="shared" ref="S44" si="42">SUM(S36:S43)</f>
        <v>855.84116821229986</v>
      </c>
      <c r="T44" s="425"/>
      <c r="U44" s="425"/>
      <c r="V44" s="425"/>
      <c r="W44" s="425"/>
      <c r="X44" s="425"/>
      <c r="Y44" s="425"/>
      <c r="Z44" s="425"/>
      <c r="AA44" s="425"/>
      <c r="AB44" s="425"/>
      <c r="AC44" s="425"/>
      <c r="AF44" s="575"/>
    </row>
    <row r="45" spans="2:48" ht="21">
      <c r="C45" s="720" t="s">
        <v>438</v>
      </c>
      <c r="D45" s="177">
        <f t="shared" ref="D45" si="43">D44/C44-1</f>
        <v>0.92959496842494294</v>
      </c>
      <c r="E45" s="177"/>
      <c r="F45" s="177"/>
      <c r="G45" s="177"/>
      <c r="H45" s="177"/>
      <c r="I45" s="177"/>
      <c r="J45" s="177"/>
      <c r="K45" s="177"/>
      <c r="L45" s="177"/>
      <c r="M45" s="177"/>
      <c r="N45" s="177"/>
      <c r="AF45" s="575"/>
    </row>
    <row r="46" spans="2:48" s="466" customFormat="1" ht="21">
      <c r="B46" s="466" t="str">
        <f>B6</f>
        <v xml:space="preserve">Cloud Summary  -- Top 5 </v>
      </c>
      <c r="C46" s="176"/>
      <c r="D46" s="176"/>
      <c r="E46" s="176"/>
      <c r="F46" s="176"/>
      <c r="G46" s="176"/>
      <c r="H46" s="176"/>
      <c r="I46" s="176"/>
      <c r="J46" s="176"/>
      <c r="K46" s="176"/>
      <c r="L46" s="176"/>
      <c r="M46" s="176"/>
      <c r="N46" s="176"/>
      <c r="O46" s="176"/>
      <c r="Q46" s="466" t="str">
        <f>Q23</f>
        <v>All Other Cloud transciever consumption by speed</v>
      </c>
      <c r="R46" s="466" t="str">
        <f>Q46</f>
        <v>All Other Cloud transciever consumption by speed</v>
      </c>
      <c r="T46" s="466" t="s">
        <v>377</v>
      </c>
      <c r="V46" s="177" t="e">
        <f>V44/U44-1</f>
        <v>#DIV/0!</v>
      </c>
      <c r="W46" s="177" t="e">
        <f t="shared" ref="W46:AC46" si="44">W44/V44-1</f>
        <v>#DIV/0!</v>
      </c>
      <c r="X46" s="177" t="e">
        <f t="shared" si="44"/>
        <v>#DIV/0!</v>
      </c>
      <c r="Y46" s="177" t="e">
        <f t="shared" si="44"/>
        <v>#DIV/0!</v>
      </c>
      <c r="Z46" s="177" t="e">
        <f t="shared" si="44"/>
        <v>#DIV/0!</v>
      </c>
      <c r="AA46" s="177" t="e">
        <f t="shared" si="44"/>
        <v>#DIV/0!</v>
      </c>
      <c r="AB46" s="177" t="e">
        <f t="shared" si="44"/>
        <v>#DIV/0!</v>
      </c>
      <c r="AC46" s="177" t="e">
        <f t="shared" si="44"/>
        <v>#DIV/0!</v>
      </c>
      <c r="AF46" s="575"/>
      <c r="AG46" s="176"/>
      <c r="AH46" s="176"/>
      <c r="AI46" s="176"/>
      <c r="AJ46" s="176"/>
      <c r="AK46" s="176"/>
      <c r="AL46" s="176"/>
      <c r="AM46" s="176"/>
      <c r="AN46" s="176"/>
      <c r="AO46" s="176"/>
      <c r="AP46" s="176"/>
      <c r="AQ46" s="176"/>
      <c r="AR46" s="176"/>
      <c r="AS46" s="176"/>
      <c r="AT46" s="176"/>
      <c r="AU46" s="176"/>
      <c r="AV46" s="176"/>
    </row>
    <row r="47" spans="2:48" ht="21">
      <c r="AF47" s="575"/>
    </row>
    <row r="48" spans="2:48" ht="21">
      <c r="AF48" s="575"/>
    </row>
    <row r="49" spans="2:50" ht="21">
      <c r="AF49" s="575"/>
    </row>
    <row r="50" spans="2:50" ht="21">
      <c r="AF50" s="575"/>
    </row>
    <row r="51" spans="2:50" ht="21">
      <c r="AF51" s="575"/>
    </row>
    <row r="52" spans="2:50" ht="21">
      <c r="AF52" s="575"/>
    </row>
    <row r="53" spans="2:50" ht="21">
      <c r="AF53" s="575"/>
    </row>
    <row r="54" spans="2:50" ht="21">
      <c r="AF54" s="575"/>
    </row>
    <row r="55" spans="2:50" ht="21">
      <c r="AF55" s="575"/>
    </row>
    <row r="56" spans="2:50" ht="21">
      <c r="AF56" s="575"/>
    </row>
    <row r="57" spans="2:50" ht="21">
      <c r="AF57" s="575"/>
    </row>
    <row r="58" spans="2:50" ht="21">
      <c r="AF58" s="575"/>
    </row>
    <row r="59" spans="2:50" ht="21">
      <c r="AF59" s="575"/>
    </row>
    <row r="60" spans="2:50" ht="21">
      <c r="AF60" s="575"/>
    </row>
    <row r="61" spans="2:50" ht="21">
      <c r="AF61" s="575"/>
    </row>
    <row r="62" spans="2:50" ht="21">
      <c r="B62" s="611" t="s">
        <v>441</v>
      </c>
      <c r="C62" s="705"/>
      <c r="D62" s="705"/>
      <c r="K62" s="41"/>
      <c r="AD62" s="3"/>
    </row>
    <row r="63" spans="2:50">
      <c r="B63" s="612" t="s">
        <v>425</v>
      </c>
      <c r="C63" s="464">
        <v>2016</v>
      </c>
      <c r="D63" s="464">
        <v>2017</v>
      </c>
      <c r="E63" s="464">
        <v>2018</v>
      </c>
      <c r="F63" s="464">
        <v>2019</v>
      </c>
      <c r="G63" s="464">
        <v>2020</v>
      </c>
      <c r="H63" s="464">
        <v>2021</v>
      </c>
      <c r="I63" s="464">
        <v>2022</v>
      </c>
      <c r="J63" s="464">
        <v>2023</v>
      </c>
      <c r="K63" s="464">
        <v>2024</v>
      </c>
      <c r="L63" s="464">
        <v>2025</v>
      </c>
      <c r="M63" s="464">
        <v>2026</v>
      </c>
      <c r="N63" s="464">
        <v>2027</v>
      </c>
      <c r="P63" s="193"/>
      <c r="AD63" s="3"/>
    </row>
    <row r="64" spans="2:50" s="193" customFormat="1">
      <c r="B64" s="232" t="s">
        <v>503</v>
      </c>
      <c r="C64" s="706">
        <f t="shared" ref="C64:D70" si="45">SUMIF($B$511:$B$537,$B64,C$511:C$537)+SUMIF($B$429:$B$453,$B64,C$429:C$453)+SUMIF($B$321:$B$367,$B64,C$321:C$367)+SUMIF($B$231:$B$263,$B64,C$231:C$263)+SUMIF($B$133:$B$173,$B64,C$133:C$173)</f>
        <v>845921.66261119721</v>
      </c>
      <c r="D64" s="706">
        <f t="shared" si="45"/>
        <v>595125.27728591405</v>
      </c>
      <c r="E64" s="706"/>
      <c r="F64" s="706"/>
      <c r="G64" s="706"/>
      <c r="H64" s="706"/>
      <c r="I64" s="706"/>
      <c r="J64" s="706"/>
      <c r="K64" s="706"/>
      <c r="L64" s="706"/>
      <c r="M64" s="706"/>
      <c r="N64" s="706"/>
      <c r="O64" s="176"/>
      <c r="AD64" s="3"/>
      <c r="AF64" s="176"/>
      <c r="AG64" s="176"/>
      <c r="AH64" s="176"/>
      <c r="AI64" s="176"/>
      <c r="AJ64" s="176"/>
      <c r="AK64" s="176"/>
      <c r="AL64" s="176"/>
      <c r="AM64" s="176"/>
      <c r="AN64" s="176"/>
      <c r="AO64" s="176"/>
      <c r="AP64" s="176"/>
      <c r="AQ64" s="176"/>
      <c r="AR64" s="176"/>
      <c r="AS64" s="176"/>
      <c r="AT64" s="176"/>
      <c r="AU64" s="176"/>
      <c r="AV64" s="176"/>
      <c r="AW64" s="176"/>
      <c r="AX64" s="176"/>
    </row>
    <row r="65" spans="2:50" s="193" customFormat="1">
      <c r="B65" s="614" t="s">
        <v>504</v>
      </c>
      <c r="C65" s="706">
        <f t="shared" si="45"/>
        <v>130546.74</v>
      </c>
      <c r="D65" s="706">
        <f t="shared" si="45"/>
        <v>141695.44199999998</v>
      </c>
      <c r="E65" s="706"/>
      <c r="F65" s="706"/>
      <c r="G65" s="706"/>
      <c r="H65" s="706"/>
      <c r="I65" s="706"/>
      <c r="J65" s="706"/>
      <c r="K65" s="706"/>
      <c r="L65" s="706"/>
      <c r="M65" s="706"/>
      <c r="N65" s="706"/>
      <c r="O65" s="176"/>
      <c r="AD65" s="3"/>
    </row>
    <row r="66" spans="2:50" s="193" customFormat="1">
      <c r="B66" s="614" t="s">
        <v>505</v>
      </c>
      <c r="C66" s="706">
        <f t="shared" si="45"/>
        <v>56154.876000000004</v>
      </c>
      <c r="D66" s="706">
        <f t="shared" si="45"/>
        <v>83276.497499999983</v>
      </c>
      <c r="E66" s="706"/>
      <c r="F66" s="706"/>
      <c r="G66" s="706"/>
      <c r="H66" s="706"/>
      <c r="I66" s="706"/>
      <c r="J66" s="706"/>
      <c r="K66" s="706"/>
      <c r="L66" s="706"/>
      <c r="M66" s="706"/>
      <c r="N66" s="706"/>
      <c r="O66" s="176"/>
    </row>
    <row r="67" spans="2:50" s="193" customFormat="1">
      <c r="B67" s="614" t="s">
        <v>506</v>
      </c>
      <c r="C67" s="706">
        <f t="shared" si="45"/>
        <v>569653</v>
      </c>
      <c r="D67" s="706">
        <f t="shared" si="45"/>
        <v>306820</v>
      </c>
      <c r="E67" s="706"/>
      <c r="F67" s="706"/>
      <c r="G67" s="706"/>
      <c r="H67" s="706"/>
      <c r="I67" s="706"/>
      <c r="J67" s="706"/>
      <c r="K67" s="706"/>
      <c r="L67" s="706"/>
      <c r="M67" s="706"/>
      <c r="N67" s="706"/>
      <c r="O67" s="176"/>
      <c r="AD67" s="3"/>
    </row>
    <row r="68" spans="2:50" s="193" customFormat="1" ht="15.75">
      <c r="B68" s="614" t="s">
        <v>507</v>
      </c>
      <c r="C68" s="706">
        <f t="shared" si="45"/>
        <v>312688.98499999999</v>
      </c>
      <c r="D68" s="706">
        <f t="shared" si="45"/>
        <v>383142.6</v>
      </c>
      <c r="E68" s="706"/>
      <c r="F68" s="706"/>
      <c r="G68" s="706"/>
      <c r="H68" s="706"/>
      <c r="I68" s="706"/>
      <c r="J68" s="706"/>
      <c r="K68" s="706"/>
      <c r="L68" s="706"/>
      <c r="M68" s="706"/>
      <c r="N68" s="706"/>
      <c r="O68" s="176"/>
      <c r="Q68" s="709"/>
      <c r="R68" s="710"/>
      <c r="S68" s="710"/>
      <c r="T68" s="710"/>
      <c r="U68" s="710"/>
      <c r="V68" s="710"/>
      <c r="W68" s="710"/>
      <c r="X68" s="710"/>
      <c r="Y68" s="710"/>
      <c r="Z68" s="710"/>
      <c r="AA68" s="710"/>
      <c r="AB68" s="710"/>
      <c r="AC68" s="710"/>
      <c r="AD68" s="3"/>
    </row>
    <row r="69" spans="2:50" s="193" customFormat="1" ht="15.75">
      <c r="B69" s="614" t="s">
        <v>508</v>
      </c>
      <c r="C69" s="706">
        <f t="shared" si="45"/>
        <v>189039.15</v>
      </c>
      <c r="D69" s="706">
        <f t="shared" si="45"/>
        <v>270291.72799999994</v>
      </c>
      <c r="E69" s="706"/>
      <c r="F69" s="706"/>
      <c r="G69" s="706"/>
      <c r="H69" s="706"/>
      <c r="I69" s="706"/>
      <c r="J69" s="706"/>
      <c r="K69" s="706"/>
      <c r="L69" s="706"/>
      <c r="M69" s="706"/>
      <c r="N69" s="706"/>
      <c r="O69" s="176"/>
      <c r="Q69" s="709"/>
      <c r="R69" s="710"/>
      <c r="S69" s="710"/>
      <c r="T69" s="710"/>
      <c r="U69" s="710"/>
      <c r="V69" s="710"/>
      <c r="W69" s="710"/>
      <c r="X69" s="710"/>
      <c r="Y69" s="710"/>
      <c r="Z69" s="710"/>
      <c r="AA69" s="710"/>
      <c r="AB69" s="710"/>
      <c r="AC69" s="710"/>
      <c r="AD69" s="3"/>
    </row>
    <row r="70" spans="2:50" s="193" customFormat="1">
      <c r="B70" s="614" t="s">
        <v>509</v>
      </c>
      <c r="C70" s="706">
        <f t="shared" si="45"/>
        <v>0</v>
      </c>
      <c r="D70" s="706">
        <f t="shared" si="45"/>
        <v>0</v>
      </c>
      <c r="E70" s="706"/>
      <c r="F70" s="706"/>
      <c r="G70" s="706"/>
      <c r="H70" s="706"/>
      <c r="I70" s="706"/>
      <c r="J70" s="706"/>
      <c r="K70" s="706"/>
      <c r="L70" s="706"/>
      <c r="M70" s="706"/>
      <c r="N70" s="706"/>
      <c r="O70" s="176"/>
      <c r="Q70" s="176"/>
      <c r="R70" s="176"/>
      <c r="S70" s="176"/>
      <c r="T70" s="176"/>
      <c r="U70" s="176"/>
      <c r="V70" s="176"/>
      <c r="W70" s="176"/>
      <c r="X70" s="176"/>
      <c r="Y70" s="176"/>
      <c r="Z70" s="176"/>
      <c r="AA70" s="176"/>
      <c r="AB70" s="176"/>
      <c r="AC70" s="176"/>
      <c r="AD70" s="3"/>
    </row>
    <row r="71" spans="2:50" s="193" customFormat="1" ht="15.75">
      <c r="B71" s="614" t="s">
        <v>510</v>
      </c>
      <c r="C71" s="706">
        <f t="shared" ref="C71:D71" si="46">C431+C324</f>
        <v>200861</v>
      </c>
      <c r="D71" s="706">
        <f t="shared" si="46"/>
        <v>710038</v>
      </c>
      <c r="E71" s="706"/>
      <c r="F71" s="706"/>
      <c r="G71" s="706"/>
      <c r="H71" s="706"/>
      <c r="I71" s="706"/>
      <c r="J71" s="706"/>
      <c r="K71" s="706"/>
      <c r="L71" s="706"/>
      <c r="M71" s="706"/>
      <c r="N71" s="706"/>
      <c r="O71" s="176"/>
      <c r="Q71" s="709"/>
      <c r="R71" s="710"/>
      <c r="S71" s="710"/>
      <c r="T71" s="710"/>
      <c r="U71" s="710"/>
      <c r="V71" s="710"/>
      <c r="W71" s="710"/>
      <c r="X71" s="710"/>
      <c r="Y71" s="710"/>
      <c r="Z71" s="710"/>
      <c r="AA71" s="710"/>
      <c r="AB71" s="710"/>
      <c r="AC71" s="710"/>
      <c r="AD71" s="3"/>
    </row>
    <row r="72" spans="2:50" s="193" customFormat="1" ht="15.75">
      <c r="B72" s="525" t="s">
        <v>511</v>
      </c>
      <c r="C72" s="706">
        <f t="shared" ref="C72:D83" si="47">SUMIF($B$511:$B$537,$B72,C$511:C$537)+SUMIF($B$429:$B$453,$B72,C$429:C$453)+SUMIF($B$321:$B$367,$B72,C$321:C$367)+SUMIF($B$231:$B$263,$B72,C$231:C$263)+SUMIF($B$133:$B$173,$B72,C$133:C$173)</f>
        <v>0</v>
      </c>
      <c r="D72" s="706">
        <f t="shared" si="47"/>
        <v>0</v>
      </c>
      <c r="E72" s="706"/>
      <c r="F72" s="706"/>
      <c r="G72" s="706"/>
      <c r="H72" s="706"/>
      <c r="I72" s="706"/>
      <c r="J72" s="706"/>
      <c r="K72" s="706"/>
      <c r="L72" s="706"/>
      <c r="M72" s="706"/>
      <c r="N72" s="706"/>
      <c r="O72" s="176"/>
      <c r="Q72" s="709"/>
      <c r="R72" s="710"/>
      <c r="S72" s="710"/>
      <c r="T72" s="710"/>
      <c r="U72" s="710"/>
      <c r="V72" s="710"/>
      <c r="W72" s="710"/>
      <c r="X72" s="710"/>
      <c r="Y72" s="710"/>
      <c r="Z72" s="710"/>
      <c r="AA72" s="710"/>
      <c r="AB72" s="710"/>
      <c r="AC72" s="710"/>
      <c r="AD72" s="3"/>
    </row>
    <row r="73" spans="2:50" s="193" customFormat="1" ht="15.75">
      <c r="B73" s="614" t="s">
        <v>512</v>
      </c>
      <c r="C73" s="706">
        <f t="shared" si="47"/>
        <v>88200.6</v>
      </c>
      <c r="D73" s="706">
        <f t="shared" si="47"/>
        <v>683412.1</v>
      </c>
      <c r="E73" s="706"/>
      <c r="F73" s="706"/>
      <c r="G73" s="706"/>
      <c r="H73" s="706"/>
      <c r="I73" s="706"/>
      <c r="J73" s="706"/>
      <c r="K73" s="706"/>
      <c r="L73" s="706"/>
      <c r="M73" s="706"/>
      <c r="N73" s="706"/>
      <c r="O73" s="176"/>
      <c r="Q73" s="709"/>
      <c r="R73" s="710"/>
      <c r="S73" s="710"/>
      <c r="T73" s="710"/>
      <c r="U73" s="710"/>
      <c r="V73" s="710"/>
      <c r="W73" s="710"/>
      <c r="X73" s="710"/>
      <c r="Y73" s="710"/>
      <c r="Z73" s="710"/>
      <c r="AA73" s="710"/>
      <c r="AB73" s="710"/>
      <c r="AC73" s="710"/>
      <c r="AD73" s="3"/>
    </row>
    <row r="74" spans="2:50" s="193" customFormat="1">
      <c r="B74" s="614" t="s">
        <v>513</v>
      </c>
      <c r="C74" s="706">
        <f t="shared" si="47"/>
        <v>26340.989999999994</v>
      </c>
      <c r="D74" s="706">
        <f t="shared" si="47"/>
        <v>263601.81000000006</v>
      </c>
      <c r="E74" s="706"/>
      <c r="F74" s="706"/>
      <c r="G74" s="706"/>
      <c r="H74" s="706"/>
      <c r="I74" s="706"/>
      <c r="J74" s="706"/>
      <c r="K74" s="706"/>
      <c r="L74" s="706"/>
      <c r="M74" s="706"/>
      <c r="N74" s="706"/>
      <c r="O74" s="176"/>
      <c r="Q74" s="176"/>
      <c r="R74" s="176"/>
      <c r="S74" s="176"/>
      <c r="T74" s="176"/>
      <c r="U74" s="176"/>
      <c r="V74" s="176"/>
      <c r="W74" s="176"/>
      <c r="X74" s="176"/>
      <c r="Y74" s="176"/>
      <c r="Z74" s="176"/>
      <c r="AA74" s="176"/>
      <c r="AB74" s="176"/>
      <c r="AC74" s="176"/>
      <c r="AD74" s="3"/>
    </row>
    <row r="75" spans="2:50" s="193" customFormat="1">
      <c r="B75" s="525" t="s">
        <v>514</v>
      </c>
      <c r="C75" s="706">
        <f t="shared" si="47"/>
        <v>0</v>
      </c>
      <c r="D75" s="706">
        <f t="shared" si="47"/>
        <v>0</v>
      </c>
      <c r="E75" s="706"/>
      <c r="F75" s="706"/>
      <c r="G75" s="706"/>
      <c r="H75" s="706"/>
      <c r="I75" s="706"/>
      <c r="J75" s="706"/>
      <c r="K75" s="706"/>
      <c r="L75" s="706"/>
      <c r="M75" s="706"/>
      <c r="N75" s="706"/>
      <c r="O75" s="176"/>
      <c r="Q75" s="176"/>
      <c r="R75" s="176"/>
      <c r="S75" s="176"/>
      <c r="T75" s="176"/>
      <c r="U75" s="176"/>
      <c r="V75" s="176"/>
      <c r="W75" s="176"/>
      <c r="X75" s="176"/>
      <c r="Y75" s="176"/>
      <c r="Z75" s="176"/>
      <c r="AA75" s="176"/>
      <c r="AB75" s="176"/>
      <c r="AC75" s="176"/>
      <c r="AD75" s="3"/>
    </row>
    <row r="76" spans="2:50" s="193" customFormat="1">
      <c r="B76" s="614" t="s">
        <v>515</v>
      </c>
      <c r="C76" s="706">
        <f t="shared" si="47"/>
        <v>27675.558000000005</v>
      </c>
      <c r="D76" s="706">
        <f t="shared" si="47"/>
        <v>86239.775999999998</v>
      </c>
      <c r="E76" s="706"/>
      <c r="F76" s="706"/>
      <c r="G76" s="706"/>
      <c r="H76" s="706"/>
      <c r="I76" s="706"/>
      <c r="J76" s="706"/>
      <c r="K76" s="706"/>
      <c r="L76" s="706"/>
      <c r="M76" s="706"/>
      <c r="N76" s="706"/>
      <c r="O76" s="176"/>
      <c r="Q76" s="176"/>
      <c r="R76" s="176"/>
      <c r="S76" s="176"/>
      <c r="T76" s="176"/>
      <c r="U76" s="176"/>
      <c r="V76" s="176"/>
      <c r="W76" s="176"/>
      <c r="X76" s="176"/>
      <c r="Y76" s="176"/>
      <c r="Z76" s="176"/>
      <c r="AA76" s="176"/>
      <c r="AB76" s="176"/>
      <c r="AC76" s="176"/>
      <c r="AD76" s="3"/>
    </row>
    <row r="77" spans="2:50" s="193" customFormat="1">
      <c r="B77" s="614" t="s">
        <v>516</v>
      </c>
      <c r="C77" s="706">
        <f t="shared" si="47"/>
        <v>0</v>
      </c>
      <c r="D77" s="706">
        <f t="shared" si="47"/>
        <v>40500</v>
      </c>
      <c r="E77" s="706"/>
      <c r="F77" s="706"/>
      <c r="G77" s="706"/>
      <c r="H77" s="706"/>
      <c r="I77" s="706"/>
      <c r="J77" s="706"/>
      <c r="K77" s="706"/>
      <c r="L77" s="706"/>
      <c r="M77" s="706"/>
      <c r="N77" s="706"/>
      <c r="O77" s="176"/>
      <c r="Q77" s="176"/>
      <c r="R77" s="176"/>
      <c r="S77" s="176"/>
      <c r="T77" s="176"/>
      <c r="U77" s="176"/>
      <c r="V77" s="176"/>
      <c r="W77" s="176"/>
      <c r="X77" s="176"/>
      <c r="Y77" s="176"/>
      <c r="Z77" s="176"/>
      <c r="AA77" s="176"/>
      <c r="AB77" s="176"/>
      <c r="AC77" s="176"/>
      <c r="AD77" s="3"/>
    </row>
    <row r="78" spans="2:50" s="193" customFormat="1">
      <c r="B78" s="614" t="s">
        <v>517</v>
      </c>
      <c r="C78" s="646">
        <f t="shared" si="47"/>
        <v>0</v>
      </c>
      <c r="D78" s="646">
        <f t="shared" si="47"/>
        <v>0</v>
      </c>
      <c r="E78" s="646"/>
      <c r="F78" s="646"/>
      <c r="G78" s="646"/>
      <c r="H78" s="646"/>
      <c r="I78" s="646"/>
      <c r="J78" s="646"/>
      <c r="K78" s="646"/>
      <c r="L78" s="646"/>
      <c r="M78" s="646"/>
      <c r="N78" s="646"/>
      <c r="O78" s="176"/>
      <c r="Q78" s="176"/>
      <c r="R78" s="176"/>
      <c r="S78" s="176"/>
      <c r="T78" s="176"/>
      <c r="U78" s="176"/>
      <c r="V78" s="176"/>
      <c r="W78" s="176"/>
      <c r="X78" s="176"/>
      <c r="Y78" s="176"/>
      <c r="Z78" s="176"/>
      <c r="AA78" s="176"/>
      <c r="AB78" s="176"/>
      <c r="AC78" s="176"/>
      <c r="AD78" s="3"/>
    </row>
    <row r="79" spans="2:50" s="193" customFormat="1">
      <c r="B79" s="233" t="s">
        <v>518</v>
      </c>
      <c r="C79" s="706">
        <f t="shared" si="47"/>
        <v>0</v>
      </c>
      <c r="D79" s="706">
        <f t="shared" si="47"/>
        <v>0</v>
      </c>
      <c r="E79" s="706"/>
      <c r="F79" s="706"/>
      <c r="G79" s="706"/>
      <c r="H79" s="706"/>
      <c r="I79" s="706"/>
      <c r="J79" s="706"/>
      <c r="K79" s="706"/>
      <c r="L79" s="706"/>
      <c r="M79" s="706"/>
      <c r="N79" s="706"/>
      <c r="O79" s="176"/>
      <c r="Q79" s="176"/>
      <c r="R79" s="176"/>
      <c r="S79" s="176"/>
      <c r="T79" s="176"/>
      <c r="U79" s="176"/>
      <c r="V79" s="176"/>
      <c r="W79" s="176"/>
      <c r="X79" s="176"/>
      <c r="Y79" s="176"/>
      <c r="Z79" s="176"/>
      <c r="AA79" s="176"/>
      <c r="AB79" s="176"/>
      <c r="AC79" s="176"/>
      <c r="AD79" s="3"/>
      <c r="AF79" s="176"/>
      <c r="AG79" s="176"/>
      <c r="AH79" s="176"/>
      <c r="AI79" s="176"/>
      <c r="AJ79" s="176"/>
      <c r="AK79" s="176"/>
      <c r="AL79" s="176"/>
      <c r="AM79" s="176"/>
      <c r="AN79" s="176"/>
      <c r="AO79" s="176"/>
      <c r="AP79" s="176"/>
      <c r="AQ79" s="176"/>
      <c r="AR79" s="176"/>
      <c r="AS79" s="176"/>
      <c r="AT79" s="176"/>
      <c r="AU79" s="176"/>
      <c r="AV79" s="176"/>
      <c r="AW79" s="176"/>
      <c r="AX79" s="176"/>
    </row>
    <row r="80" spans="2:50" s="193" customFormat="1">
      <c r="B80" s="199" t="s">
        <v>519</v>
      </c>
      <c r="C80" s="706">
        <f t="shared" si="47"/>
        <v>0</v>
      </c>
      <c r="D80" s="706">
        <f t="shared" si="47"/>
        <v>0</v>
      </c>
      <c r="E80" s="706"/>
      <c r="F80" s="706"/>
      <c r="G80" s="706"/>
      <c r="H80" s="706"/>
      <c r="I80" s="706"/>
      <c r="J80" s="706"/>
      <c r="K80" s="706"/>
      <c r="L80" s="706"/>
      <c r="M80" s="706"/>
      <c r="N80" s="706"/>
      <c r="O80" s="176"/>
      <c r="Q80" s="176"/>
      <c r="R80" s="176"/>
      <c r="S80" s="176"/>
      <c r="T80" s="176"/>
      <c r="U80" s="176"/>
      <c r="V80" s="176"/>
      <c r="W80" s="176"/>
      <c r="X80" s="176"/>
      <c r="Y80" s="176"/>
      <c r="Z80" s="176"/>
      <c r="AA80" s="176"/>
      <c r="AB80" s="176"/>
      <c r="AC80" s="176"/>
      <c r="AD80" s="3"/>
      <c r="AF80" s="176"/>
      <c r="AG80" s="176"/>
      <c r="AH80" s="176"/>
      <c r="AI80" s="176"/>
      <c r="AJ80" s="176"/>
      <c r="AK80" s="176"/>
      <c r="AL80" s="176"/>
      <c r="AM80" s="176"/>
      <c r="AN80" s="176"/>
      <c r="AO80" s="176"/>
      <c r="AP80" s="176"/>
      <c r="AQ80" s="176"/>
      <c r="AR80" s="176"/>
      <c r="AS80" s="176"/>
      <c r="AT80" s="176"/>
      <c r="AU80" s="176"/>
      <c r="AV80" s="176"/>
      <c r="AW80" s="176"/>
      <c r="AX80" s="176"/>
    </row>
    <row r="81" spans="2:50">
      <c r="B81" s="199" t="s">
        <v>520</v>
      </c>
      <c r="C81" s="706">
        <f t="shared" si="47"/>
        <v>0</v>
      </c>
      <c r="D81" s="706">
        <f t="shared" si="47"/>
        <v>0</v>
      </c>
      <c r="E81" s="706"/>
      <c r="F81" s="706"/>
      <c r="G81" s="706"/>
      <c r="H81" s="706"/>
      <c r="I81" s="706"/>
      <c r="J81" s="706"/>
      <c r="K81" s="706"/>
      <c r="L81" s="706"/>
      <c r="M81" s="706"/>
      <c r="N81" s="706"/>
      <c r="AD81" s="3"/>
    </row>
    <row r="82" spans="2:50">
      <c r="B82" s="525" t="s">
        <v>521</v>
      </c>
      <c r="C82" s="706">
        <f t="shared" si="47"/>
        <v>0</v>
      </c>
      <c r="D82" s="706">
        <f t="shared" si="47"/>
        <v>0</v>
      </c>
      <c r="E82" s="706"/>
      <c r="F82" s="706"/>
      <c r="G82" s="706"/>
      <c r="H82" s="706"/>
      <c r="I82" s="706"/>
      <c r="J82" s="706"/>
      <c r="K82" s="706"/>
      <c r="L82" s="706"/>
      <c r="M82" s="706"/>
      <c r="N82" s="706"/>
      <c r="AD82" s="3"/>
    </row>
    <row r="83" spans="2:50" s="193" customFormat="1">
      <c r="B83" s="199" t="s">
        <v>522</v>
      </c>
      <c r="C83" s="706">
        <f t="shared" si="47"/>
        <v>0</v>
      </c>
      <c r="D83" s="706">
        <f t="shared" si="47"/>
        <v>0</v>
      </c>
      <c r="E83" s="706"/>
      <c r="F83" s="706"/>
      <c r="G83" s="706"/>
      <c r="H83" s="706"/>
      <c r="I83" s="706"/>
      <c r="J83" s="706"/>
      <c r="K83" s="706"/>
      <c r="L83" s="706"/>
      <c r="M83" s="706"/>
      <c r="N83" s="706"/>
      <c r="O83" s="176"/>
      <c r="Q83" s="176"/>
      <c r="R83" s="176"/>
      <c r="S83" s="176"/>
      <c r="T83" s="176"/>
      <c r="U83" s="176"/>
      <c r="V83" s="176"/>
      <c r="W83" s="176"/>
      <c r="X83" s="176"/>
      <c r="Y83" s="176"/>
      <c r="Z83" s="176"/>
      <c r="AA83" s="176"/>
      <c r="AB83" s="176"/>
      <c r="AC83" s="176"/>
      <c r="AD83" s="3"/>
      <c r="AF83" s="176"/>
      <c r="AG83" s="176"/>
      <c r="AH83" s="176"/>
      <c r="AI83" s="176"/>
      <c r="AJ83" s="176"/>
      <c r="AK83" s="176"/>
      <c r="AL83" s="176"/>
      <c r="AM83" s="176"/>
      <c r="AN83" s="176"/>
      <c r="AO83" s="176"/>
      <c r="AP83" s="176"/>
      <c r="AQ83" s="176"/>
      <c r="AR83" s="176"/>
      <c r="AS83" s="176"/>
      <c r="AT83" s="176"/>
      <c r="AU83" s="176"/>
      <c r="AV83" s="176"/>
      <c r="AW83" s="176"/>
      <c r="AX83" s="176"/>
    </row>
    <row r="84" spans="2:50" s="193" customFormat="1">
      <c r="B84" s="199" t="s">
        <v>523</v>
      </c>
      <c r="C84" s="706">
        <f t="shared" ref="C84:D96" si="48">SUMIF($B$511:$B$537,$B84,C$511:C$537)+SUMIF($B$429:$B$453,$B84,C$429:C$453)+SUMIF($B$321:$B$367,$B84,C$321:C$367)+SUMIF($B$231:$B$263,$B84,C$231:C$263)+SUMIF($B$133:$B$173,$B84,C$133:C$173)</f>
        <v>0</v>
      </c>
      <c r="D84" s="706">
        <f t="shared" si="48"/>
        <v>0</v>
      </c>
      <c r="E84" s="706"/>
      <c r="F84" s="706"/>
      <c r="G84" s="706"/>
      <c r="H84" s="706"/>
      <c r="I84" s="706"/>
      <c r="J84" s="706"/>
      <c r="K84" s="706"/>
      <c r="L84" s="706"/>
      <c r="M84" s="706"/>
      <c r="N84" s="706"/>
      <c r="O84" s="176"/>
      <c r="Q84" s="176"/>
      <c r="R84" s="176"/>
      <c r="S84" s="176"/>
      <c r="T84" s="176"/>
      <c r="U84" s="176"/>
      <c r="V84" s="176"/>
      <c r="W84" s="176"/>
      <c r="X84" s="176"/>
      <c r="Y84" s="176"/>
      <c r="Z84" s="176"/>
      <c r="AA84" s="176"/>
      <c r="AB84" s="176"/>
      <c r="AC84" s="176"/>
      <c r="AD84" s="3"/>
      <c r="AF84" s="176"/>
      <c r="AG84" s="176"/>
      <c r="AH84" s="176"/>
      <c r="AI84" s="176"/>
      <c r="AJ84" s="176"/>
      <c r="AK84" s="176"/>
      <c r="AL84" s="176"/>
      <c r="AM84" s="176"/>
      <c r="AN84" s="176"/>
      <c r="AO84" s="176"/>
      <c r="AP84" s="176"/>
      <c r="AQ84" s="176"/>
      <c r="AR84" s="176"/>
      <c r="AS84" s="176"/>
      <c r="AT84" s="176"/>
      <c r="AU84" s="176"/>
      <c r="AV84" s="176"/>
      <c r="AW84" s="176"/>
      <c r="AX84" s="176"/>
    </row>
    <row r="85" spans="2:50" s="193" customFormat="1">
      <c r="B85" s="199" t="s">
        <v>524</v>
      </c>
      <c r="C85" s="706">
        <f t="shared" si="48"/>
        <v>0</v>
      </c>
      <c r="D85" s="706">
        <f t="shared" si="48"/>
        <v>0</v>
      </c>
      <c r="E85" s="706"/>
      <c r="F85" s="706"/>
      <c r="G85" s="706"/>
      <c r="H85" s="706"/>
      <c r="I85" s="706"/>
      <c r="J85" s="706"/>
      <c r="K85" s="706"/>
      <c r="L85" s="706"/>
      <c r="M85" s="706"/>
      <c r="N85" s="706"/>
      <c r="O85" s="176"/>
      <c r="Q85" s="176"/>
      <c r="R85" s="176"/>
      <c r="S85" s="176"/>
      <c r="T85" s="176"/>
      <c r="U85" s="176"/>
      <c r="V85" s="176"/>
      <c r="W85" s="176"/>
      <c r="X85" s="176"/>
      <c r="Y85" s="176"/>
      <c r="Z85" s="176"/>
      <c r="AA85" s="176"/>
      <c r="AB85" s="176"/>
      <c r="AC85" s="176"/>
      <c r="AD85" s="3"/>
      <c r="AF85" s="176"/>
      <c r="AG85" s="176"/>
      <c r="AH85" s="176"/>
      <c r="AI85" s="176"/>
      <c r="AJ85" s="176"/>
      <c r="AK85" s="176"/>
      <c r="AL85" s="176"/>
      <c r="AM85" s="176"/>
      <c r="AN85" s="176"/>
      <c r="AO85" s="176"/>
      <c r="AP85" s="176"/>
      <c r="AQ85" s="176"/>
      <c r="AR85" s="176"/>
      <c r="AS85" s="176"/>
      <c r="AT85" s="176"/>
      <c r="AU85" s="176"/>
      <c r="AV85" s="176"/>
      <c r="AW85" s="176"/>
      <c r="AX85" s="176"/>
    </row>
    <row r="86" spans="2:50" s="193" customFormat="1">
      <c r="B86" s="199" t="s">
        <v>525</v>
      </c>
      <c r="C86" s="706">
        <f t="shared" si="48"/>
        <v>0</v>
      </c>
      <c r="D86" s="706">
        <f t="shared" si="48"/>
        <v>0</v>
      </c>
      <c r="E86" s="706"/>
      <c r="F86" s="706"/>
      <c r="G86" s="706"/>
      <c r="H86" s="706"/>
      <c r="I86" s="706"/>
      <c r="J86" s="706"/>
      <c r="K86" s="706"/>
      <c r="L86" s="706"/>
      <c r="M86" s="706"/>
      <c r="N86" s="706"/>
      <c r="O86" s="176"/>
      <c r="Q86" s="176"/>
      <c r="R86" s="176"/>
      <c r="S86" s="176"/>
      <c r="T86" s="176"/>
      <c r="U86" s="176"/>
      <c r="V86" s="176"/>
      <c r="W86" s="176"/>
      <c r="X86" s="176"/>
      <c r="Y86" s="176"/>
      <c r="Z86" s="176"/>
      <c r="AA86" s="176"/>
      <c r="AB86" s="176"/>
      <c r="AC86" s="176"/>
      <c r="AD86" s="3"/>
      <c r="AF86" s="176"/>
      <c r="AG86" s="176"/>
      <c r="AH86" s="176"/>
      <c r="AI86" s="176"/>
      <c r="AJ86" s="176"/>
      <c r="AK86" s="176"/>
      <c r="AL86" s="176"/>
      <c r="AM86" s="176"/>
      <c r="AN86" s="176"/>
      <c r="AO86" s="176"/>
      <c r="AP86" s="176"/>
      <c r="AQ86" s="176"/>
      <c r="AR86" s="176"/>
      <c r="AS86" s="176"/>
      <c r="AT86" s="176"/>
      <c r="AU86" s="176"/>
      <c r="AV86" s="176"/>
      <c r="AW86" s="176"/>
      <c r="AX86" s="176"/>
    </row>
    <row r="87" spans="2:50" s="193" customFormat="1">
      <c r="B87" s="614" t="s">
        <v>526</v>
      </c>
      <c r="C87" s="706">
        <f t="shared" si="48"/>
        <v>0</v>
      </c>
      <c r="D87" s="706">
        <f t="shared" si="48"/>
        <v>0</v>
      </c>
      <c r="E87" s="706"/>
      <c r="F87" s="706"/>
      <c r="G87" s="706"/>
      <c r="H87" s="706"/>
      <c r="I87" s="706"/>
      <c r="J87" s="706"/>
      <c r="K87" s="706"/>
      <c r="L87" s="706"/>
      <c r="M87" s="706"/>
      <c r="N87" s="706"/>
      <c r="O87" s="176"/>
      <c r="Q87" s="176"/>
      <c r="R87" s="176"/>
      <c r="S87" s="176"/>
      <c r="T87" s="176"/>
      <c r="U87" s="176"/>
      <c r="V87" s="176"/>
      <c r="W87" s="176"/>
      <c r="X87" s="176"/>
      <c r="Y87" s="176"/>
      <c r="Z87" s="176"/>
      <c r="AA87" s="176"/>
      <c r="AB87" s="176"/>
      <c r="AC87" s="176"/>
      <c r="AD87" s="3"/>
      <c r="AF87" s="176"/>
      <c r="AG87" s="176"/>
      <c r="AH87" s="176"/>
      <c r="AI87" s="176"/>
      <c r="AJ87" s="176"/>
      <c r="AK87" s="176"/>
      <c r="AL87" s="176"/>
      <c r="AM87" s="176"/>
      <c r="AN87" s="176"/>
      <c r="AO87" s="176"/>
      <c r="AP87" s="176"/>
      <c r="AQ87" s="176"/>
      <c r="AR87" s="176"/>
      <c r="AS87" s="176"/>
      <c r="AT87" s="176"/>
      <c r="AU87" s="176"/>
      <c r="AV87" s="176"/>
      <c r="AW87" s="176"/>
      <c r="AX87" s="176"/>
    </row>
    <row r="88" spans="2:50" s="193" customFormat="1">
      <c r="B88" s="614" t="s">
        <v>527</v>
      </c>
      <c r="C88" s="706">
        <f t="shared" si="48"/>
        <v>0</v>
      </c>
      <c r="D88" s="706">
        <f t="shared" si="48"/>
        <v>0</v>
      </c>
      <c r="E88" s="706"/>
      <c r="F88" s="706"/>
      <c r="G88" s="706"/>
      <c r="H88" s="706"/>
      <c r="I88" s="706"/>
      <c r="J88" s="706"/>
      <c r="K88" s="706"/>
      <c r="L88" s="706"/>
      <c r="M88" s="706"/>
      <c r="N88" s="706"/>
      <c r="O88" s="176"/>
      <c r="Q88" s="176"/>
      <c r="R88" s="176"/>
      <c r="S88" s="176"/>
      <c r="T88" s="176"/>
      <c r="U88" s="176"/>
      <c r="V88" s="176"/>
      <c r="W88" s="176"/>
      <c r="X88" s="176"/>
      <c r="Y88" s="176"/>
      <c r="Z88" s="176"/>
      <c r="AA88" s="176"/>
      <c r="AB88" s="176"/>
      <c r="AC88" s="176"/>
      <c r="AD88" s="3"/>
      <c r="AF88" s="176"/>
      <c r="AG88" s="176"/>
      <c r="AH88" s="176"/>
      <c r="AI88" s="176"/>
      <c r="AJ88" s="176"/>
      <c r="AK88" s="176"/>
      <c r="AL88" s="176"/>
      <c r="AM88" s="176"/>
      <c r="AN88" s="176"/>
      <c r="AO88" s="176"/>
      <c r="AP88" s="176"/>
      <c r="AQ88" s="176"/>
      <c r="AR88" s="176"/>
      <c r="AS88" s="176"/>
      <c r="AT88" s="176"/>
      <c r="AU88" s="176"/>
      <c r="AV88" s="176"/>
      <c r="AW88" s="176"/>
      <c r="AX88" s="176"/>
    </row>
    <row r="89" spans="2:50" s="193" customFormat="1">
      <c r="B89" s="614" t="s">
        <v>528</v>
      </c>
      <c r="C89" s="706">
        <f t="shared" si="48"/>
        <v>0</v>
      </c>
      <c r="D89" s="706">
        <f t="shared" si="48"/>
        <v>0</v>
      </c>
      <c r="E89" s="706"/>
      <c r="F89" s="706"/>
      <c r="G89" s="706"/>
      <c r="H89" s="706"/>
      <c r="I89" s="706"/>
      <c r="J89" s="706"/>
      <c r="K89" s="706"/>
      <c r="L89" s="706"/>
      <c r="M89" s="706"/>
      <c r="N89" s="706"/>
      <c r="O89" s="176"/>
      <c r="Q89" s="176"/>
      <c r="R89" s="176"/>
      <c r="S89" s="176"/>
      <c r="T89" s="176"/>
      <c r="U89" s="176"/>
      <c r="V89" s="176"/>
      <c r="W89" s="176"/>
      <c r="X89" s="176"/>
      <c r="Y89" s="176"/>
      <c r="Z89" s="176"/>
      <c r="AA89" s="176"/>
      <c r="AB89" s="176"/>
      <c r="AC89" s="176"/>
      <c r="AD89" s="3"/>
      <c r="AF89" s="176"/>
      <c r="AG89" s="176"/>
      <c r="AH89" s="176"/>
      <c r="AI89" s="176"/>
      <c r="AJ89" s="176"/>
      <c r="AK89" s="176"/>
      <c r="AL89" s="176"/>
      <c r="AM89" s="176"/>
      <c r="AN89" s="176"/>
      <c r="AO89" s="176"/>
      <c r="AP89" s="176"/>
      <c r="AQ89" s="176"/>
      <c r="AR89" s="176"/>
      <c r="AS89" s="176"/>
      <c r="AT89" s="176"/>
      <c r="AU89" s="176"/>
      <c r="AV89" s="176"/>
      <c r="AW89" s="176"/>
      <c r="AX89" s="176"/>
    </row>
    <row r="90" spans="2:50" s="193" customFormat="1">
      <c r="B90" s="614" t="s">
        <v>529</v>
      </c>
      <c r="C90" s="706">
        <f t="shared" si="48"/>
        <v>0</v>
      </c>
      <c r="D90" s="706">
        <f t="shared" si="48"/>
        <v>0</v>
      </c>
      <c r="E90" s="706"/>
      <c r="F90" s="706"/>
      <c r="G90" s="706"/>
      <c r="H90" s="706"/>
      <c r="I90" s="706"/>
      <c r="J90" s="706"/>
      <c r="K90" s="706"/>
      <c r="L90" s="706"/>
      <c r="M90" s="706"/>
      <c r="N90" s="706"/>
      <c r="O90" s="176"/>
      <c r="Q90" s="176"/>
      <c r="R90" s="176"/>
      <c r="S90" s="176"/>
      <c r="T90" s="176"/>
      <c r="U90" s="176"/>
      <c r="V90" s="176"/>
      <c r="W90" s="176"/>
      <c r="X90" s="176"/>
      <c r="Y90" s="176"/>
      <c r="Z90" s="176"/>
      <c r="AA90" s="176"/>
      <c r="AB90" s="176"/>
      <c r="AC90" s="176"/>
      <c r="AD90" s="3"/>
      <c r="AF90" s="176"/>
      <c r="AG90" s="176"/>
      <c r="AH90" s="176"/>
      <c r="AI90" s="176"/>
      <c r="AJ90" s="176"/>
      <c r="AK90" s="176"/>
      <c r="AL90" s="176"/>
      <c r="AM90" s="176"/>
      <c r="AN90" s="176"/>
      <c r="AO90" s="176"/>
      <c r="AP90" s="176"/>
      <c r="AQ90" s="176"/>
      <c r="AR90" s="176"/>
      <c r="AS90" s="176"/>
      <c r="AT90" s="176"/>
      <c r="AU90" s="176"/>
      <c r="AV90" s="176"/>
      <c r="AW90" s="176"/>
      <c r="AX90" s="176"/>
    </row>
    <row r="91" spans="2:50" s="193" customFormat="1">
      <c r="B91" s="614" t="s">
        <v>530</v>
      </c>
      <c r="C91" s="706">
        <f t="shared" si="48"/>
        <v>0</v>
      </c>
      <c r="D91" s="706">
        <f t="shared" si="48"/>
        <v>0</v>
      </c>
      <c r="E91" s="706"/>
      <c r="F91" s="706"/>
      <c r="G91" s="706"/>
      <c r="H91" s="706"/>
      <c r="I91" s="706"/>
      <c r="J91" s="706"/>
      <c r="K91" s="706"/>
      <c r="L91" s="706"/>
      <c r="M91" s="706"/>
      <c r="N91" s="706"/>
      <c r="O91" s="176"/>
      <c r="Q91" s="176"/>
      <c r="R91" s="176"/>
      <c r="S91" s="176"/>
      <c r="T91" s="176"/>
      <c r="U91" s="176"/>
      <c r="V91" s="176"/>
      <c r="W91" s="176"/>
      <c r="X91" s="176"/>
      <c r="Y91" s="176"/>
      <c r="Z91" s="176"/>
      <c r="AA91" s="176"/>
      <c r="AB91" s="176"/>
      <c r="AC91" s="176"/>
      <c r="AD91" s="3"/>
      <c r="AF91" s="176"/>
      <c r="AG91" s="176"/>
      <c r="AH91" s="176"/>
      <c r="AI91" s="176"/>
      <c r="AJ91" s="176"/>
      <c r="AK91" s="176"/>
      <c r="AL91" s="176"/>
      <c r="AM91" s="176"/>
      <c r="AN91" s="176"/>
      <c r="AO91" s="176"/>
      <c r="AP91" s="176"/>
      <c r="AQ91" s="176"/>
      <c r="AR91" s="176"/>
      <c r="AS91" s="176"/>
      <c r="AT91" s="176"/>
      <c r="AU91" s="176"/>
      <c r="AV91" s="176"/>
      <c r="AW91" s="176"/>
      <c r="AX91" s="176"/>
    </row>
    <row r="92" spans="2:50" s="193" customFormat="1">
      <c r="B92" s="614" t="s">
        <v>531</v>
      </c>
      <c r="C92" s="706">
        <f t="shared" si="48"/>
        <v>0</v>
      </c>
      <c r="D92" s="706">
        <f t="shared" si="48"/>
        <v>0</v>
      </c>
      <c r="E92" s="706"/>
      <c r="F92" s="706"/>
      <c r="G92" s="706"/>
      <c r="H92" s="706"/>
      <c r="I92" s="706"/>
      <c r="J92" s="706"/>
      <c r="K92" s="706"/>
      <c r="L92" s="706"/>
      <c r="M92" s="706"/>
      <c r="N92" s="706"/>
      <c r="O92" s="176"/>
      <c r="Q92" s="176"/>
      <c r="R92" s="176"/>
      <c r="S92" s="176"/>
      <c r="T92" s="176"/>
      <c r="U92" s="176"/>
      <c r="V92" s="176"/>
      <c r="W92" s="176"/>
      <c r="X92" s="176"/>
      <c r="Y92" s="176"/>
      <c r="Z92" s="176"/>
      <c r="AA92" s="176"/>
      <c r="AB92" s="176"/>
      <c r="AC92" s="176"/>
      <c r="AD92" s="3"/>
      <c r="AF92" s="176"/>
      <c r="AG92" s="176"/>
      <c r="AH92" s="176"/>
      <c r="AI92" s="176"/>
      <c r="AJ92" s="176"/>
      <c r="AK92" s="176"/>
      <c r="AL92" s="176"/>
      <c r="AM92" s="176"/>
      <c r="AN92" s="176"/>
      <c r="AO92" s="176"/>
      <c r="AP92" s="176"/>
      <c r="AQ92" s="176"/>
      <c r="AR92" s="176"/>
      <c r="AS92" s="176"/>
      <c r="AT92" s="176"/>
      <c r="AU92" s="176"/>
      <c r="AV92" s="176"/>
      <c r="AW92" s="176"/>
      <c r="AX92" s="176"/>
    </row>
    <row r="93" spans="2:50" s="193" customFormat="1">
      <c r="B93" s="614" t="s">
        <v>532</v>
      </c>
      <c r="C93" s="706">
        <f t="shared" si="48"/>
        <v>0</v>
      </c>
      <c r="D93" s="706">
        <f t="shared" si="48"/>
        <v>0</v>
      </c>
      <c r="E93" s="706"/>
      <c r="F93" s="706"/>
      <c r="G93" s="706"/>
      <c r="H93" s="706"/>
      <c r="I93" s="706"/>
      <c r="J93" s="706"/>
      <c r="K93" s="706"/>
      <c r="L93" s="706"/>
      <c r="M93" s="706"/>
      <c r="N93" s="706"/>
      <c r="O93" s="176"/>
      <c r="Q93" s="176"/>
      <c r="R93" s="176"/>
      <c r="S93" s="176"/>
      <c r="T93" s="176"/>
      <c r="U93" s="176"/>
      <c r="V93" s="176"/>
      <c r="W93" s="176"/>
      <c r="X93" s="176"/>
      <c r="Y93" s="176"/>
      <c r="Z93" s="176"/>
      <c r="AA93" s="176"/>
      <c r="AB93" s="176"/>
      <c r="AC93" s="176"/>
      <c r="AD93" s="3"/>
      <c r="AF93" s="176"/>
      <c r="AG93" s="176"/>
      <c r="AH93" s="176"/>
      <c r="AI93" s="176"/>
      <c r="AJ93" s="176"/>
      <c r="AK93" s="176"/>
      <c r="AL93" s="176"/>
      <c r="AM93" s="176"/>
      <c r="AN93" s="176"/>
      <c r="AO93" s="176"/>
      <c r="AP93" s="176"/>
      <c r="AQ93" s="176"/>
      <c r="AR93" s="176"/>
      <c r="AS93" s="176"/>
      <c r="AT93" s="176"/>
      <c r="AU93" s="176"/>
      <c r="AV93" s="176"/>
      <c r="AW93" s="176"/>
      <c r="AX93" s="176"/>
    </row>
    <row r="94" spans="2:50" s="193" customFormat="1">
      <c r="B94" s="614" t="s">
        <v>533</v>
      </c>
      <c r="C94" s="706">
        <f t="shared" si="48"/>
        <v>0</v>
      </c>
      <c r="D94" s="706">
        <f t="shared" si="48"/>
        <v>0</v>
      </c>
      <c r="E94" s="706"/>
      <c r="F94" s="706"/>
      <c r="G94" s="706"/>
      <c r="H94" s="706"/>
      <c r="I94" s="706"/>
      <c r="J94" s="706"/>
      <c r="K94" s="706"/>
      <c r="L94" s="706"/>
      <c r="M94" s="706"/>
      <c r="N94" s="706"/>
      <c r="O94" s="176"/>
      <c r="Q94" s="176"/>
      <c r="R94" s="176"/>
      <c r="S94" s="176"/>
      <c r="T94" s="176"/>
      <c r="U94" s="176"/>
      <c r="V94" s="176"/>
      <c r="W94" s="176"/>
      <c r="X94" s="176"/>
      <c r="Y94" s="176"/>
      <c r="Z94" s="176"/>
      <c r="AA94" s="176"/>
      <c r="AB94" s="176"/>
      <c r="AC94" s="176"/>
      <c r="AD94" s="3"/>
      <c r="AF94" s="176"/>
      <c r="AG94" s="176"/>
      <c r="AH94" s="176"/>
      <c r="AI94" s="176"/>
      <c r="AJ94" s="176"/>
      <c r="AK94" s="176"/>
      <c r="AL94" s="176"/>
      <c r="AM94" s="176"/>
      <c r="AN94" s="176"/>
      <c r="AO94" s="176"/>
      <c r="AP94" s="176"/>
      <c r="AQ94" s="176"/>
      <c r="AR94" s="176"/>
      <c r="AS94" s="176"/>
      <c r="AT94" s="176"/>
      <c r="AU94" s="176"/>
      <c r="AV94" s="176"/>
      <c r="AW94" s="176"/>
      <c r="AX94" s="176"/>
    </row>
    <row r="95" spans="2:50" s="193" customFormat="1">
      <c r="B95" s="614" t="s">
        <v>534</v>
      </c>
      <c r="C95" s="706">
        <f t="shared" si="48"/>
        <v>0</v>
      </c>
      <c r="D95" s="706">
        <f t="shared" si="48"/>
        <v>0</v>
      </c>
      <c r="E95" s="706"/>
      <c r="F95" s="706"/>
      <c r="G95" s="706"/>
      <c r="H95" s="706"/>
      <c r="I95" s="706"/>
      <c r="J95" s="706"/>
      <c r="K95" s="706"/>
      <c r="L95" s="706"/>
      <c r="M95" s="706"/>
      <c r="N95" s="706"/>
      <c r="O95" s="176"/>
      <c r="Q95" s="176"/>
      <c r="R95" s="176"/>
      <c r="S95" s="176"/>
      <c r="T95" s="176"/>
      <c r="U95" s="176"/>
      <c r="V95" s="176"/>
      <c r="W95" s="176"/>
      <c r="X95" s="176"/>
      <c r="Y95" s="176"/>
      <c r="Z95" s="176"/>
      <c r="AA95" s="176"/>
      <c r="AB95" s="176"/>
      <c r="AC95" s="176"/>
      <c r="AD95" s="3"/>
      <c r="AF95" s="176"/>
      <c r="AG95" s="176"/>
      <c r="AH95" s="176"/>
      <c r="AI95" s="176"/>
      <c r="AJ95" s="176"/>
      <c r="AK95" s="176"/>
      <c r="AL95" s="176"/>
      <c r="AM95" s="176"/>
      <c r="AN95" s="176"/>
      <c r="AO95" s="176"/>
      <c r="AP95" s="176"/>
      <c r="AQ95" s="176"/>
      <c r="AR95" s="176"/>
      <c r="AS95" s="176"/>
      <c r="AT95" s="176"/>
      <c r="AU95" s="176"/>
      <c r="AV95" s="176"/>
      <c r="AW95" s="176"/>
      <c r="AX95" s="176"/>
    </row>
    <row r="96" spans="2:50" s="193" customFormat="1">
      <c r="B96" s="614" t="s">
        <v>535</v>
      </c>
      <c r="C96" s="646">
        <f t="shared" si="48"/>
        <v>0</v>
      </c>
      <c r="D96" s="646">
        <f t="shared" si="48"/>
        <v>0</v>
      </c>
      <c r="E96" s="646"/>
      <c r="F96" s="646"/>
      <c r="G96" s="646"/>
      <c r="H96" s="646"/>
      <c r="I96" s="646"/>
      <c r="J96" s="646"/>
      <c r="K96" s="646"/>
      <c r="L96" s="646"/>
      <c r="M96" s="646"/>
      <c r="N96" s="646"/>
      <c r="O96" s="176"/>
      <c r="Q96" s="176"/>
      <c r="R96" s="176"/>
      <c r="S96" s="176"/>
      <c r="T96" s="176"/>
      <c r="U96" s="176"/>
      <c r="V96" s="176"/>
      <c r="W96" s="176"/>
      <c r="X96" s="176"/>
      <c r="Y96" s="176"/>
      <c r="Z96" s="176"/>
      <c r="AA96" s="176"/>
      <c r="AB96" s="176"/>
      <c r="AC96" s="176"/>
      <c r="AD96" s="3"/>
      <c r="AF96" s="176"/>
      <c r="AG96" s="176"/>
      <c r="AH96" s="176"/>
      <c r="AI96" s="176"/>
      <c r="AJ96" s="176"/>
      <c r="AK96" s="176"/>
      <c r="AL96" s="176"/>
      <c r="AM96" s="176"/>
      <c r="AN96" s="176"/>
      <c r="AO96" s="176"/>
      <c r="AP96" s="176"/>
      <c r="AQ96" s="176"/>
      <c r="AR96" s="176"/>
      <c r="AS96" s="176"/>
      <c r="AT96" s="176"/>
      <c r="AU96" s="176"/>
      <c r="AV96" s="176"/>
      <c r="AW96" s="176"/>
      <c r="AX96" s="176"/>
    </row>
    <row r="97" spans="2:50" s="193" customFormat="1">
      <c r="B97" s="614">
        <v>0</v>
      </c>
      <c r="C97" s="646"/>
      <c r="D97" s="646"/>
      <c r="E97" s="646"/>
      <c r="F97" s="646"/>
      <c r="G97" s="646"/>
      <c r="H97" s="646"/>
      <c r="I97" s="646"/>
      <c r="J97" s="646"/>
      <c r="K97" s="646"/>
      <c r="L97" s="646"/>
      <c r="M97" s="646"/>
      <c r="N97" s="646"/>
      <c r="O97" s="176"/>
      <c r="Q97" s="176"/>
      <c r="R97" s="176"/>
      <c r="S97" s="176"/>
      <c r="T97" s="176"/>
      <c r="U97" s="176"/>
      <c r="V97" s="176"/>
      <c r="W97" s="176"/>
      <c r="X97" s="176"/>
      <c r="Y97" s="176"/>
      <c r="Z97" s="176"/>
      <c r="AA97" s="176"/>
      <c r="AB97" s="176"/>
      <c r="AC97" s="176"/>
      <c r="AD97" s="3"/>
      <c r="AF97" s="176"/>
      <c r="AG97" s="176"/>
      <c r="AH97" s="176"/>
      <c r="AI97" s="176"/>
      <c r="AJ97" s="176"/>
      <c r="AK97" s="176"/>
      <c r="AL97" s="176"/>
      <c r="AM97" s="176"/>
      <c r="AN97" s="176"/>
      <c r="AO97" s="176"/>
      <c r="AP97" s="176"/>
      <c r="AQ97" s="176"/>
      <c r="AR97" s="176"/>
      <c r="AS97" s="176"/>
      <c r="AT97" s="176"/>
      <c r="AU97" s="176"/>
      <c r="AV97" s="176"/>
      <c r="AW97" s="176"/>
      <c r="AX97" s="176"/>
    </row>
    <row r="98" spans="2:50" s="193" customFormat="1">
      <c r="B98" s="614"/>
      <c r="C98" s="706"/>
      <c r="D98" s="706"/>
      <c r="E98" s="706"/>
      <c r="F98" s="706"/>
      <c r="G98" s="706"/>
      <c r="H98" s="706"/>
      <c r="I98" s="706"/>
      <c r="J98" s="706"/>
      <c r="K98" s="706"/>
      <c r="L98" s="706"/>
      <c r="M98" s="706"/>
      <c r="N98" s="706"/>
      <c r="O98" s="176"/>
      <c r="Q98" s="176"/>
      <c r="R98" s="176"/>
      <c r="S98" s="176"/>
      <c r="T98" s="176"/>
      <c r="U98" s="176"/>
      <c r="V98" s="176"/>
      <c r="W98" s="176"/>
      <c r="X98" s="176"/>
      <c r="Y98" s="176"/>
      <c r="Z98" s="176"/>
      <c r="AA98" s="176"/>
      <c r="AB98" s="176"/>
      <c r="AC98" s="176"/>
      <c r="AD98" s="3"/>
      <c r="AF98" s="176"/>
      <c r="AG98" s="176"/>
      <c r="AH98" s="176"/>
      <c r="AI98" s="176"/>
      <c r="AJ98" s="176"/>
      <c r="AK98" s="176"/>
      <c r="AL98" s="176"/>
      <c r="AM98" s="176"/>
      <c r="AN98" s="176"/>
      <c r="AO98" s="176"/>
      <c r="AP98" s="176"/>
      <c r="AQ98" s="176"/>
      <c r="AR98" s="176"/>
      <c r="AS98" s="176"/>
      <c r="AT98" s="176"/>
      <c r="AU98" s="176"/>
      <c r="AV98" s="176"/>
      <c r="AW98" s="176"/>
      <c r="AX98" s="176"/>
    </row>
    <row r="99" spans="2:50" s="193" customFormat="1">
      <c r="B99" s="614" t="s">
        <v>427</v>
      </c>
      <c r="C99" s="646">
        <f t="shared" ref="C99:D99" si="49">SUM(C64:C98)</f>
        <v>2447082.5616111974</v>
      </c>
      <c r="D99" s="646">
        <f t="shared" si="49"/>
        <v>3564143.2307859142</v>
      </c>
      <c r="E99" s="646"/>
      <c r="F99" s="646"/>
      <c r="G99" s="646"/>
      <c r="H99" s="646"/>
      <c r="I99" s="646"/>
      <c r="J99" s="646"/>
      <c r="K99" s="646"/>
      <c r="L99" s="646"/>
      <c r="M99" s="646"/>
      <c r="N99" s="646"/>
      <c r="O99" s="176"/>
      <c r="Q99" s="176"/>
      <c r="R99" s="176"/>
      <c r="S99" s="176"/>
      <c r="T99" s="176"/>
      <c r="U99" s="176"/>
      <c r="V99" s="176"/>
      <c r="W99" s="176"/>
      <c r="X99" s="176"/>
      <c r="Y99" s="176"/>
      <c r="Z99" s="176"/>
      <c r="AA99" s="176"/>
      <c r="AB99" s="176"/>
      <c r="AC99" s="176"/>
      <c r="AD99" s="3"/>
      <c r="AF99" s="176"/>
      <c r="AG99" s="176"/>
      <c r="AH99" s="176"/>
      <c r="AI99" s="176"/>
      <c r="AJ99" s="176"/>
      <c r="AK99" s="176"/>
      <c r="AL99" s="176"/>
      <c r="AM99" s="176"/>
      <c r="AN99" s="176"/>
      <c r="AO99" s="176"/>
      <c r="AP99" s="176"/>
      <c r="AQ99" s="176"/>
      <c r="AR99" s="176"/>
      <c r="AS99" s="176"/>
      <c r="AT99" s="176"/>
      <c r="AU99" s="176"/>
      <c r="AV99" s="176"/>
      <c r="AW99" s="176"/>
      <c r="AX99" s="176"/>
    </row>
    <row r="100" spans="2:50" s="193" customFormat="1">
      <c r="B100" s="711"/>
      <c r="C100" s="712">
        <f t="shared" ref="C100:D100" si="50">C570-C99</f>
        <v>0</v>
      </c>
      <c r="D100" s="712">
        <f t="shared" si="50"/>
        <v>0</v>
      </c>
      <c r="E100" s="712"/>
      <c r="F100" s="712"/>
      <c r="G100" s="712"/>
      <c r="H100" s="712"/>
      <c r="I100" s="712"/>
      <c r="J100" s="712"/>
      <c r="K100" s="712"/>
      <c r="L100" s="712"/>
      <c r="M100" s="712"/>
      <c r="N100" s="712"/>
      <c r="O100" s="176"/>
      <c r="Q100" s="176"/>
      <c r="R100" s="176"/>
      <c r="S100" s="176"/>
      <c r="T100" s="176"/>
      <c r="U100" s="176"/>
      <c r="V100" s="176"/>
      <c r="W100" s="176"/>
      <c r="X100" s="176"/>
      <c r="Y100" s="176"/>
      <c r="Z100" s="176"/>
      <c r="AA100" s="176"/>
      <c r="AB100" s="176"/>
      <c r="AC100" s="176"/>
      <c r="AD100" s="3"/>
      <c r="AF100" s="176"/>
      <c r="AG100" s="176"/>
      <c r="AH100" s="176"/>
      <c r="AI100" s="176"/>
      <c r="AJ100" s="176"/>
      <c r="AK100" s="176"/>
      <c r="AL100" s="176"/>
      <c r="AM100" s="176"/>
      <c r="AN100" s="176"/>
      <c r="AO100" s="176"/>
      <c r="AP100" s="176"/>
      <c r="AQ100" s="176"/>
      <c r="AR100" s="176"/>
      <c r="AS100" s="176"/>
      <c r="AT100" s="176"/>
      <c r="AU100" s="176"/>
      <c r="AV100" s="176"/>
      <c r="AW100" s="176"/>
      <c r="AX100" s="176"/>
    </row>
    <row r="102" spans="2:50">
      <c r="P102" s="176" t="s">
        <v>263</v>
      </c>
    </row>
    <row r="105" spans="2:50" ht="21">
      <c r="B105" s="14" t="s">
        <v>378</v>
      </c>
      <c r="Q105" s="14" t="s">
        <v>379</v>
      </c>
    </row>
    <row r="107" spans="2:50" ht="21">
      <c r="B107" s="746" t="str">
        <f>B131</f>
        <v>Alphabet</v>
      </c>
      <c r="C107" s="744"/>
      <c r="D107" s="744"/>
      <c r="E107" s="744"/>
      <c r="F107" s="744"/>
      <c r="G107" s="744"/>
      <c r="H107" s="744"/>
      <c r="I107" s="744"/>
      <c r="J107" s="744"/>
      <c r="K107" s="744"/>
      <c r="L107" s="744"/>
      <c r="M107" s="744"/>
      <c r="N107" s="747" t="str">
        <f>B107</f>
        <v>Alphabet</v>
      </c>
      <c r="P107" s="744"/>
      <c r="Q107" s="746" t="str">
        <f>B107</f>
        <v>Alphabet</v>
      </c>
      <c r="R107" s="744"/>
      <c r="S107" s="744"/>
      <c r="T107" s="744"/>
      <c r="U107" s="744"/>
      <c r="V107" s="744"/>
      <c r="W107" s="744"/>
      <c r="X107" s="744"/>
      <c r="Y107" s="744"/>
      <c r="Z107" s="744"/>
      <c r="AA107" s="744"/>
      <c r="AB107" s="744"/>
      <c r="AC107" s="747" t="str">
        <f>B107</f>
        <v>Alphabet</v>
      </c>
    </row>
    <row r="122" spans="15:15">
      <c r="O122" s="194"/>
    </row>
    <row r="123" spans="15:15">
      <c r="O123" s="194"/>
    </row>
    <row r="124" spans="15:15">
      <c r="O124" s="194"/>
    </row>
    <row r="125" spans="15:15">
      <c r="O125" s="194"/>
    </row>
    <row r="126" spans="15:15">
      <c r="O126" s="194"/>
    </row>
    <row r="127" spans="15:15">
      <c r="O127" s="194"/>
    </row>
    <row r="128" spans="15:15">
      <c r="O128" s="194"/>
    </row>
    <row r="129" spans="1:31">
      <c r="O129" s="194"/>
    </row>
    <row r="130" spans="1:31">
      <c r="O130" s="194"/>
    </row>
    <row r="131" spans="1:31" ht="21">
      <c r="B131" s="611" t="s">
        <v>321</v>
      </c>
      <c r="Q131" s="299" t="str">
        <f>B131</f>
        <v>Alphabet</v>
      </c>
    </row>
    <row r="132" spans="1:31" s="193" customFormat="1">
      <c r="B132" s="612" t="str">
        <f>"Units consumed by "&amp;B131</f>
        <v>Units consumed by Alphabet</v>
      </c>
      <c r="C132" s="613">
        <v>2016</v>
      </c>
      <c r="D132" s="464">
        <v>2017</v>
      </c>
      <c r="E132" s="613">
        <v>2018</v>
      </c>
      <c r="F132" s="464">
        <v>2019</v>
      </c>
      <c r="G132" s="613">
        <v>2020</v>
      </c>
      <c r="H132" s="464">
        <v>2021</v>
      </c>
      <c r="I132" s="613">
        <v>2022</v>
      </c>
      <c r="J132" s="464">
        <v>2023</v>
      </c>
      <c r="K132" s="464">
        <v>2024</v>
      </c>
      <c r="L132" s="464">
        <v>2025</v>
      </c>
      <c r="M132" s="464">
        <v>2026</v>
      </c>
      <c r="N132" s="464">
        <v>2027</v>
      </c>
      <c r="Q132" s="427" t="str">
        <f>"Sales to "&amp;Q131</f>
        <v>Sales to Alphabet</v>
      </c>
      <c r="R132" s="613">
        <v>2016</v>
      </c>
      <c r="S132" s="464">
        <v>2017</v>
      </c>
      <c r="T132" s="613">
        <v>2018</v>
      </c>
      <c r="U132" s="464">
        <v>2019</v>
      </c>
      <c r="V132" s="613">
        <v>2020</v>
      </c>
      <c r="W132" s="464">
        <v>2021</v>
      </c>
      <c r="X132" s="613">
        <v>2022</v>
      </c>
      <c r="Y132" s="464">
        <v>2023</v>
      </c>
      <c r="Z132" s="464">
        <v>2024</v>
      </c>
      <c r="AA132" s="464">
        <v>2025</v>
      </c>
      <c r="AB132" s="464">
        <v>2026</v>
      </c>
      <c r="AC132" s="464">
        <v>2027</v>
      </c>
      <c r="AD132" s="176"/>
    </row>
    <row r="133" spans="1:31">
      <c r="A133" s="617">
        <v>10</v>
      </c>
      <c r="B133" s="188" t="s">
        <v>503</v>
      </c>
      <c r="C133" s="583">
        <v>126888.24939167958</v>
      </c>
      <c r="D133" s="581">
        <v>89268.791592887108</v>
      </c>
      <c r="E133" s="583"/>
      <c r="F133" s="581"/>
      <c r="G133" s="583"/>
      <c r="H133" s="581"/>
      <c r="I133" s="583"/>
      <c r="J133" s="581"/>
      <c r="K133" s="581"/>
      <c r="L133" s="581"/>
      <c r="M133" s="581"/>
      <c r="N133" s="581"/>
      <c r="O133" s="618" t="s">
        <v>381</v>
      </c>
      <c r="Q133" s="199" t="s">
        <v>503</v>
      </c>
      <c r="R133" s="619">
        <v>4.065382469847278</v>
      </c>
      <c r="S133" s="619">
        <v>2.1855185555034558</v>
      </c>
      <c r="T133" s="619"/>
      <c r="U133" s="619"/>
      <c r="V133" s="619"/>
      <c r="W133" s="619"/>
      <c r="X133" s="619"/>
      <c r="Y133" s="619"/>
      <c r="Z133" s="619"/>
      <c r="AA133" s="619"/>
      <c r="AB133" s="619"/>
      <c r="AC133" s="619"/>
    </row>
    <row r="134" spans="1:31" s="193" customFormat="1">
      <c r="A134" s="621">
        <v>40</v>
      </c>
      <c r="B134" s="614" t="s">
        <v>504</v>
      </c>
      <c r="C134" s="622">
        <v>130546.74</v>
      </c>
      <c r="D134" s="622">
        <v>141695.44199999998</v>
      </c>
      <c r="E134" s="622"/>
      <c r="F134" s="622"/>
      <c r="G134" s="622"/>
      <c r="H134" s="622"/>
      <c r="I134" s="622"/>
      <c r="J134" s="622"/>
      <c r="K134" s="622"/>
      <c r="L134" s="622"/>
      <c r="M134" s="622"/>
      <c r="N134" s="622"/>
      <c r="O134" s="618" t="s">
        <v>381</v>
      </c>
      <c r="Q134" s="525" t="s">
        <v>504</v>
      </c>
      <c r="R134" s="623">
        <v>12.610170690613336</v>
      </c>
      <c r="S134" s="623">
        <v>11.389450945391316</v>
      </c>
      <c r="T134" s="623"/>
      <c r="U134" s="623"/>
      <c r="V134" s="623"/>
      <c r="W134" s="623"/>
      <c r="X134" s="623"/>
      <c r="Y134" s="623"/>
      <c r="Z134" s="623"/>
      <c r="AA134" s="623"/>
      <c r="AB134" s="623"/>
      <c r="AC134" s="623"/>
      <c r="AD134" s="176"/>
      <c r="AE134" s="176"/>
    </row>
    <row r="135" spans="1:31" s="193" customFormat="1">
      <c r="A135" s="621">
        <v>40</v>
      </c>
      <c r="B135" s="614" t="s">
        <v>505</v>
      </c>
      <c r="C135" s="622">
        <v>56154.876000000004</v>
      </c>
      <c r="D135" s="622">
        <v>83276.497499999983</v>
      </c>
      <c r="E135" s="622"/>
      <c r="F135" s="622"/>
      <c r="G135" s="622"/>
      <c r="H135" s="622"/>
      <c r="I135" s="622"/>
      <c r="J135" s="622"/>
      <c r="K135" s="622"/>
      <c r="L135" s="622"/>
      <c r="M135" s="622"/>
      <c r="N135" s="622"/>
      <c r="O135" s="618" t="s">
        <v>381</v>
      </c>
      <c r="Q135" s="525" t="s">
        <v>505</v>
      </c>
      <c r="R135" s="623">
        <v>5.9898241952400015</v>
      </c>
      <c r="S135" s="623">
        <v>6.7453364999999978</v>
      </c>
      <c r="T135" s="623"/>
      <c r="U135" s="623"/>
      <c r="V135" s="623"/>
      <c r="W135" s="623"/>
      <c r="X135" s="623"/>
      <c r="Y135" s="623"/>
      <c r="Z135" s="623"/>
      <c r="AA135" s="623"/>
      <c r="AB135" s="623"/>
      <c r="AC135" s="623"/>
      <c r="AD135" s="176"/>
      <c r="AE135" s="176"/>
    </row>
    <row r="136" spans="1:31" s="193" customFormat="1">
      <c r="A136" s="621">
        <v>40</v>
      </c>
      <c r="B136" s="614" t="s">
        <v>507</v>
      </c>
      <c r="C136" s="465">
        <v>65829.259999999995</v>
      </c>
      <c r="D136" s="465">
        <v>80661.600000000006</v>
      </c>
      <c r="E136" s="465"/>
      <c r="F136" s="465"/>
      <c r="G136" s="465"/>
      <c r="H136" s="465"/>
      <c r="I136" s="465"/>
      <c r="J136" s="465"/>
      <c r="K136" s="465"/>
      <c r="L136" s="465"/>
      <c r="M136" s="465"/>
      <c r="N136" s="465"/>
      <c r="O136" s="618" t="s">
        <v>381</v>
      </c>
      <c r="Q136" s="525" t="s">
        <v>507</v>
      </c>
      <c r="R136" s="623">
        <v>24.857164919999999</v>
      </c>
      <c r="S136" s="623">
        <v>27.709314268000004</v>
      </c>
      <c r="T136" s="623"/>
      <c r="U136" s="623"/>
      <c r="V136" s="623"/>
      <c r="W136" s="623"/>
      <c r="X136" s="623"/>
      <c r="Y136" s="623"/>
      <c r="Z136" s="623"/>
      <c r="AA136" s="623"/>
      <c r="AB136" s="623"/>
      <c r="AC136" s="623"/>
      <c r="AD136" s="176"/>
      <c r="AE136" s="176"/>
    </row>
    <row r="137" spans="1:31" s="193" customFormat="1">
      <c r="A137" s="621">
        <v>100</v>
      </c>
      <c r="B137" s="614" t="s">
        <v>508</v>
      </c>
      <c r="C137" s="273">
        <v>189039.15</v>
      </c>
      <c r="D137" s="273">
        <v>270291.72799999994</v>
      </c>
      <c r="E137" s="273"/>
      <c r="F137" s="273"/>
      <c r="G137" s="273"/>
      <c r="H137" s="273"/>
      <c r="I137" s="273"/>
      <c r="J137" s="273"/>
      <c r="K137" s="273"/>
      <c r="L137" s="273"/>
      <c r="M137" s="273"/>
      <c r="N137" s="273"/>
      <c r="O137" s="618" t="s">
        <v>381</v>
      </c>
      <c r="Q137" s="525" t="s">
        <v>508</v>
      </c>
      <c r="R137" s="623">
        <v>48.789920699999996</v>
      </c>
      <c r="S137" s="623">
        <v>49.199250083232471</v>
      </c>
      <c r="T137" s="623"/>
      <c r="U137" s="623"/>
      <c r="V137" s="623"/>
      <c r="W137" s="623"/>
      <c r="X137" s="623"/>
      <c r="Y137" s="623"/>
      <c r="Z137" s="623"/>
      <c r="AA137" s="623"/>
      <c r="AB137" s="623"/>
      <c r="AC137" s="623"/>
      <c r="AD137" s="176"/>
      <c r="AE137" s="176"/>
    </row>
    <row r="138" spans="1:31" s="193" customFormat="1">
      <c r="A138" s="621">
        <v>100</v>
      </c>
      <c r="B138" s="614" t="s">
        <v>509</v>
      </c>
      <c r="C138" s="273">
        <v>0</v>
      </c>
      <c r="D138" s="273">
        <v>0</v>
      </c>
      <c r="E138" s="273"/>
      <c r="F138" s="273"/>
      <c r="G138" s="273"/>
      <c r="H138" s="273"/>
      <c r="I138" s="273"/>
      <c r="J138" s="273"/>
      <c r="K138" s="273"/>
      <c r="L138" s="273"/>
      <c r="M138" s="273"/>
      <c r="N138" s="273"/>
      <c r="O138" s="618" t="s">
        <v>381</v>
      </c>
      <c r="Q138" s="525" t="s">
        <v>509</v>
      </c>
      <c r="R138" s="623">
        <v>0</v>
      </c>
      <c r="S138" s="623">
        <v>0</v>
      </c>
      <c r="T138" s="623"/>
      <c r="U138" s="623"/>
      <c r="V138" s="623"/>
      <c r="W138" s="623"/>
      <c r="X138" s="623"/>
      <c r="Y138" s="623"/>
      <c r="Z138" s="623"/>
      <c r="AA138" s="623"/>
      <c r="AB138" s="623"/>
      <c r="AC138" s="623"/>
      <c r="AD138" s="176"/>
      <c r="AE138" s="176"/>
    </row>
    <row r="139" spans="1:31" s="193" customFormat="1">
      <c r="A139" s="621">
        <v>100</v>
      </c>
      <c r="B139" s="614" t="s">
        <v>513</v>
      </c>
      <c r="C139" s="273">
        <v>18593.639999999996</v>
      </c>
      <c r="D139" s="273">
        <v>190379.08500000002</v>
      </c>
      <c r="E139" s="273"/>
      <c r="F139" s="273"/>
      <c r="G139" s="273"/>
      <c r="H139" s="273"/>
      <c r="I139" s="273"/>
      <c r="J139" s="273"/>
      <c r="K139" s="273"/>
      <c r="L139" s="273"/>
      <c r="M139" s="273"/>
      <c r="N139" s="273"/>
      <c r="O139" s="625" t="s">
        <v>382</v>
      </c>
      <c r="Q139" s="525" t="s">
        <v>513</v>
      </c>
      <c r="R139" s="623">
        <v>15.339752999999996</v>
      </c>
      <c r="S139" s="623">
        <v>123.74640525000001</v>
      </c>
      <c r="T139" s="623"/>
      <c r="U139" s="623"/>
      <c r="V139" s="623"/>
      <c r="W139" s="623"/>
      <c r="X139" s="623"/>
      <c r="Y139" s="623"/>
      <c r="Z139" s="623"/>
      <c r="AA139" s="623"/>
      <c r="AB139" s="623"/>
      <c r="AC139" s="623"/>
      <c r="AD139" s="176"/>
      <c r="AE139" s="176"/>
    </row>
    <row r="140" spans="1:31" s="193" customFormat="1">
      <c r="A140" s="621">
        <v>100</v>
      </c>
      <c r="B140" s="614" t="s">
        <v>515</v>
      </c>
      <c r="C140" s="273">
        <v>19535.688000000002</v>
      </c>
      <c r="D140" s="273">
        <v>65948.063999999998</v>
      </c>
      <c r="E140" s="273"/>
      <c r="F140" s="273"/>
      <c r="G140" s="273"/>
      <c r="H140" s="273"/>
      <c r="I140" s="273"/>
      <c r="J140" s="273"/>
      <c r="K140" s="273"/>
      <c r="L140" s="273"/>
      <c r="M140" s="273"/>
      <c r="N140" s="273"/>
      <c r="O140" s="625" t="s">
        <v>382</v>
      </c>
      <c r="Q140" s="525" t="s">
        <v>515</v>
      </c>
      <c r="R140" s="623">
        <v>37.863095698734412</v>
      </c>
      <c r="S140" s="623">
        <v>79.137676799999994</v>
      </c>
      <c r="T140" s="623"/>
      <c r="U140" s="623"/>
      <c r="V140" s="623"/>
      <c r="W140" s="623"/>
      <c r="X140" s="623"/>
      <c r="Y140" s="623"/>
      <c r="Z140" s="623"/>
      <c r="AA140" s="623"/>
      <c r="AB140" s="623"/>
      <c r="AC140" s="623"/>
      <c r="AD140" s="176"/>
      <c r="AE140" s="176"/>
    </row>
    <row r="141" spans="1:31" s="193" customFormat="1">
      <c r="A141" s="621">
        <v>100</v>
      </c>
      <c r="B141" s="614" t="s">
        <v>516</v>
      </c>
      <c r="C141" s="273">
        <v>0</v>
      </c>
      <c r="D141" s="273">
        <v>26325</v>
      </c>
      <c r="E141" s="273"/>
      <c r="F141" s="273"/>
      <c r="G141" s="273"/>
      <c r="H141" s="273"/>
      <c r="I141" s="273"/>
      <c r="J141" s="273"/>
      <c r="K141" s="273"/>
      <c r="L141" s="273"/>
      <c r="M141" s="273"/>
      <c r="N141" s="273"/>
      <c r="O141" s="625" t="s">
        <v>382</v>
      </c>
      <c r="Q141" s="525" t="s">
        <v>516</v>
      </c>
      <c r="R141" s="623">
        <v>0</v>
      </c>
      <c r="S141" s="623">
        <v>13.1625</v>
      </c>
      <c r="T141" s="623"/>
      <c r="U141" s="623"/>
      <c r="V141" s="623"/>
      <c r="W141" s="623"/>
      <c r="X141" s="623"/>
      <c r="Y141" s="623"/>
      <c r="Z141" s="623"/>
      <c r="AA141" s="623"/>
      <c r="AB141" s="623"/>
      <c r="AC141" s="623"/>
      <c r="AD141" s="176"/>
      <c r="AE141" s="176"/>
    </row>
    <row r="142" spans="1:31" s="193" customFormat="1">
      <c r="A142" s="621">
        <v>100</v>
      </c>
      <c r="B142" s="614" t="s">
        <v>517</v>
      </c>
      <c r="C142" s="273">
        <v>0</v>
      </c>
      <c r="D142" s="273">
        <v>0</v>
      </c>
      <c r="E142" s="273"/>
      <c r="F142" s="273"/>
      <c r="G142" s="273"/>
      <c r="H142" s="273"/>
      <c r="I142" s="273"/>
      <c r="J142" s="273"/>
      <c r="K142" s="273"/>
      <c r="L142" s="273"/>
      <c r="M142" s="273"/>
      <c r="N142" s="273"/>
      <c r="O142" s="625" t="s">
        <v>382</v>
      </c>
      <c r="Q142" s="525" t="s">
        <v>517</v>
      </c>
      <c r="R142" s="623">
        <v>0</v>
      </c>
      <c r="S142" s="623">
        <v>0</v>
      </c>
      <c r="T142" s="623"/>
      <c r="U142" s="623"/>
      <c r="V142" s="623"/>
      <c r="W142" s="623"/>
      <c r="X142" s="623"/>
      <c r="Y142" s="623"/>
      <c r="Z142" s="623"/>
      <c r="AA142" s="623"/>
      <c r="AB142" s="623"/>
      <c r="AC142" s="623"/>
      <c r="AD142" s="176"/>
    </row>
    <row r="143" spans="1:31" s="193" customFormat="1">
      <c r="A143" s="626">
        <v>400</v>
      </c>
      <c r="B143" s="627" t="s">
        <v>520</v>
      </c>
      <c r="C143" s="615">
        <v>0</v>
      </c>
      <c r="D143" s="615">
        <v>0</v>
      </c>
      <c r="E143" s="615"/>
      <c r="F143" s="615"/>
      <c r="G143" s="615"/>
      <c r="H143" s="615"/>
      <c r="I143" s="615"/>
      <c r="J143" s="615"/>
      <c r="K143" s="615"/>
      <c r="L143" s="615"/>
      <c r="M143" s="387"/>
      <c r="N143" s="615"/>
      <c r="O143" s="618" t="s">
        <v>381</v>
      </c>
      <c r="Q143" s="525" t="s">
        <v>520</v>
      </c>
      <c r="R143" s="623">
        <v>0</v>
      </c>
      <c r="S143" s="623">
        <v>0</v>
      </c>
      <c r="T143" s="623"/>
      <c r="U143" s="623"/>
      <c r="V143" s="623"/>
      <c r="W143" s="623"/>
      <c r="X143" s="623"/>
      <c r="Y143" s="623"/>
      <c r="Z143" s="623"/>
      <c r="AA143" s="623"/>
      <c r="AB143" s="623"/>
      <c r="AC143" s="623"/>
      <c r="AD143" s="176"/>
    </row>
    <row r="144" spans="1:31" s="193" customFormat="1">
      <c r="A144" s="626">
        <v>400</v>
      </c>
      <c r="B144" s="614" t="s">
        <v>523</v>
      </c>
      <c r="C144" s="628">
        <v>0</v>
      </c>
      <c r="D144" s="628">
        <v>0</v>
      </c>
      <c r="E144" s="628"/>
      <c r="F144" s="628"/>
      <c r="G144" s="628"/>
      <c r="H144" s="628"/>
      <c r="I144" s="628"/>
      <c r="J144" s="628"/>
      <c r="K144" s="628"/>
      <c r="L144" s="628"/>
      <c r="M144" s="273"/>
      <c r="N144" s="628"/>
      <c r="O144" s="625" t="s">
        <v>382</v>
      </c>
      <c r="Q144" s="525" t="s">
        <v>523</v>
      </c>
      <c r="R144" s="623">
        <v>0</v>
      </c>
      <c r="S144" s="623">
        <v>0</v>
      </c>
      <c r="T144" s="623"/>
      <c r="U144" s="623"/>
      <c r="V144" s="623"/>
      <c r="W144" s="623"/>
      <c r="X144" s="623"/>
      <c r="Y144" s="623"/>
      <c r="Z144" s="623"/>
      <c r="AA144" s="623"/>
      <c r="AB144" s="623"/>
      <c r="AC144" s="623"/>
      <c r="AD144" s="176"/>
    </row>
    <row r="145" spans="1:30" s="193" customFormat="1">
      <c r="A145" s="626">
        <v>400</v>
      </c>
      <c r="B145" s="614" t="s">
        <v>522</v>
      </c>
      <c r="C145" s="615">
        <v>0</v>
      </c>
      <c r="D145" s="615">
        <v>0</v>
      </c>
      <c r="E145" s="615"/>
      <c r="F145" s="615"/>
      <c r="G145" s="615"/>
      <c r="H145" s="628"/>
      <c r="I145" s="628"/>
      <c r="J145" s="628"/>
      <c r="K145" s="628"/>
      <c r="L145" s="628"/>
      <c r="M145" s="628"/>
      <c r="N145" s="628"/>
      <c r="O145" s="618" t="s">
        <v>381</v>
      </c>
      <c r="Q145" s="525" t="s">
        <v>522</v>
      </c>
      <c r="R145" s="623">
        <v>0</v>
      </c>
      <c r="S145" s="623">
        <v>0</v>
      </c>
      <c r="T145" s="623"/>
      <c r="U145" s="623"/>
      <c r="V145" s="623"/>
      <c r="W145" s="623"/>
      <c r="X145" s="623"/>
      <c r="Y145" s="623"/>
      <c r="Z145" s="623"/>
      <c r="AA145" s="623"/>
      <c r="AB145" s="623"/>
      <c r="AC145" s="623"/>
      <c r="AD145" s="176"/>
    </row>
    <row r="146" spans="1:30" s="193" customFormat="1">
      <c r="A146" s="626">
        <v>400</v>
      </c>
      <c r="B146" s="614" t="s">
        <v>525</v>
      </c>
      <c r="C146" s="615">
        <v>0</v>
      </c>
      <c r="D146" s="615">
        <v>0</v>
      </c>
      <c r="E146" s="615"/>
      <c r="F146" s="615"/>
      <c r="G146" s="615"/>
      <c r="H146" s="628"/>
      <c r="I146" s="628"/>
      <c r="J146" s="628"/>
      <c r="K146" s="628"/>
      <c r="L146" s="628"/>
      <c r="M146" s="628"/>
      <c r="N146" s="628"/>
      <c r="O146" s="625" t="s">
        <v>382</v>
      </c>
      <c r="Q146" s="525" t="s">
        <v>525</v>
      </c>
      <c r="R146" s="623">
        <v>0</v>
      </c>
      <c r="S146" s="623">
        <v>0</v>
      </c>
      <c r="T146" s="623"/>
      <c r="U146" s="623"/>
      <c r="V146" s="623"/>
      <c r="W146" s="623"/>
      <c r="X146" s="623"/>
      <c r="Y146" s="623"/>
      <c r="Z146" s="623"/>
      <c r="AA146" s="623"/>
      <c r="AB146" s="623"/>
      <c r="AC146" s="623"/>
      <c r="AD146" s="176"/>
    </row>
    <row r="147" spans="1:30">
      <c r="A147" s="617">
        <v>800</v>
      </c>
      <c r="B147" s="614" t="s">
        <v>527</v>
      </c>
      <c r="C147" s="629">
        <v>0</v>
      </c>
      <c r="D147" s="629">
        <v>0</v>
      </c>
      <c r="E147" s="629"/>
      <c r="F147" s="629"/>
      <c r="G147" s="629"/>
      <c r="H147" s="610"/>
      <c r="I147" s="610"/>
      <c r="J147" s="610"/>
      <c r="K147" s="610"/>
      <c r="L147" s="610"/>
      <c r="M147" s="429"/>
      <c r="N147" s="429"/>
      <c r="O147" s="618" t="s">
        <v>381</v>
      </c>
      <c r="Q147" s="199" t="s">
        <v>527</v>
      </c>
      <c r="R147" s="619">
        <v>0</v>
      </c>
      <c r="S147" s="619">
        <v>0</v>
      </c>
      <c r="T147" s="619"/>
      <c r="U147" s="619"/>
      <c r="V147" s="619"/>
      <c r="W147" s="619"/>
      <c r="X147" s="619"/>
      <c r="Y147" s="619"/>
      <c r="Z147" s="619"/>
      <c r="AA147" s="619"/>
      <c r="AB147" s="619"/>
      <c r="AC147" s="619"/>
    </row>
    <row r="148" spans="1:30">
      <c r="A148" s="617">
        <v>800</v>
      </c>
      <c r="B148" s="614" t="s">
        <v>528</v>
      </c>
      <c r="C148" s="629">
        <v>0</v>
      </c>
      <c r="D148" s="629">
        <v>0</v>
      </c>
      <c r="E148" s="629"/>
      <c r="F148" s="629"/>
      <c r="G148" s="629"/>
      <c r="H148" s="629"/>
      <c r="I148" s="629"/>
      <c r="J148" s="629"/>
      <c r="K148" s="629"/>
      <c r="L148" s="629"/>
      <c r="M148" s="586"/>
      <c r="N148" s="629"/>
      <c r="O148" s="625" t="s">
        <v>382</v>
      </c>
      <c r="Q148" s="199" t="s">
        <v>528</v>
      </c>
      <c r="R148" s="619">
        <v>0</v>
      </c>
      <c r="S148" s="619">
        <v>0</v>
      </c>
      <c r="T148" s="619"/>
      <c r="U148" s="619"/>
      <c r="V148" s="619"/>
      <c r="W148" s="619"/>
      <c r="X148" s="619"/>
      <c r="Y148" s="619"/>
      <c r="Z148" s="619"/>
      <c r="AA148" s="619"/>
      <c r="AB148" s="619"/>
      <c r="AC148" s="619"/>
    </row>
    <row r="149" spans="1:30">
      <c r="A149" s="617">
        <v>800</v>
      </c>
      <c r="B149" s="614" t="s">
        <v>529</v>
      </c>
      <c r="C149" s="629">
        <v>0</v>
      </c>
      <c r="D149" s="629">
        <v>0</v>
      </c>
      <c r="E149" s="629"/>
      <c r="F149" s="629"/>
      <c r="G149" s="629"/>
      <c r="H149" s="629"/>
      <c r="I149" s="629"/>
      <c r="J149" s="629"/>
      <c r="K149" s="629"/>
      <c r="L149" s="629"/>
      <c r="M149" s="629"/>
      <c r="N149" s="629"/>
      <c r="O149" s="625" t="s">
        <v>382</v>
      </c>
      <c r="Q149" s="199" t="s">
        <v>529</v>
      </c>
      <c r="R149" s="619">
        <v>0</v>
      </c>
      <c r="S149" s="619">
        <v>0</v>
      </c>
      <c r="T149" s="619"/>
      <c r="U149" s="619"/>
      <c r="V149" s="619"/>
      <c r="W149" s="619"/>
      <c r="X149" s="619"/>
      <c r="Y149" s="619"/>
      <c r="Z149" s="619"/>
      <c r="AA149" s="619"/>
      <c r="AB149" s="619"/>
      <c r="AC149" s="619"/>
    </row>
    <row r="150" spans="1:30">
      <c r="A150" s="617">
        <v>800</v>
      </c>
      <c r="B150" s="614" t="s">
        <v>530</v>
      </c>
      <c r="C150" s="629">
        <v>0</v>
      </c>
      <c r="D150" s="629">
        <v>0</v>
      </c>
      <c r="E150" s="629"/>
      <c r="F150" s="629"/>
      <c r="G150" s="629"/>
      <c r="H150" s="629"/>
      <c r="I150" s="629"/>
      <c r="J150" s="629"/>
      <c r="K150" s="629"/>
      <c r="L150" s="629"/>
      <c r="M150" s="629"/>
      <c r="N150" s="629"/>
      <c r="O150" s="625" t="s">
        <v>382</v>
      </c>
      <c r="Q150" s="199" t="s">
        <v>530</v>
      </c>
      <c r="R150" s="619">
        <v>0</v>
      </c>
      <c r="S150" s="619">
        <v>0</v>
      </c>
      <c r="T150" s="619"/>
      <c r="U150" s="619"/>
      <c r="V150" s="619"/>
      <c r="W150" s="619"/>
      <c r="X150" s="619"/>
      <c r="Y150" s="619"/>
      <c r="Z150" s="619"/>
      <c r="AA150" s="619"/>
      <c r="AB150" s="619"/>
      <c r="AC150" s="619"/>
    </row>
    <row r="151" spans="1:30">
      <c r="A151" s="617">
        <v>800</v>
      </c>
      <c r="B151" s="614" t="s">
        <v>531</v>
      </c>
      <c r="C151" s="629">
        <v>0</v>
      </c>
      <c r="D151" s="629">
        <v>0</v>
      </c>
      <c r="E151" s="629"/>
      <c r="F151" s="629"/>
      <c r="G151" s="629"/>
      <c r="H151" s="629"/>
      <c r="I151" s="629"/>
      <c r="J151" s="629"/>
      <c r="K151" s="629"/>
      <c r="L151" s="629"/>
      <c r="M151" s="586"/>
      <c r="N151" s="629"/>
      <c r="O151" s="625" t="s">
        <v>382</v>
      </c>
      <c r="Q151" s="199" t="s">
        <v>531</v>
      </c>
      <c r="R151" s="619">
        <v>0</v>
      </c>
      <c r="S151" s="619">
        <v>0</v>
      </c>
      <c r="T151" s="619"/>
      <c r="U151" s="619"/>
      <c r="V151" s="619"/>
      <c r="W151" s="619"/>
      <c r="X151" s="619"/>
      <c r="Y151" s="619"/>
      <c r="Z151" s="619"/>
      <c r="AA151" s="619"/>
      <c r="AB151" s="619"/>
      <c r="AC151" s="619"/>
    </row>
    <row r="152" spans="1:30">
      <c r="A152" s="617">
        <v>1600</v>
      </c>
      <c r="B152" s="614" t="s">
        <v>532</v>
      </c>
      <c r="C152" s="428">
        <v>0</v>
      </c>
      <c r="D152" s="428">
        <v>0</v>
      </c>
      <c r="E152" s="428"/>
      <c r="F152" s="428"/>
      <c r="G152" s="428"/>
      <c r="H152" s="428"/>
      <c r="I152" s="428"/>
      <c r="J152" s="428"/>
      <c r="K152" s="428"/>
      <c r="L152" s="428"/>
      <c r="M152" s="428"/>
      <c r="N152" s="428"/>
      <c r="O152" s="618" t="s">
        <v>381</v>
      </c>
      <c r="Q152" s="199" t="s">
        <v>532</v>
      </c>
      <c r="R152" s="619">
        <v>0</v>
      </c>
      <c r="S152" s="619">
        <v>0</v>
      </c>
      <c r="T152" s="619"/>
      <c r="U152" s="619"/>
      <c r="V152" s="619"/>
      <c r="W152" s="619"/>
      <c r="X152" s="619"/>
      <c r="Y152" s="619"/>
      <c r="Z152" s="619"/>
      <c r="AA152" s="619"/>
      <c r="AB152" s="619"/>
      <c r="AC152" s="619"/>
    </row>
    <row r="153" spans="1:30">
      <c r="A153" s="617">
        <v>1600</v>
      </c>
      <c r="B153" s="614" t="s">
        <v>533</v>
      </c>
      <c r="C153" s="428">
        <v>0</v>
      </c>
      <c r="D153" s="428">
        <v>0</v>
      </c>
      <c r="E153" s="428"/>
      <c r="F153" s="428"/>
      <c r="G153" s="428"/>
      <c r="H153" s="428"/>
      <c r="I153" s="428"/>
      <c r="J153" s="428"/>
      <c r="K153" s="428"/>
      <c r="L153" s="428"/>
      <c r="M153" s="428"/>
      <c r="N153" s="428"/>
      <c r="O153" s="618" t="s">
        <v>381</v>
      </c>
      <c r="Q153" s="199" t="s">
        <v>533</v>
      </c>
      <c r="R153" s="619">
        <v>0</v>
      </c>
      <c r="S153" s="619">
        <v>0</v>
      </c>
      <c r="T153" s="619"/>
      <c r="U153" s="619"/>
      <c r="V153" s="619"/>
      <c r="W153" s="619"/>
      <c r="X153" s="619"/>
      <c r="Y153" s="619"/>
      <c r="Z153" s="619"/>
      <c r="AA153" s="619"/>
      <c r="AB153" s="619"/>
      <c r="AC153" s="619"/>
    </row>
    <row r="154" spans="1:30">
      <c r="A154" s="617">
        <v>1600</v>
      </c>
      <c r="B154" s="614" t="s">
        <v>534</v>
      </c>
      <c r="C154" s="428">
        <v>0</v>
      </c>
      <c r="D154" s="428">
        <v>0</v>
      </c>
      <c r="E154" s="428"/>
      <c r="F154" s="428"/>
      <c r="G154" s="428"/>
      <c r="H154" s="428"/>
      <c r="I154" s="428"/>
      <c r="J154" s="428"/>
      <c r="K154" s="428"/>
      <c r="L154" s="428"/>
      <c r="M154" s="428"/>
      <c r="N154" s="428"/>
      <c r="O154" s="618" t="s">
        <v>381</v>
      </c>
      <c r="Q154" s="199" t="s">
        <v>534</v>
      </c>
      <c r="R154" s="619">
        <v>0</v>
      </c>
      <c r="S154" s="619">
        <v>0</v>
      </c>
      <c r="T154" s="619"/>
      <c r="U154" s="619"/>
      <c r="V154" s="619"/>
      <c r="W154" s="619"/>
      <c r="X154" s="619"/>
      <c r="Y154" s="619"/>
      <c r="Z154" s="619"/>
      <c r="AA154" s="619"/>
      <c r="AB154" s="619"/>
      <c r="AC154" s="619"/>
    </row>
    <row r="155" spans="1:30">
      <c r="A155" s="199"/>
      <c r="B155" s="630"/>
      <c r="C155" s="428"/>
      <c r="D155" s="428"/>
      <c r="E155" s="428"/>
      <c r="F155" s="428"/>
      <c r="G155" s="428"/>
      <c r="H155" s="428"/>
      <c r="I155" s="428"/>
      <c r="J155" s="428"/>
      <c r="K155" s="428"/>
      <c r="L155" s="428"/>
      <c r="M155" s="428"/>
      <c r="N155" s="428"/>
      <c r="Q155" s="199"/>
      <c r="R155" s="619"/>
      <c r="S155" s="619"/>
      <c r="T155" s="619"/>
      <c r="U155" s="619"/>
      <c r="V155" s="619"/>
      <c r="W155" s="619"/>
      <c r="X155" s="619"/>
      <c r="Y155" s="619"/>
      <c r="Z155" s="619"/>
      <c r="AA155" s="619"/>
      <c r="AB155" s="619"/>
      <c r="AC155" s="619"/>
    </row>
    <row r="156" spans="1:30">
      <c r="A156" s="631">
        <v>10</v>
      </c>
      <c r="B156" s="608" t="s">
        <v>338</v>
      </c>
      <c r="C156" s="429">
        <v>11856.78</v>
      </c>
      <c r="D156" s="429">
        <v>9917.1820000000007</v>
      </c>
      <c r="E156" s="429"/>
      <c r="F156" s="429"/>
      <c r="G156" s="429"/>
      <c r="H156" s="429"/>
      <c r="I156" s="429"/>
      <c r="J156" s="429"/>
      <c r="K156" s="429"/>
      <c r="L156" s="429"/>
      <c r="M156" s="429"/>
      <c r="N156" s="429"/>
      <c r="O156" s="510" t="s">
        <v>383</v>
      </c>
      <c r="Q156" s="199" t="s">
        <v>338</v>
      </c>
      <c r="R156" s="623">
        <v>6.9131092178604758</v>
      </c>
      <c r="S156" s="623">
        <v>5.100084922041928</v>
      </c>
      <c r="T156" s="623"/>
      <c r="U156" s="623"/>
      <c r="V156" s="623"/>
      <c r="W156" s="623"/>
      <c r="X156" s="623"/>
      <c r="Y156" s="623"/>
      <c r="Z156" s="623"/>
      <c r="AA156" s="623"/>
      <c r="AB156" s="623"/>
      <c r="AC156" s="623"/>
    </row>
    <row r="157" spans="1:30">
      <c r="A157" s="631">
        <v>40</v>
      </c>
      <c r="B157" s="608" t="s">
        <v>339</v>
      </c>
      <c r="C157" s="429">
        <v>23201.914314606747</v>
      </c>
      <c r="D157" s="429">
        <v>13696.341061428313</v>
      </c>
      <c r="E157" s="429"/>
      <c r="F157" s="429"/>
      <c r="G157" s="429"/>
      <c r="H157" s="429"/>
      <c r="I157" s="429"/>
      <c r="J157" s="429"/>
      <c r="K157" s="429"/>
      <c r="L157" s="429"/>
      <c r="M157" s="429"/>
      <c r="N157" s="429"/>
      <c r="O157" s="510" t="s">
        <v>383</v>
      </c>
      <c r="Q157" s="199" t="s">
        <v>339</v>
      </c>
      <c r="R157" s="623">
        <v>210.31333904030348</v>
      </c>
      <c r="S157" s="623">
        <v>92.101742586730523</v>
      </c>
      <c r="T157" s="623"/>
      <c r="U157" s="623"/>
      <c r="V157" s="623"/>
      <c r="W157" s="623"/>
      <c r="X157" s="623"/>
      <c r="Y157" s="623"/>
      <c r="Z157" s="623"/>
      <c r="AA157" s="623"/>
      <c r="AB157" s="623"/>
      <c r="AC157" s="623"/>
    </row>
    <row r="158" spans="1:30">
      <c r="A158" s="631">
        <v>100</v>
      </c>
      <c r="B158" s="608" t="s">
        <v>329</v>
      </c>
      <c r="C158" s="429">
        <v>10890.071325113431</v>
      </c>
      <c r="D158" s="429">
        <v>12593.790509875844</v>
      </c>
      <c r="E158" s="429"/>
      <c r="F158" s="429"/>
      <c r="G158" s="429"/>
      <c r="H158" s="429"/>
      <c r="I158" s="429"/>
      <c r="J158" s="429"/>
      <c r="K158" s="429"/>
      <c r="L158" s="429"/>
      <c r="M158" s="429"/>
      <c r="N158" s="429"/>
      <c r="O158" s="510" t="s">
        <v>383</v>
      </c>
      <c r="Q158" s="199" t="s">
        <v>329</v>
      </c>
      <c r="R158" s="623">
        <v>140.19877823951032</v>
      </c>
      <c r="S158" s="623">
        <v>125.93790509875845</v>
      </c>
      <c r="T158" s="623"/>
      <c r="U158" s="623"/>
      <c r="V158" s="623"/>
      <c r="W158" s="623"/>
      <c r="X158" s="623"/>
      <c r="Y158" s="623"/>
      <c r="Z158" s="623"/>
      <c r="AA158" s="623"/>
      <c r="AB158" s="623"/>
      <c r="AC158" s="623"/>
    </row>
    <row r="159" spans="1:30">
      <c r="A159" s="631">
        <v>100</v>
      </c>
      <c r="B159" s="608" t="s">
        <v>330</v>
      </c>
      <c r="C159" s="429">
        <v>0</v>
      </c>
      <c r="D159" s="429">
        <v>0</v>
      </c>
      <c r="E159" s="429"/>
      <c r="F159" s="429"/>
      <c r="G159" s="429"/>
      <c r="H159" s="429"/>
      <c r="I159" s="429"/>
      <c r="J159" s="429"/>
      <c r="K159" s="429"/>
      <c r="L159" s="429"/>
      <c r="M159" s="429"/>
      <c r="N159" s="429"/>
      <c r="O159" s="510" t="s">
        <v>383</v>
      </c>
      <c r="Q159" s="199" t="s">
        <v>330</v>
      </c>
      <c r="R159" s="623">
        <v>0</v>
      </c>
      <c r="S159" s="623">
        <v>0</v>
      </c>
      <c r="T159" s="623"/>
      <c r="U159" s="623"/>
      <c r="V159" s="623"/>
      <c r="W159" s="623"/>
      <c r="X159" s="623"/>
      <c r="Y159" s="623"/>
      <c r="Z159" s="623"/>
      <c r="AA159" s="623"/>
      <c r="AB159" s="623"/>
      <c r="AC159" s="623"/>
    </row>
    <row r="160" spans="1:30">
      <c r="A160" s="631">
        <v>100</v>
      </c>
      <c r="B160" s="608" t="s">
        <v>331</v>
      </c>
      <c r="C160" s="429">
        <v>1058.157237394581</v>
      </c>
      <c r="D160" s="429">
        <v>1641.1849437575638</v>
      </c>
      <c r="E160" s="429"/>
      <c r="F160" s="429"/>
      <c r="G160" s="429"/>
      <c r="H160" s="429"/>
      <c r="I160" s="429"/>
      <c r="J160" s="429"/>
      <c r="K160" s="429"/>
      <c r="L160" s="429"/>
      <c r="M160" s="429"/>
      <c r="N160" s="429"/>
      <c r="O160" s="510" t="s">
        <v>383</v>
      </c>
      <c r="Q160" s="199" t="s">
        <v>331</v>
      </c>
      <c r="R160" s="623">
        <v>8.6768893466355639</v>
      </c>
      <c r="S160" s="623">
        <v>11.412872504108206</v>
      </c>
      <c r="T160" s="623"/>
      <c r="U160" s="623"/>
      <c r="V160" s="623"/>
      <c r="W160" s="623"/>
      <c r="X160" s="623"/>
      <c r="Y160" s="623"/>
      <c r="Z160" s="623"/>
      <c r="AA160" s="623"/>
      <c r="AB160" s="623"/>
      <c r="AC160" s="623"/>
      <c r="AD160" s="120"/>
    </row>
    <row r="161" spans="1:33">
      <c r="A161" s="631">
        <v>100</v>
      </c>
      <c r="B161" s="608" t="s">
        <v>332</v>
      </c>
      <c r="C161" s="429">
        <v>0</v>
      </c>
      <c r="D161" s="429">
        <v>0</v>
      </c>
      <c r="E161" s="429"/>
      <c r="F161" s="429"/>
      <c r="G161" s="429"/>
      <c r="H161" s="429"/>
      <c r="I161" s="429"/>
      <c r="J161" s="429"/>
      <c r="K161" s="429"/>
      <c r="L161" s="429"/>
      <c r="M161" s="429"/>
      <c r="N161" s="429"/>
      <c r="O161" s="510" t="s">
        <v>383</v>
      </c>
      <c r="Q161" s="199" t="s">
        <v>332</v>
      </c>
      <c r="R161" s="623">
        <v>0</v>
      </c>
      <c r="S161" s="623">
        <v>0</v>
      </c>
      <c r="T161" s="623"/>
      <c r="U161" s="623"/>
      <c r="V161" s="623"/>
      <c r="W161" s="623"/>
      <c r="X161" s="623"/>
      <c r="Y161" s="623"/>
      <c r="Z161" s="623"/>
      <c r="AA161" s="623"/>
      <c r="AB161" s="623"/>
      <c r="AC161" s="623"/>
      <c r="AD161" s="120"/>
    </row>
    <row r="162" spans="1:33">
      <c r="A162" s="631">
        <v>100</v>
      </c>
      <c r="B162" s="608" t="s">
        <v>333</v>
      </c>
      <c r="C162" s="429">
        <v>0</v>
      </c>
      <c r="D162" s="429">
        <v>0</v>
      </c>
      <c r="E162" s="429"/>
      <c r="F162" s="429"/>
      <c r="G162" s="429"/>
      <c r="H162" s="429"/>
      <c r="I162" s="429"/>
      <c r="J162" s="429"/>
      <c r="K162" s="429"/>
      <c r="L162" s="429"/>
      <c r="M162" s="429"/>
      <c r="N162" s="429"/>
      <c r="O162" s="510" t="s">
        <v>383</v>
      </c>
      <c r="Q162" s="199" t="s">
        <v>333</v>
      </c>
      <c r="R162" s="623">
        <v>0</v>
      </c>
      <c r="S162" s="623">
        <v>0</v>
      </c>
      <c r="T162" s="623"/>
      <c r="U162" s="623"/>
      <c r="V162" s="623"/>
      <c r="W162" s="623"/>
      <c r="X162" s="623"/>
      <c r="Y162" s="623"/>
      <c r="Z162" s="623"/>
      <c r="AA162" s="623"/>
      <c r="AB162" s="623"/>
      <c r="AC162" s="623"/>
      <c r="AD162" s="120"/>
    </row>
    <row r="163" spans="1:33">
      <c r="A163" s="631">
        <v>200</v>
      </c>
      <c r="B163" s="608" t="s">
        <v>361</v>
      </c>
      <c r="C163" s="429">
        <v>0</v>
      </c>
      <c r="D163" s="429">
        <v>2441.0492307692311</v>
      </c>
      <c r="E163" s="429"/>
      <c r="F163" s="429"/>
      <c r="G163" s="429"/>
      <c r="H163" s="429"/>
      <c r="I163" s="429"/>
      <c r="J163" s="429"/>
      <c r="K163" s="429"/>
      <c r="L163" s="429"/>
      <c r="M163" s="429"/>
      <c r="N163" s="429"/>
      <c r="O163" s="510" t="s">
        <v>383</v>
      </c>
      <c r="Q163" s="199" t="s">
        <v>361</v>
      </c>
      <c r="R163" s="623">
        <v>0</v>
      </c>
      <c r="S163" s="623">
        <v>28.784119504666631</v>
      </c>
      <c r="T163" s="623"/>
      <c r="U163" s="623"/>
      <c r="V163" s="623"/>
      <c r="W163" s="623"/>
      <c r="X163" s="623"/>
      <c r="Y163" s="623"/>
      <c r="Z163" s="623"/>
      <c r="AA163" s="623"/>
      <c r="AB163" s="623"/>
      <c r="AC163" s="623"/>
      <c r="AD163" s="120"/>
    </row>
    <row r="164" spans="1:33">
      <c r="A164" s="631">
        <v>200</v>
      </c>
      <c r="B164" s="608" t="s">
        <v>334</v>
      </c>
      <c r="C164" s="429">
        <v>0</v>
      </c>
      <c r="D164" s="429">
        <v>415.38461538461542</v>
      </c>
      <c r="E164" s="429"/>
      <c r="F164" s="429"/>
      <c r="G164" s="429"/>
      <c r="H164" s="429"/>
      <c r="I164" s="429"/>
      <c r="J164" s="429"/>
      <c r="K164" s="429"/>
      <c r="L164" s="429"/>
      <c r="M164" s="429"/>
      <c r="N164" s="429"/>
      <c r="O164" s="510" t="s">
        <v>383</v>
      </c>
      <c r="Q164" s="199" t="s">
        <v>334</v>
      </c>
      <c r="R164" s="623">
        <v>0</v>
      </c>
      <c r="S164" s="623">
        <v>3.4061538461538463</v>
      </c>
      <c r="T164" s="623"/>
      <c r="U164" s="623"/>
      <c r="V164" s="623"/>
      <c r="W164" s="623"/>
      <c r="X164" s="623"/>
      <c r="Y164" s="623"/>
      <c r="Z164" s="623"/>
      <c r="AA164" s="623"/>
      <c r="AB164" s="623"/>
      <c r="AC164" s="623"/>
      <c r="AD164" s="120"/>
    </row>
    <row r="165" spans="1:33">
      <c r="A165" s="631">
        <v>200</v>
      </c>
      <c r="B165" s="608" t="s">
        <v>362</v>
      </c>
      <c r="C165" s="429">
        <v>0</v>
      </c>
      <c r="D165" s="429">
        <v>0</v>
      </c>
      <c r="E165" s="429"/>
      <c r="F165" s="429"/>
      <c r="G165" s="429"/>
      <c r="H165" s="429"/>
      <c r="I165" s="429"/>
      <c r="J165" s="429"/>
      <c r="K165" s="429"/>
      <c r="L165" s="429"/>
      <c r="M165" s="429"/>
      <c r="N165" s="429"/>
      <c r="O165" s="510" t="s">
        <v>383</v>
      </c>
      <c r="Q165" s="199" t="s">
        <v>362</v>
      </c>
      <c r="R165" s="623">
        <v>0</v>
      </c>
      <c r="S165" s="623">
        <v>0</v>
      </c>
      <c r="T165" s="623"/>
      <c r="U165" s="623"/>
      <c r="V165" s="623"/>
      <c r="W165" s="623"/>
      <c r="X165" s="623"/>
      <c r="Y165" s="623"/>
      <c r="Z165" s="623"/>
      <c r="AA165" s="623"/>
      <c r="AB165" s="623"/>
      <c r="AC165" s="623"/>
      <c r="AD165" s="120"/>
    </row>
    <row r="166" spans="1:33">
      <c r="A166" s="631">
        <v>400</v>
      </c>
      <c r="B166" s="608" t="s">
        <v>363</v>
      </c>
      <c r="C166" s="429">
        <v>0</v>
      </c>
      <c r="D166" s="429">
        <v>400</v>
      </c>
      <c r="E166" s="429"/>
      <c r="F166" s="429"/>
      <c r="G166" s="429"/>
      <c r="H166" s="429"/>
      <c r="I166" s="429"/>
      <c r="J166" s="429"/>
      <c r="K166" s="429"/>
      <c r="L166" s="429"/>
      <c r="M166" s="429"/>
      <c r="N166" s="429"/>
      <c r="O166" s="510" t="s">
        <v>383</v>
      </c>
      <c r="Q166" s="199" t="s">
        <v>363</v>
      </c>
      <c r="R166" s="623">
        <v>0</v>
      </c>
      <c r="S166" s="623">
        <v>0</v>
      </c>
      <c r="T166" s="623"/>
      <c r="U166" s="623"/>
      <c r="V166" s="623"/>
      <c r="W166" s="623"/>
      <c r="X166" s="623"/>
      <c r="Y166" s="623"/>
      <c r="Z166" s="623"/>
      <c r="AA166" s="623"/>
      <c r="AB166" s="623"/>
      <c r="AC166" s="623"/>
      <c r="AD166" s="120"/>
    </row>
    <row r="167" spans="1:33">
      <c r="A167" s="631">
        <v>400</v>
      </c>
      <c r="B167" s="608" t="s">
        <v>323</v>
      </c>
      <c r="C167" s="429">
        <v>0</v>
      </c>
      <c r="D167" s="429">
        <v>0</v>
      </c>
      <c r="E167" s="429"/>
      <c r="F167" s="429"/>
      <c r="G167" s="429"/>
      <c r="H167" s="429"/>
      <c r="I167" s="429"/>
      <c r="J167" s="429"/>
      <c r="K167" s="429"/>
      <c r="L167" s="429"/>
      <c r="M167" s="429"/>
      <c r="N167" s="429"/>
      <c r="O167" s="510" t="s">
        <v>383</v>
      </c>
      <c r="Q167" s="199" t="s">
        <v>323</v>
      </c>
      <c r="R167" s="623">
        <v>0</v>
      </c>
      <c r="S167" s="623">
        <v>0</v>
      </c>
      <c r="T167" s="623"/>
      <c r="U167" s="623"/>
      <c r="V167" s="623"/>
      <c r="W167" s="623"/>
      <c r="X167" s="623"/>
      <c r="Y167" s="623"/>
      <c r="Z167" s="623"/>
      <c r="AA167" s="623"/>
      <c r="AB167" s="623"/>
      <c r="AC167" s="623"/>
      <c r="AD167" s="120"/>
    </row>
    <row r="168" spans="1:33">
      <c r="A168" s="631">
        <v>400</v>
      </c>
      <c r="B168" s="608" t="s">
        <v>324</v>
      </c>
      <c r="C168" s="429">
        <v>0</v>
      </c>
      <c r="D168" s="429">
        <v>0</v>
      </c>
      <c r="E168" s="429"/>
      <c r="F168" s="429"/>
      <c r="G168" s="429"/>
      <c r="H168" s="429"/>
      <c r="I168" s="429"/>
      <c r="J168" s="429"/>
      <c r="K168" s="429"/>
      <c r="L168" s="429"/>
      <c r="M168" s="429"/>
      <c r="N168" s="429"/>
      <c r="O168" s="510" t="s">
        <v>383</v>
      </c>
      <c r="Q168" s="199" t="s">
        <v>324</v>
      </c>
      <c r="R168" s="623">
        <v>0</v>
      </c>
      <c r="S168" s="623">
        <v>0</v>
      </c>
      <c r="T168" s="623"/>
      <c r="U168" s="623"/>
      <c r="V168" s="623"/>
      <c r="W168" s="623"/>
      <c r="X168" s="623"/>
      <c r="Y168" s="623"/>
      <c r="Z168" s="623"/>
      <c r="AA168" s="623"/>
      <c r="AB168" s="623"/>
      <c r="AC168" s="623"/>
      <c r="AD168" s="120"/>
    </row>
    <row r="169" spans="1:33">
      <c r="A169" s="631">
        <v>400</v>
      </c>
      <c r="B169" s="608" t="s">
        <v>325</v>
      </c>
      <c r="C169" s="429">
        <v>0</v>
      </c>
      <c r="D169" s="429">
        <v>0</v>
      </c>
      <c r="E169" s="429"/>
      <c r="F169" s="429"/>
      <c r="G169" s="429"/>
      <c r="H169" s="429"/>
      <c r="I169" s="429"/>
      <c r="J169" s="429"/>
      <c r="K169" s="429"/>
      <c r="L169" s="429"/>
      <c r="M169" s="429"/>
      <c r="N169" s="429"/>
      <c r="O169" s="510" t="s">
        <v>383</v>
      </c>
      <c r="Q169" s="199" t="s">
        <v>325</v>
      </c>
      <c r="R169" s="623">
        <v>0</v>
      </c>
      <c r="S169" s="623">
        <v>0</v>
      </c>
      <c r="T169" s="623"/>
      <c r="U169" s="623"/>
      <c r="V169" s="623"/>
      <c r="W169" s="623"/>
      <c r="X169" s="623"/>
      <c r="Y169" s="623"/>
      <c r="Z169" s="623"/>
      <c r="AA169" s="623"/>
      <c r="AB169" s="623"/>
      <c r="AC169" s="623"/>
      <c r="AD169" s="120"/>
    </row>
    <row r="170" spans="1:33">
      <c r="A170" s="631">
        <v>800</v>
      </c>
      <c r="B170" s="608" t="s">
        <v>326</v>
      </c>
      <c r="C170" s="429">
        <v>0</v>
      </c>
      <c r="D170" s="429">
        <v>0</v>
      </c>
      <c r="E170" s="429"/>
      <c r="F170" s="429"/>
      <c r="G170" s="429"/>
      <c r="H170" s="429"/>
      <c r="I170" s="429"/>
      <c r="J170" s="429"/>
      <c r="K170" s="429"/>
      <c r="L170" s="429"/>
      <c r="M170" s="429"/>
      <c r="N170" s="429"/>
      <c r="O170" s="510" t="s">
        <v>383</v>
      </c>
      <c r="Q170" s="199" t="s">
        <v>326</v>
      </c>
      <c r="R170" s="623">
        <v>0</v>
      </c>
      <c r="S170" s="623">
        <v>0</v>
      </c>
      <c r="T170" s="623"/>
      <c r="U170" s="623"/>
      <c r="V170" s="623"/>
      <c r="W170" s="623"/>
      <c r="X170" s="623"/>
      <c r="Y170" s="623"/>
      <c r="Z170" s="623"/>
      <c r="AA170" s="623"/>
      <c r="AB170" s="623"/>
      <c r="AC170" s="623"/>
      <c r="AD170" s="120"/>
    </row>
    <row r="171" spans="1:33">
      <c r="A171" s="632">
        <v>800</v>
      </c>
      <c r="B171" s="608" t="s">
        <v>327</v>
      </c>
      <c r="C171" s="429">
        <v>0</v>
      </c>
      <c r="D171" s="429">
        <v>0</v>
      </c>
      <c r="E171" s="429"/>
      <c r="F171" s="429"/>
      <c r="G171" s="429"/>
      <c r="H171" s="429"/>
      <c r="I171" s="429"/>
      <c r="J171" s="429"/>
      <c r="K171" s="429"/>
      <c r="L171" s="429"/>
      <c r="M171" s="429"/>
      <c r="N171" s="429"/>
      <c r="O171" s="510" t="s">
        <v>383</v>
      </c>
      <c r="Q171" s="199" t="s">
        <v>327</v>
      </c>
      <c r="R171" s="623">
        <v>0</v>
      </c>
      <c r="S171" s="623">
        <v>0</v>
      </c>
      <c r="T171" s="623"/>
      <c r="U171" s="623"/>
      <c r="V171" s="623"/>
      <c r="W171" s="623"/>
      <c r="X171" s="623"/>
      <c r="Y171" s="623"/>
      <c r="Z171" s="623"/>
      <c r="AA171" s="623"/>
      <c r="AB171" s="623"/>
      <c r="AC171" s="623"/>
      <c r="AD171" s="120"/>
    </row>
    <row r="172" spans="1:33">
      <c r="A172" s="199"/>
      <c r="B172" s="630"/>
      <c r="C172" s="428"/>
      <c r="D172" s="428"/>
      <c r="E172" s="428"/>
      <c r="F172" s="428"/>
      <c r="G172" s="428"/>
      <c r="H172" s="428"/>
      <c r="I172" s="428"/>
      <c r="J172" s="428"/>
      <c r="K172" s="428"/>
      <c r="L172" s="428"/>
      <c r="M172" s="428"/>
      <c r="N172" s="428"/>
      <c r="O172" s="510"/>
      <c r="Q172" s="199"/>
      <c r="R172" s="425"/>
      <c r="S172" s="425"/>
      <c r="T172" s="425"/>
      <c r="U172" s="425"/>
      <c r="V172" s="425"/>
      <c r="W172" s="425"/>
      <c r="X172" s="425"/>
      <c r="Y172" s="425"/>
      <c r="Z172" s="425"/>
      <c r="AA172" s="425"/>
      <c r="AB172" s="425"/>
      <c r="AC172" s="425"/>
      <c r="AD172" s="120"/>
    </row>
    <row r="173" spans="1:33">
      <c r="A173" s="181"/>
      <c r="B173" s="199" t="str">
        <f>"Total units consumed by "&amp;B131</f>
        <v>Total units consumed by Alphabet</v>
      </c>
      <c r="C173" s="428">
        <f t="shared" ref="C173:D173" si="51">SUM(C133:C172)</f>
        <v>653594.52626879432</v>
      </c>
      <c r="D173" s="428">
        <f t="shared" si="51"/>
        <v>988951.14045410266</v>
      </c>
      <c r="E173" s="428"/>
      <c r="F173" s="428"/>
      <c r="G173" s="428"/>
      <c r="H173" s="428"/>
      <c r="I173" s="428"/>
      <c r="J173" s="428"/>
      <c r="K173" s="428"/>
      <c r="L173" s="428"/>
      <c r="M173" s="428"/>
      <c r="N173" s="428"/>
      <c r="Q173" s="199"/>
      <c r="R173" s="425"/>
      <c r="S173" s="425"/>
      <c r="T173" s="425"/>
      <c r="U173" s="425"/>
      <c r="V173" s="425"/>
      <c r="W173" s="425"/>
      <c r="X173" s="425"/>
      <c r="Y173" s="425"/>
      <c r="Z173" s="425"/>
      <c r="AA173" s="425"/>
      <c r="AB173" s="425"/>
      <c r="AC173" s="425"/>
      <c r="AD173" s="41"/>
    </row>
    <row r="174" spans="1:33" ht="9.75" customHeight="1">
      <c r="B174" s="633"/>
      <c r="C174" s="583"/>
      <c r="D174" s="583"/>
      <c r="E174" s="583"/>
      <c r="F174" s="583"/>
      <c r="G174" s="583"/>
      <c r="H174" s="583"/>
      <c r="I174" s="583"/>
      <c r="J174" s="583"/>
      <c r="K174" s="583"/>
      <c r="L174" s="583"/>
      <c r="M174" s="583"/>
      <c r="N174" s="583"/>
      <c r="Q174" s="199"/>
      <c r="R174" s="425"/>
      <c r="S174" s="425"/>
      <c r="T174" s="425"/>
      <c r="U174" s="425"/>
      <c r="V174" s="425"/>
      <c r="W174" s="425"/>
      <c r="X174" s="425"/>
      <c r="Y174" s="425"/>
      <c r="Z174" s="425"/>
      <c r="AA174" s="425"/>
      <c r="AB174" s="425"/>
      <c r="AC174" s="425"/>
      <c r="AD174" s="41"/>
    </row>
    <row r="175" spans="1:33" ht="15.75">
      <c r="B175" s="722" t="str">
        <f>"Ethernet transceivers by speed - "&amp;B131</f>
        <v>Ethernet transceivers by speed - Alphabet</v>
      </c>
      <c r="C175" s="464">
        <v>2016</v>
      </c>
      <c r="D175" s="464">
        <v>2017</v>
      </c>
      <c r="E175" s="464">
        <v>2018</v>
      </c>
      <c r="F175" s="464">
        <v>2019</v>
      </c>
      <c r="G175" s="464">
        <v>2020</v>
      </c>
      <c r="H175" s="464">
        <v>2021</v>
      </c>
      <c r="I175" s="464">
        <v>2022</v>
      </c>
      <c r="J175" s="464">
        <v>2023</v>
      </c>
      <c r="K175" s="464">
        <v>2024</v>
      </c>
      <c r="L175" s="464">
        <v>2025</v>
      </c>
      <c r="M175" s="464">
        <v>2026</v>
      </c>
      <c r="N175" s="464">
        <v>2027</v>
      </c>
      <c r="Q175" s="635" t="s">
        <v>385</v>
      </c>
      <c r="R175" s="636">
        <f t="shared" ref="R175:S175" si="52">SUM(R133:R173)</f>
        <v>515.61742751874488</v>
      </c>
      <c r="S175" s="636">
        <f t="shared" si="52"/>
        <v>580.01833086458691</v>
      </c>
      <c r="T175" s="636"/>
      <c r="U175" s="636"/>
      <c r="V175" s="636"/>
      <c r="W175" s="636"/>
      <c r="X175" s="636"/>
      <c r="Y175" s="636"/>
      <c r="Z175" s="636"/>
      <c r="AA175" s="636"/>
      <c r="AB175" s="636"/>
      <c r="AC175" s="636"/>
      <c r="AD175" s="120"/>
      <c r="AE175" s="598"/>
      <c r="AF175" s="181"/>
      <c r="AG175" s="181"/>
    </row>
    <row r="176" spans="1:33">
      <c r="B176" s="577" t="s">
        <v>45</v>
      </c>
      <c r="C176" s="578">
        <f t="shared" ref="C176:D176" si="53">SUMIF($A$133:$A$155,10,C$133:C$155)</f>
        <v>126888.24939167958</v>
      </c>
      <c r="D176" s="578">
        <f t="shared" si="53"/>
        <v>89268.791592887108</v>
      </c>
      <c r="E176" s="578"/>
      <c r="F176" s="578"/>
      <c r="G176" s="578"/>
      <c r="H176" s="578"/>
      <c r="I176" s="578"/>
      <c r="J176" s="578"/>
      <c r="K176" s="578"/>
      <c r="L176" s="578"/>
      <c r="M176" s="578"/>
      <c r="N176" s="578"/>
      <c r="Q176" s="635" t="s">
        <v>387</v>
      </c>
      <c r="R176" s="595">
        <v>9791</v>
      </c>
      <c r="S176" s="595">
        <v>13191</v>
      </c>
      <c r="T176" s="595"/>
      <c r="U176" s="595"/>
      <c r="V176" s="595"/>
      <c r="W176" s="595"/>
      <c r="X176" s="595"/>
      <c r="Y176" s="595"/>
      <c r="Z176" s="595"/>
      <c r="AA176" s="595"/>
      <c r="AB176" s="595"/>
      <c r="AC176" s="595"/>
      <c r="AD176" s="639"/>
      <c r="AE176" s="181"/>
      <c r="AF176" s="181"/>
      <c r="AG176" s="181"/>
    </row>
    <row r="177" spans="2:33">
      <c r="B177" s="580" t="s">
        <v>242</v>
      </c>
      <c r="C177" s="578">
        <f t="shared" ref="C177:D177" si="54">SUMIF($A$133:$A$155,40,C$133:C$155)</f>
        <v>252530.87599999999</v>
      </c>
      <c r="D177" s="578">
        <f t="shared" si="54"/>
        <v>305633.53949999996</v>
      </c>
      <c r="E177" s="578"/>
      <c r="F177" s="578"/>
      <c r="G177" s="578"/>
      <c r="H177" s="578"/>
      <c r="I177" s="578"/>
      <c r="J177" s="578"/>
      <c r="K177" s="578"/>
      <c r="L177" s="578"/>
      <c r="M177" s="578"/>
      <c r="N177" s="578"/>
      <c r="Q177" s="199" t="s">
        <v>389</v>
      </c>
      <c r="R177" s="641">
        <f>R175/R176</f>
        <v>5.2662386632493605E-2</v>
      </c>
      <c r="S177" s="641">
        <f t="shared" ref="S177" si="55">S175/S176</f>
        <v>4.3970762706738449E-2</v>
      </c>
      <c r="T177" s="641"/>
      <c r="U177" s="641"/>
      <c r="V177" s="641"/>
      <c r="W177" s="641"/>
      <c r="X177" s="641"/>
      <c r="Y177" s="641"/>
      <c r="Z177" s="641"/>
      <c r="AA177" s="641"/>
      <c r="AB177" s="641"/>
      <c r="AC177" s="641"/>
      <c r="AE177" s="181"/>
      <c r="AF177" s="181"/>
      <c r="AG177" s="181"/>
    </row>
    <row r="178" spans="2:33">
      <c r="B178" s="580" t="s">
        <v>271</v>
      </c>
      <c r="C178" s="578">
        <f t="shared" ref="C178:D178" si="56">SUMIF($A$133:$A$155,50,C$133:C$155)</f>
        <v>0</v>
      </c>
      <c r="D178" s="578">
        <f t="shared" si="56"/>
        <v>0</v>
      </c>
      <c r="E178" s="578"/>
      <c r="F178" s="578"/>
      <c r="G178" s="578"/>
      <c r="H178" s="578"/>
      <c r="I178" s="578"/>
      <c r="J178" s="578"/>
      <c r="K178" s="578"/>
      <c r="L178" s="578"/>
      <c r="M178" s="578"/>
      <c r="N178" s="578"/>
      <c r="Q178" s="545" t="s">
        <v>390</v>
      </c>
      <c r="R178" s="595">
        <v>4483.4556969324703</v>
      </c>
      <c r="S178" s="595">
        <v>6040.3701458723544</v>
      </c>
      <c r="T178" s="595"/>
      <c r="U178" s="595"/>
      <c r="V178" s="595"/>
      <c r="W178" s="595"/>
      <c r="X178" s="595"/>
      <c r="Y178" s="595"/>
      <c r="Z178" s="595"/>
      <c r="AA178" s="595"/>
      <c r="AB178" s="595"/>
      <c r="AC178" s="595"/>
    </row>
    <row r="179" spans="2:33">
      <c r="B179" s="580" t="s">
        <v>46</v>
      </c>
      <c r="C179" s="578">
        <f t="shared" ref="C179:D179" si="57">SUMIF($A$133:$A$155,100,C$133:C$155)</f>
        <v>227168.47799999997</v>
      </c>
      <c r="D179" s="578">
        <f t="shared" si="57"/>
        <v>552943.87699999998</v>
      </c>
      <c r="E179" s="578"/>
      <c r="F179" s="578"/>
      <c r="G179" s="578"/>
      <c r="H179" s="578"/>
      <c r="I179" s="578"/>
      <c r="J179" s="578"/>
      <c r="K179" s="578"/>
      <c r="L179" s="578"/>
      <c r="M179" s="578"/>
      <c r="N179" s="578"/>
      <c r="Q179" s="545" t="s">
        <v>391</v>
      </c>
      <c r="R179" s="641">
        <f t="shared" ref="R179:S179" si="58">R175/R178</f>
        <v>0.1150044658345848</v>
      </c>
      <c r="S179" s="641">
        <f t="shared" si="58"/>
        <v>9.6023640415635533E-2</v>
      </c>
      <c r="T179" s="641"/>
      <c r="U179" s="641"/>
      <c r="V179" s="641"/>
      <c r="W179" s="641"/>
      <c r="X179" s="641"/>
      <c r="Y179" s="641"/>
      <c r="Z179" s="641"/>
      <c r="AA179" s="641"/>
      <c r="AB179" s="641"/>
      <c r="AC179" s="641"/>
    </row>
    <row r="180" spans="2:33" ht="14.25">
      <c r="B180" s="580" t="s">
        <v>95</v>
      </c>
      <c r="C180" s="578">
        <f t="shared" ref="C180:D180" si="59">SUMIF($A$133:$A$155,200,C$133:C$155)</f>
        <v>0</v>
      </c>
      <c r="D180" s="578">
        <f t="shared" si="59"/>
        <v>0</v>
      </c>
      <c r="E180" s="578"/>
      <c r="F180" s="578"/>
      <c r="G180" s="578"/>
      <c r="H180" s="578"/>
      <c r="I180" s="578"/>
      <c r="J180" s="578"/>
      <c r="K180" s="578"/>
      <c r="L180" s="578"/>
      <c r="M180" s="578"/>
      <c r="N180" s="578"/>
      <c r="Q180" s="731" t="str">
        <f>Q131</f>
        <v>Alphabet</v>
      </c>
      <c r="R180" s="644">
        <f>R132</f>
        <v>2016</v>
      </c>
      <c r="S180" s="644">
        <f t="shared" ref="S180" si="60">S132</f>
        <v>2017</v>
      </c>
      <c r="T180" s="644"/>
      <c r="U180" s="644"/>
      <c r="V180" s="644"/>
      <c r="W180" s="644"/>
      <c r="X180" s="644"/>
      <c r="Y180" s="644"/>
      <c r="Z180" s="644"/>
      <c r="AA180" s="644"/>
      <c r="AB180" s="644"/>
      <c r="AC180" s="644"/>
    </row>
    <row r="181" spans="2:33">
      <c r="B181" s="580" t="s">
        <v>80</v>
      </c>
      <c r="C181" s="578">
        <f t="shared" ref="C181:D181" si="61">SUMIF($A$133:$A$155,400,C$133:C$155)</f>
        <v>0</v>
      </c>
      <c r="D181" s="578">
        <f t="shared" si="61"/>
        <v>0</v>
      </c>
      <c r="E181" s="578"/>
      <c r="F181" s="578"/>
      <c r="G181" s="578"/>
      <c r="H181" s="578"/>
      <c r="I181" s="578"/>
      <c r="J181" s="578"/>
      <c r="K181" s="578"/>
      <c r="L181" s="578"/>
      <c r="M181" s="578"/>
      <c r="N181" s="578"/>
      <c r="Q181" s="647"/>
      <c r="R181" s="353"/>
      <c r="S181" s="353"/>
      <c r="T181" s="353"/>
      <c r="U181" s="353"/>
      <c r="V181" s="353"/>
      <c r="W181" s="648"/>
      <c r="X181" s="187"/>
      <c r="Y181" s="187"/>
      <c r="Z181" s="187"/>
      <c r="AA181" s="187"/>
      <c r="AB181" s="187"/>
      <c r="AC181" s="187"/>
    </row>
    <row r="182" spans="2:33">
      <c r="B182" s="580" t="s">
        <v>298</v>
      </c>
      <c r="C182" s="578">
        <f t="shared" ref="C182:D182" si="62">SUMIF($A$133:$A$155,800,C$133:C$155)</f>
        <v>0</v>
      </c>
      <c r="D182" s="578">
        <f t="shared" si="62"/>
        <v>0</v>
      </c>
      <c r="E182" s="578"/>
      <c r="F182" s="578"/>
      <c r="G182" s="578"/>
      <c r="H182" s="578"/>
      <c r="I182" s="578"/>
      <c r="J182" s="578"/>
      <c r="K182" s="578"/>
      <c r="L182" s="578"/>
      <c r="M182" s="578"/>
      <c r="N182" s="578"/>
      <c r="Q182" s="647"/>
      <c r="R182" s="353"/>
      <c r="S182" s="353"/>
      <c r="T182" s="353"/>
      <c r="U182" s="353"/>
      <c r="V182" s="353"/>
      <c r="W182" s="353"/>
      <c r="X182" s="187"/>
      <c r="Y182" s="187"/>
      <c r="Z182" s="187"/>
      <c r="AA182" s="187"/>
      <c r="AB182" s="187"/>
      <c r="AC182" s="187"/>
    </row>
    <row r="183" spans="2:33">
      <c r="B183" s="584" t="s">
        <v>376</v>
      </c>
      <c r="C183" s="578">
        <f t="shared" ref="C183:D183" si="63">SUMIF($A$133:$A$155,1600,C$133:C$155)</f>
        <v>0</v>
      </c>
      <c r="D183" s="578">
        <f t="shared" si="63"/>
        <v>0</v>
      </c>
      <c r="E183" s="578"/>
      <c r="F183" s="578"/>
      <c r="G183" s="578"/>
      <c r="H183" s="578"/>
      <c r="I183" s="578"/>
      <c r="J183" s="578"/>
      <c r="K183" s="578"/>
      <c r="L183" s="578"/>
      <c r="M183" s="578"/>
      <c r="N183" s="578"/>
      <c r="Q183" s="647"/>
      <c r="R183" s="650"/>
      <c r="S183" s="650"/>
      <c r="T183" s="650"/>
      <c r="U183" s="650"/>
      <c r="V183" s="650"/>
      <c r="W183" s="650"/>
      <c r="X183" s="650"/>
      <c r="Y183" s="650"/>
      <c r="Z183" s="650"/>
      <c r="AA183" s="650"/>
      <c r="AB183" s="650"/>
      <c r="AC183" s="650"/>
    </row>
    <row r="184" spans="2:33">
      <c r="B184" s="545" t="s">
        <v>261</v>
      </c>
      <c r="C184" s="465">
        <f>SUM(C176:C183)</f>
        <v>606587.60339167959</v>
      </c>
      <c r="D184" s="465">
        <f t="shared" ref="D184" si="64">SUM(D176:D183)</f>
        <v>947846.20809288707</v>
      </c>
      <c r="E184" s="465"/>
      <c r="F184" s="465"/>
      <c r="G184" s="465"/>
      <c r="H184" s="465"/>
      <c r="I184" s="465"/>
      <c r="J184" s="465"/>
      <c r="K184" s="465"/>
      <c r="L184" s="465"/>
      <c r="M184" s="465"/>
      <c r="N184" s="465"/>
      <c r="R184" s="650"/>
      <c r="S184" s="650"/>
      <c r="T184" s="650"/>
      <c r="U184" s="650"/>
      <c r="V184" s="650"/>
      <c r="W184" s="650"/>
      <c r="X184" s="650"/>
      <c r="Y184" s="650"/>
      <c r="Z184" s="650"/>
      <c r="AA184" s="650"/>
      <c r="AB184" s="650"/>
      <c r="AC184" s="650"/>
    </row>
    <row r="185" spans="2:33">
      <c r="B185" s="181"/>
      <c r="R185" s="650"/>
      <c r="S185" s="650"/>
      <c r="T185" s="650"/>
      <c r="U185" s="650"/>
      <c r="V185" s="650"/>
      <c r="W185" s="650"/>
      <c r="X185" s="650"/>
      <c r="Y185" s="650"/>
      <c r="Z185" s="650"/>
      <c r="AA185" s="650"/>
      <c r="AB185" s="650"/>
      <c r="AC185" s="650"/>
    </row>
    <row r="186" spans="2:33" ht="15.75">
      <c r="B186" s="634" t="s">
        <v>257</v>
      </c>
      <c r="C186" s="274" t="str">
        <f>B131</f>
        <v>Alphabet</v>
      </c>
      <c r="Q186" s="730" t="str">
        <f>Q180&amp;" sales totals"</f>
        <v>Alphabet sales totals</v>
      </c>
      <c r="R186" s="464">
        <v>2016</v>
      </c>
      <c r="S186" s="464">
        <v>2017</v>
      </c>
      <c r="T186" s="464">
        <v>2018</v>
      </c>
      <c r="U186" s="464">
        <v>2019</v>
      </c>
      <c r="V186" s="464">
        <v>2020</v>
      </c>
      <c r="W186" s="464">
        <v>2021</v>
      </c>
      <c r="X186" s="464">
        <v>2022</v>
      </c>
      <c r="Y186" s="464">
        <v>2023</v>
      </c>
      <c r="Z186" s="464">
        <v>2024</v>
      </c>
      <c r="AA186" s="464">
        <v>2025</v>
      </c>
      <c r="AB186" s="464">
        <v>2026</v>
      </c>
      <c r="AC186" s="464">
        <v>2027</v>
      </c>
    </row>
    <row r="187" spans="2:33">
      <c r="B187" s="637" t="s">
        <v>386</v>
      </c>
      <c r="C187" s="638">
        <f t="shared" ref="C187:D187" si="65">SUMPRODUCT($A$133:$A$154,C133:C154)/10^6-C191</f>
        <v>32.133396533916795</v>
      </c>
      <c r="D187" s="638">
        <f t="shared" si="65"/>
        <v>59.185110795928864</v>
      </c>
      <c r="E187" s="638"/>
      <c r="F187" s="638"/>
      <c r="G187" s="638"/>
      <c r="H187" s="638"/>
      <c r="I187" s="638"/>
      <c r="J187" s="638"/>
      <c r="K187" s="638"/>
      <c r="L187" s="638"/>
      <c r="M187" s="638"/>
      <c r="N187" s="638"/>
      <c r="Q187" s="647" t="s">
        <v>451</v>
      </c>
      <c r="R187" s="650">
        <f>SUM(R133:R155)</f>
        <v>149.51531167443503</v>
      </c>
      <c r="S187" s="650">
        <f t="shared" ref="S187" si="66">SUM(S133:S155)</f>
        <v>313.27545240212726</v>
      </c>
      <c r="T187" s="650"/>
      <c r="U187" s="650"/>
      <c r="V187" s="650"/>
      <c r="W187" s="650"/>
      <c r="X187" s="650"/>
      <c r="Y187" s="650"/>
      <c r="Z187" s="650"/>
      <c r="AA187" s="650"/>
      <c r="AB187" s="650"/>
      <c r="AC187" s="650"/>
    </row>
    <row r="188" spans="2:33">
      <c r="B188" s="199" t="s">
        <v>388</v>
      </c>
      <c r="C188" s="428">
        <v>94.079769954156802</v>
      </c>
      <c r="D188" s="428">
        <f t="shared" ref="D188" si="67">D187+C188</f>
        <v>153.26488075008567</v>
      </c>
      <c r="E188" s="428"/>
      <c r="F188" s="428"/>
      <c r="G188" s="428"/>
      <c r="H188" s="428"/>
      <c r="I188" s="428"/>
      <c r="J188" s="428"/>
      <c r="K188" s="428"/>
      <c r="L188" s="428"/>
      <c r="M188" s="428"/>
      <c r="N188" s="640"/>
      <c r="Q188" s="647" t="s">
        <v>110</v>
      </c>
      <c r="R188" s="650">
        <f>SUM(R156:R172)</f>
        <v>366.10211584430982</v>
      </c>
      <c r="S188" s="650">
        <f t="shared" ref="S188" si="68">SUM(S156:S172)</f>
        <v>266.7428784624596</v>
      </c>
      <c r="T188" s="650"/>
      <c r="U188" s="650"/>
      <c r="V188" s="650"/>
      <c r="W188" s="650"/>
      <c r="X188" s="650"/>
      <c r="Y188" s="650"/>
      <c r="Z188" s="650"/>
      <c r="AA188" s="650"/>
      <c r="AB188" s="650"/>
      <c r="AC188" s="650"/>
    </row>
    <row r="189" spans="2:33">
      <c r="B189" s="176" t="s">
        <v>258</v>
      </c>
      <c r="C189" s="177">
        <v>0.42221242148363269</v>
      </c>
      <c r="D189" s="177">
        <f t="shared" ref="D189" si="69">D188/C188-1</f>
        <v>0.62909497785516044</v>
      </c>
      <c r="E189" s="177"/>
      <c r="F189" s="177"/>
      <c r="G189" s="177"/>
      <c r="H189" s="177"/>
      <c r="I189" s="177"/>
      <c r="J189" s="177"/>
      <c r="K189" s="642"/>
      <c r="L189" s="642"/>
      <c r="M189" s="642"/>
      <c r="N189" s="642"/>
      <c r="Q189" s="647" t="s">
        <v>12</v>
      </c>
      <c r="R189" s="650">
        <f>R188+R187</f>
        <v>515.61742751874488</v>
      </c>
      <c r="S189" s="650">
        <f t="shared" ref="S189" si="70">S188+S187</f>
        <v>580.01833086458691</v>
      </c>
      <c r="T189" s="650"/>
      <c r="U189" s="650"/>
      <c r="V189" s="650"/>
      <c r="W189" s="650"/>
      <c r="X189" s="650"/>
      <c r="Y189" s="650"/>
      <c r="Z189" s="650"/>
      <c r="AA189" s="650"/>
      <c r="AB189" s="650"/>
      <c r="AC189" s="650"/>
    </row>
    <row r="190" spans="2:33">
      <c r="C190" s="177"/>
      <c r="D190" s="177"/>
      <c r="E190" s="177"/>
      <c r="F190" s="177"/>
      <c r="G190" s="177"/>
      <c r="H190" s="177"/>
      <c r="I190" s="177"/>
      <c r="J190" s="177"/>
      <c r="K190" s="642"/>
      <c r="L190" s="642"/>
      <c r="M190" s="642"/>
      <c r="N190" s="642"/>
    </row>
    <row r="191" spans="2:33">
      <c r="B191" s="637" t="s">
        <v>382</v>
      </c>
      <c r="C191" s="638">
        <f>((C141+C142+C140)*100+C146*400+(C149+C150+C151)*800)/10^6</f>
        <v>1.9535688000000002</v>
      </c>
      <c r="D191" s="638">
        <f>((D141+D142+D140)*100+D146*400+(D149+D150+D151)*800)/10^6</f>
        <v>9.2273063999999998</v>
      </c>
      <c r="E191" s="638"/>
      <c r="F191" s="638"/>
      <c r="G191" s="638"/>
      <c r="H191" s="638"/>
      <c r="I191" s="638"/>
      <c r="J191" s="638"/>
      <c r="K191" s="638"/>
      <c r="L191" s="638"/>
      <c r="M191" s="638"/>
      <c r="N191" s="638"/>
      <c r="Q191" s="647"/>
      <c r="R191" s="650"/>
      <c r="S191" s="650"/>
      <c r="T191" s="650"/>
      <c r="U191" s="650"/>
      <c r="V191" s="650"/>
      <c r="W191" s="650"/>
      <c r="X191" s="650"/>
      <c r="Y191" s="650"/>
      <c r="Z191" s="650"/>
      <c r="AA191" s="650"/>
      <c r="AB191" s="650"/>
      <c r="AC191" s="650"/>
    </row>
    <row r="192" spans="2:33">
      <c r="B192" s="199" t="s">
        <v>388</v>
      </c>
      <c r="C192" s="645">
        <v>15</v>
      </c>
      <c r="D192" s="646">
        <f>D191+C192</f>
        <v>24.2273064</v>
      </c>
      <c r="E192" s="646"/>
      <c r="F192" s="646"/>
      <c r="G192" s="646"/>
      <c r="H192" s="646"/>
      <c r="I192" s="646"/>
      <c r="J192" s="646"/>
      <c r="K192" s="646"/>
      <c r="L192" s="646"/>
      <c r="M192" s="646"/>
      <c r="N192" s="646"/>
      <c r="Q192" s="647"/>
      <c r="R192" s="650"/>
      <c r="S192" s="650"/>
      <c r="T192" s="650"/>
      <c r="U192" s="650"/>
      <c r="V192" s="650"/>
      <c r="W192" s="650"/>
      <c r="X192" s="650"/>
      <c r="Y192" s="650"/>
      <c r="Z192" s="650"/>
      <c r="AA192" s="650"/>
      <c r="AB192" s="650"/>
      <c r="AC192" s="650"/>
    </row>
    <row r="193" spans="2:29">
      <c r="B193" s="199" t="s">
        <v>258</v>
      </c>
      <c r="C193" s="430"/>
      <c r="D193" s="430">
        <f>D192/C192-1</f>
        <v>0.61515375999999988</v>
      </c>
      <c r="E193" s="430"/>
      <c r="F193" s="526"/>
      <c r="G193" s="526"/>
      <c r="H193" s="526"/>
      <c r="I193" s="526"/>
      <c r="J193" s="526"/>
      <c r="K193" s="526"/>
      <c r="L193" s="430"/>
      <c r="M193" s="430"/>
      <c r="N193" s="430"/>
      <c r="Q193" s="647"/>
      <c r="R193" s="650"/>
      <c r="S193" s="650"/>
      <c r="T193" s="650"/>
      <c r="U193" s="650"/>
      <c r="V193" s="650"/>
      <c r="W193" s="650"/>
      <c r="X193" s="650"/>
      <c r="Y193" s="650"/>
      <c r="Z193" s="650"/>
      <c r="AA193" s="650"/>
      <c r="AB193" s="650"/>
      <c r="AC193" s="650"/>
    </row>
    <row r="194" spans="2:29">
      <c r="B194" s="199" t="s">
        <v>392</v>
      </c>
      <c r="C194" s="430"/>
      <c r="D194" s="649">
        <f>D187/D191</f>
        <v>6.4141265316527116</v>
      </c>
      <c r="E194" s="649"/>
      <c r="F194" s="649"/>
      <c r="G194" s="649"/>
      <c r="H194" s="649"/>
      <c r="I194" s="649"/>
      <c r="J194" s="649"/>
      <c r="K194" s="649"/>
      <c r="L194" s="649"/>
      <c r="M194" s="649"/>
      <c r="N194" s="649"/>
      <c r="Q194" s="647"/>
      <c r="R194" s="650"/>
      <c r="S194" s="650"/>
      <c r="T194" s="650"/>
      <c r="U194" s="650"/>
      <c r="V194" s="650"/>
      <c r="W194" s="650"/>
      <c r="X194" s="650"/>
      <c r="Y194" s="650"/>
      <c r="Z194" s="650"/>
      <c r="AA194" s="650"/>
      <c r="AB194" s="650"/>
      <c r="AC194" s="650"/>
    </row>
    <row r="195" spans="2:29">
      <c r="B195" s="199" t="s">
        <v>393</v>
      </c>
      <c r="C195" s="430"/>
      <c r="D195" s="649">
        <f>D188/D192</f>
        <v>6.3261213698145848</v>
      </c>
      <c r="E195" s="649"/>
      <c r="F195" s="649"/>
      <c r="G195" s="649"/>
      <c r="H195" s="649"/>
      <c r="I195" s="649"/>
      <c r="J195" s="649"/>
      <c r="K195" s="649"/>
      <c r="L195" s="649"/>
      <c r="M195" s="649"/>
      <c r="N195" s="649"/>
      <c r="Q195" s="647"/>
      <c r="R195" s="650"/>
      <c r="S195" s="650"/>
      <c r="T195" s="650"/>
      <c r="U195" s="650"/>
      <c r="V195" s="650"/>
      <c r="W195" s="650"/>
      <c r="X195" s="650"/>
      <c r="Y195" s="650"/>
      <c r="Z195" s="650"/>
      <c r="AA195" s="650"/>
      <c r="AB195" s="650"/>
      <c r="AC195" s="650"/>
    </row>
    <row r="196" spans="2:29">
      <c r="C196" s="177"/>
      <c r="D196" s="177"/>
      <c r="E196" s="177"/>
      <c r="F196" s="177"/>
      <c r="G196" s="177"/>
      <c r="H196" s="177"/>
      <c r="I196" s="177"/>
      <c r="J196" s="177"/>
      <c r="K196" s="642"/>
      <c r="L196" s="642"/>
      <c r="M196" s="642"/>
      <c r="N196" s="642"/>
      <c r="Q196" s="647"/>
      <c r="R196" s="650"/>
      <c r="S196" s="650"/>
      <c r="T196" s="650"/>
      <c r="U196" s="650"/>
      <c r="V196" s="650"/>
      <c r="W196" s="650"/>
      <c r="X196" s="650"/>
      <c r="Y196" s="650"/>
      <c r="Z196" s="650"/>
      <c r="AA196" s="650"/>
      <c r="AB196" s="650"/>
      <c r="AC196" s="650"/>
    </row>
    <row r="197" spans="2:29">
      <c r="B197" s="637" t="s">
        <v>383</v>
      </c>
      <c r="C197" s="638">
        <f t="shared" ref="C197:D197" si="71">SUMPRODUCT($A$156:$A$172,C156:C172)/10^6</f>
        <v>2.2414672288350714</v>
      </c>
      <c r="D197" s="638">
        <f t="shared" si="71"/>
        <v>2.8018097770512425</v>
      </c>
      <c r="E197" s="638"/>
      <c r="F197" s="638"/>
      <c r="G197" s="638"/>
      <c r="H197" s="638"/>
      <c r="I197" s="638"/>
      <c r="J197" s="638"/>
      <c r="K197" s="638"/>
      <c r="L197" s="638"/>
      <c r="M197" s="638"/>
      <c r="N197" s="638"/>
      <c r="Q197" s="647"/>
      <c r="R197" s="650"/>
      <c r="S197" s="650"/>
      <c r="T197" s="650"/>
      <c r="U197" s="650"/>
      <c r="V197" s="650"/>
      <c r="W197" s="650"/>
      <c r="X197" s="650"/>
      <c r="Y197" s="650"/>
      <c r="Z197" s="650"/>
      <c r="AA197" s="650"/>
      <c r="AB197" s="650"/>
      <c r="AC197" s="650"/>
    </row>
    <row r="198" spans="2:29">
      <c r="B198" s="199" t="s">
        <v>388</v>
      </c>
      <c r="C198" s="480">
        <v>4</v>
      </c>
      <c r="D198" s="429">
        <f>D197+C198</f>
        <v>6.8018097770512425</v>
      </c>
      <c r="E198" s="429"/>
      <c r="F198" s="429"/>
      <c r="G198" s="429"/>
      <c r="H198" s="429"/>
      <c r="I198" s="429"/>
      <c r="J198" s="429"/>
      <c r="K198" s="429"/>
      <c r="L198" s="429"/>
      <c r="M198" s="429"/>
      <c r="N198" s="429"/>
      <c r="Q198" s="647"/>
      <c r="R198" s="650"/>
      <c r="S198" s="650"/>
      <c r="T198" s="650"/>
      <c r="U198" s="650"/>
      <c r="V198" s="650"/>
      <c r="W198" s="650"/>
      <c r="X198" s="650"/>
      <c r="Y198" s="650"/>
      <c r="Z198" s="650"/>
      <c r="AA198" s="650"/>
      <c r="AB198" s="650"/>
      <c r="AC198" s="650"/>
    </row>
    <row r="199" spans="2:29">
      <c r="B199" s="199" t="s">
        <v>258</v>
      </c>
      <c r="C199" s="430"/>
      <c r="D199" s="430">
        <f>D198/C198-1</f>
        <v>0.70045244426281061</v>
      </c>
      <c r="E199" s="430"/>
      <c r="F199" s="430"/>
      <c r="G199" s="430"/>
      <c r="H199" s="430"/>
      <c r="I199" s="430"/>
      <c r="J199" s="430"/>
      <c r="K199" s="430"/>
      <c r="L199" s="430"/>
      <c r="M199" s="430"/>
      <c r="N199" s="430"/>
      <c r="Q199" s="647"/>
      <c r="R199" s="650"/>
      <c r="S199" s="650"/>
      <c r="T199" s="650"/>
      <c r="U199" s="650"/>
      <c r="V199" s="650"/>
      <c r="W199" s="650"/>
      <c r="X199" s="650"/>
      <c r="Y199" s="650"/>
      <c r="Z199" s="650"/>
      <c r="AA199" s="650"/>
      <c r="AB199" s="650"/>
      <c r="AC199" s="650"/>
    </row>
    <row r="200" spans="2:29">
      <c r="B200" s="199" t="s">
        <v>394</v>
      </c>
      <c r="C200" s="430"/>
      <c r="D200" s="649">
        <f>D187/D197</f>
        <v>21.123886168395803</v>
      </c>
      <c r="E200" s="649"/>
      <c r="F200" s="649"/>
      <c r="G200" s="649"/>
      <c r="H200" s="649"/>
      <c r="I200" s="649"/>
      <c r="J200" s="649"/>
      <c r="K200" s="649"/>
      <c r="L200" s="649"/>
      <c r="M200" s="649"/>
      <c r="N200" s="649"/>
      <c r="Q200" s="647"/>
      <c r="R200" s="650"/>
      <c r="S200" s="650"/>
      <c r="T200" s="650"/>
      <c r="U200" s="650"/>
      <c r="V200" s="650"/>
      <c r="W200" s="650"/>
      <c r="X200" s="650"/>
      <c r="Y200" s="650"/>
      <c r="Z200" s="650"/>
      <c r="AA200" s="650"/>
      <c r="AB200" s="650"/>
      <c r="AC200" s="650"/>
    </row>
    <row r="201" spans="2:29">
      <c r="B201" s="199" t="s">
        <v>395</v>
      </c>
      <c r="C201" s="430"/>
      <c r="D201" s="649">
        <f>D188/D198</f>
        <v>22.532956047549142</v>
      </c>
      <c r="E201" s="649"/>
      <c r="F201" s="649"/>
      <c r="G201" s="649"/>
      <c r="H201" s="649"/>
      <c r="I201" s="649"/>
      <c r="J201" s="649"/>
      <c r="K201" s="649"/>
      <c r="L201" s="649"/>
      <c r="M201" s="649"/>
      <c r="N201" s="649"/>
      <c r="Q201" s="647"/>
      <c r="R201" s="650"/>
      <c r="S201" s="650"/>
      <c r="T201" s="650"/>
      <c r="U201" s="650"/>
      <c r="V201" s="650"/>
      <c r="W201" s="650"/>
      <c r="X201" s="650"/>
      <c r="Y201" s="650"/>
      <c r="Z201" s="650"/>
      <c r="AA201" s="650"/>
      <c r="AB201" s="650"/>
      <c r="AC201" s="650"/>
    </row>
    <row r="202" spans="2:29">
      <c r="B202" s="181"/>
      <c r="C202" s="662"/>
      <c r="D202" s="663"/>
      <c r="E202" s="663"/>
      <c r="F202" s="663"/>
      <c r="G202" s="663"/>
      <c r="H202" s="663"/>
      <c r="I202" s="663"/>
      <c r="J202" s="663"/>
      <c r="K202" s="663"/>
      <c r="L202" s="663"/>
      <c r="M202" s="663"/>
      <c r="N202" s="663"/>
      <c r="Q202" s="647"/>
      <c r="R202" s="650"/>
      <c r="S202" s="650"/>
      <c r="T202" s="650"/>
      <c r="U202" s="650"/>
      <c r="V202" s="650"/>
      <c r="W202" s="650"/>
      <c r="X202" s="650"/>
      <c r="Y202" s="650"/>
      <c r="Z202" s="650"/>
      <c r="AA202" s="650"/>
      <c r="AB202" s="650"/>
      <c r="AC202" s="650"/>
    </row>
    <row r="203" spans="2:29">
      <c r="B203" s="181"/>
      <c r="C203" s="662"/>
      <c r="D203" s="663"/>
      <c r="E203" s="663"/>
      <c r="F203" s="663"/>
      <c r="G203" s="663"/>
      <c r="H203" s="663"/>
      <c r="I203" s="663"/>
      <c r="J203" s="663"/>
      <c r="K203" s="663"/>
      <c r="L203" s="663"/>
      <c r="M203" s="663"/>
      <c r="N203" s="663"/>
      <c r="Q203" s="647"/>
      <c r="R203" s="650"/>
      <c r="S203" s="650"/>
      <c r="T203" s="650"/>
      <c r="U203" s="650"/>
      <c r="V203" s="650"/>
      <c r="W203" s="650"/>
      <c r="X203" s="650"/>
      <c r="Y203" s="650"/>
      <c r="Z203" s="650"/>
      <c r="AA203" s="650"/>
      <c r="AB203" s="650"/>
      <c r="AC203" s="650"/>
    </row>
    <row r="204" spans="2:29">
      <c r="B204" s="181"/>
      <c r="C204" s="662"/>
      <c r="D204" s="663"/>
      <c r="E204" s="663"/>
      <c r="F204" s="663"/>
      <c r="G204" s="663"/>
      <c r="H204" s="663"/>
      <c r="I204" s="663"/>
      <c r="J204" s="663"/>
      <c r="K204" s="663"/>
      <c r="L204" s="663"/>
      <c r="M204" s="663"/>
      <c r="N204" s="663"/>
      <c r="Q204" s="647"/>
      <c r="R204" s="650"/>
      <c r="S204" s="650"/>
      <c r="T204" s="650"/>
      <c r="U204" s="650"/>
      <c r="V204" s="650"/>
      <c r="W204" s="650"/>
      <c r="X204" s="650"/>
      <c r="Y204" s="650"/>
      <c r="Z204" s="650"/>
      <c r="AA204" s="650"/>
      <c r="AB204" s="650"/>
      <c r="AC204" s="650"/>
    </row>
    <row r="205" spans="2:29" ht="21">
      <c r="B205" s="746" t="str">
        <f>B229</f>
        <v>Meta</v>
      </c>
      <c r="C205" s="744"/>
      <c r="D205" s="744"/>
      <c r="E205" s="744"/>
      <c r="F205" s="744"/>
      <c r="G205" s="744"/>
      <c r="H205" s="744"/>
      <c r="I205" s="744"/>
      <c r="J205" s="744"/>
      <c r="K205" s="744"/>
      <c r="L205" s="744"/>
      <c r="M205" s="744"/>
      <c r="N205" s="747" t="str">
        <f>B205</f>
        <v>Meta</v>
      </c>
      <c r="O205" s="745"/>
      <c r="P205" s="744"/>
      <c r="Q205" s="746" t="str">
        <f>B205</f>
        <v>Meta</v>
      </c>
      <c r="R205" s="744"/>
      <c r="S205" s="744"/>
      <c r="T205" s="744"/>
      <c r="U205" s="744"/>
      <c r="V205" s="744"/>
      <c r="W205" s="744"/>
      <c r="X205" s="744"/>
      <c r="Y205" s="744"/>
      <c r="Z205" s="744"/>
      <c r="AA205" s="744"/>
      <c r="AB205" s="744"/>
      <c r="AC205" s="747" t="str">
        <f>B205</f>
        <v>Meta</v>
      </c>
    </row>
    <row r="206" spans="2:29">
      <c r="B206" s="181"/>
      <c r="C206" s="662"/>
      <c r="D206" s="663"/>
      <c r="E206" s="663"/>
      <c r="F206" s="663"/>
      <c r="G206" s="663"/>
      <c r="H206" s="663"/>
      <c r="I206" s="663"/>
      <c r="J206" s="663"/>
      <c r="K206" s="663"/>
      <c r="L206" s="663"/>
      <c r="M206" s="663"/>
      <c r="N206" s="663"/>
      <c r="Q206" s="647"/>
      <c r="R206" s="650"/>
      <c r="S206" s="650"/>
      <c r="T206" s="650"/>
      <c r="U206" s="650"/>
      <c r="V206" s="650"/>
      <c r="W206" s="650"/>
      <c r="X206" s="650"/>
      <c r="Y206" s="650"/>
      <c r="Z206" s="650"/>
      <c r="AA206" s="650"/>
      <c r="AB206" s="650"/>
      <c r="AC206" s="650"/>
    </row>
    <row r="207" spans="2:29">
      <c r="B207" s="181"/>
      <c r="C207" s="662"/>
      <c r="D207" s="663"/>
      <c r="E207" s="663"/>
      <c r="F207" s="663"/>
      <c r="G207" s="663"/>
      <c r="H207" s="663"/>
      <c r="I207" s="663"/>
      <c r="J207" s="663"/>
      <c r="K207" s="663"/>
      <c r="L207" s="663"/>
      <c r="M207" s="663"/>
      <c r="N207" s="663"/>
      <c r="Q207" s="647"/>
      <c r="R207" s="650"/>
      <c r="S207" s="650"/>
      <c r="T207" s="650"/>
      <c r="U207" s="650"/>
      <c r="V207" s="650"/>
      <c r="W207" s="650"/>
      <c r="X207" s="650"/>
      <c r="Y207" s="650"/>
      <c r="Z207" s="650"/>
      <c r="AA207" s="650"/>
      <c r="AB207" s="650"/>
      <c r="AC207" s="650"/>
    </row>
    <row r="208" spans="2:29">
      <c r="B208" s="181"/>
      <c r="C208" s="662"/>
      <c r="D208" s="663"/>
      <c r="E208" s="663"/>
      <c r="F208" s="663"/>
      <c r="G208" s="663"/>
      <c r="H208" s="663"/>
      <c r="I208" s="663"/>
      <c r="J208" s="663"/>
      <c r="K208" s="663"/>
      <c r="L208" s="663"/>
      <c r="M208" s="663"/>
      <c r="N208" s="663"/>
      <c r="Q208" s="647"/>
      <c r="R208" s="650"/>
      <c r="S208" s="650"/>
      <c r="T208" s="650"/>
      <c r="U208" s="650"/>
      <c r="V208" s="650"/>
      <c r="W208" s="650"/>
      <c r="X208" s="650"/>
      <c r="Y208" s="650"/>
      <c r="Z208" s="650"/>
      <c r="AA208" s="650"/>
      <c r="AB208" s="650"/>
      <c r="AC208" s="650"/>
    </row>
    <row r="209" spans="2:29">
      <c r="B209" s="181"/>
      <c r="C209" s="662"/>
      <c r="D209" s="663"/>
      <c r="E209" s="663"/>
      <c r="F209" s="663"/>
      <c r="G209" s="663"/>
      <c r="H209" s="663"/>
      <c r="I209" s="663"/>
      <c r="J209" s="663"/>
      <c r="K209" s="663"/>
      <c r="L209" s="663"/>
      <c r="M209" s="663"/>
      <c r="N209" s="663"/>
      <c r="Q209" s="647"/>
      <c r="R209" s="650"/>
      <c r="S209" s="650"/>
      <c r="T209" s="650"/>
      <c r="U209" s="650"/>
      <c r="V209" s="650"/>
      <c r="W209" s="650"/>
      <c r="X209" s="650"/>
      <c r="Y209" s="650"/>
      <c r="Z209" s="650"/>
      <c r="AA209" s="650"/>
      <c r="AB209" s="650"/>
      <c r="AC209" s="650"/>
    </row>
    <row r="210" spans="2:29">
      <c r="B210" s="181"/>
      <c r="C210" s="662"/>
      <c r="D210" s="663"/>
      <c r="E210" s="663"/>
      <c r="F210" s="663"/>
      <c r="G210" s="663"/>
      <c r="H210" s="663"/>
      <c r="I210" s="663"/>
      <c r="J210" s="663"/>
      <c r="K210" s="663"/>
      <c r="L210" s="663"/>
      <c r="M210" s="663"/>
      <c r="N210" s="663"/>
      <c r="Q210" s="647"/>
      <c r="R210" s="650"/>
      <c r="S210" s="650"/>
      <c r="T210" s="650"/>
      <c r="U210" s="650"/>
      <c r="V210" s="650"/>
      <c r="W210" s="650"/>
      <c r="X210" s="650"/>
      <c r="Y210" s="650"/>
      <c r="Z210" s="650"/>
      <c r="AA210" s="650"/>
      <c r="AB210" s="650"/>
      <c r="AC210" s="650"/>
    </row>
    <row r="211" spans="2:29">
      <c r="B211" s="181"/>
      <c r="C211" s="662"/>
      <c r="D211" s="663"/>
      <c r="E211" s="663"/>
      <c r="F211" s="663"/>
      <c r="G211" s="663"/>
      <c r="H211" s="663"/>
      <c r="I211" s="663"/>
      <c r="J211" s="663"/>
      <c r="K211" s="663"/>
      <c r="L211" s="663"/>
      <c r="M211" s="663"/>
      <c r="N211" s="663"/>
      <c r="Q211" s="647"/>
      <c r="R211" s="650"/>
      <c r="S211" s="650"/>
      <c r="T211" s="650"/>
      <c r="U211" s="650"/>
      <c r="V211" s="650"/>
      <c r="W211" s="650"/>
      <c r="X211" s="650"/>
      <c r="Y211" s="650"/>
      <c r="Z211" s="650"/>
      <c r="AA211" s="650"/>
      <c r="AB211" s="650"/>
      <c r="AC211" s="650"/>
    </row>
    <row r="212" spans="2:29">
      <c r="B212" s="181"/>
      <c r="C212" s="662"/>
      <c r="D212" s="663"/>
      <c r="E212" s="663"/>
      <c r="F212" s="663"/>
      <c r="G212" s="663"/>
      <c r="H212" s="663"/>
      <c r="I212" s="663"/>
      <c r="J212" s="663"/>
      <c r="K212" s="663"/>
      <c r="L212" s="663"/>
      <c r="M212" s="663"/>
      <c r="N212" s="663"/>
      <c r="Q212" s="647"/>
      <c r="R212" s="650"/>
      <c r="S212" s="650"/>
      <c r="T212" s="650"/>
      <c r="U212" s="650"/>
      <c r="V212" s="650"/>
      <c r="W212" s="650"/>
      <c r="X212" s="650"/>
      <c r="Y212" s="650"/>
      <c r="Z212" s="650"/>
      <c r="AA212" s="650"/>
      <c r="AB212" s="650"/>
      <c r="AC212" s="650"/>
    </row>
    <row r="213" spans="2:29">
      <c r="B213" s="181"/>
      <c r="C213" s="662"/>
      <c r="D213" s="663"/>
      <c r="E213" s="663"/>
      <c r="F213" s="663"/>
      <c r="G213" s="663"/>
      <c r="H213" s="663"/>
      <c r="I213" s="663"/>
      <c r="J213" s="663"/>
      <c r="K213" s="663"/>
      <c r="L213" s="663"/>
      <c r="M213" s="663"/>
      <c r="N213" s="663"/>
      <c r="Q213" s="647"/>
      <c r="R213" s="650"/>
      <c r="S213" s="650"/>
      <c r="T213" s="650"/>
      <c r="U213" s="650"/>
      <c r="V213" s="650"/>
      <c r="W213" s="650"/>
      <c r="X213" s="650"/>
      <c r="Y213" s="650"/>
      <c r="Z213" s="650"/>
      <c r="AA213" s="650"/>
      <c r="AB213" s="650"/>
      <c r="AC213" s="650"/>
    </row>
    <row r="214" spans="2:29">
      <c r="B214" s="181"/>
      <c r="C214" s="662"/>
      <c r="D214" s="663"/>
      <c r="E214" s="663"/>
      <c r="F214" s="663"/>
      <c r="G214" s="663"/>
      <c r="H214" s="663"/>
      <c r="I214" s="663"/>
      <c r="J214" s="663"/>
      <c r="K214" s="663"/>
      <c r="L214" s="663"/>
      <c r="M214" s="663"/>
      <c r="N214" s="663"/>
      <c r="Q214" s="647"/>
      <c r="R214" s="650"/>
      <c r="S214" s="650"/>
      <c r="T214" s="650"/>
      <c r="U214" s="650"/>
      <c r="V214" s="650"/>
      <c r="W214" s="650"/>
      <c r="X214" s="650"/>
      <c r="Y214" s="650"/>
      <c r="Z214" s="650"/>
      <c r="AA214" s="650"/>
      <c r="AB214" s="650"/>
      <c r="AC214" s="650"/>
    </row>
    <row r="215" spans="2:29">
      <c r="B215" s="181"/>
      <c r="C215" s="662"/>
      <c r="D215" s="663"/>
      <c r="E215" s="663"/>
      <c r="F215" s="663"/>
      <c r="G215" s="663"/>
      <c r="H215" s="663"/>
      <c r="I215" s="663"/>
      <c r="J215" s="663"/>
      <c r="K215" s="663"/>
      <c r="L215" s="663"/>
      <c r="M215" s="663"/>
      <c r="N215" s="663"/>
      <c r="Q215" s="647"/>
      <c r="R215" s="650"/>
      <c r="S215" s="650"/>
      <c r="T215" s="650"/>
      <c r="U215" s="650"/>
      <c r="V215" s="650"/>
      <c r="W215" s="650"/>
      <c r="X215" s="650"/>
      <c r="Y215" s="650"/>
      <c r="Z215" s="650"/>
      <c r="AA215" s="650"/>
      <c r="AB215" s="650"/>
      <c r="AC215" s="650"/>
    </row>
    <row r="216" spans="2:29">
      <c r="B216" s="181"/>
      <c r="C216" s="662"/>
      <c r="D216" s="663"/>
      <c r="E216" s="663"/>
      <c r="F216" s="663"/>
      <c r="G216" s="663"/>
      <c r="H216" s="663"/>
      <c r="I216" s="663"/>
      <c r="J216" s="663"/>
      <c r="K216" s="663"/>
      <c r="L216" s="663"/>
      <c r="M216" s="663"/>
      <c r="N216" s="663"/>
      <c r="Q216" s="647"/>
      <c r="R216" s="650"/>
      <c r="S216" s="650"/>
      <c r="T216" s="650"/>
      <c r="U216" s="650"/>
      <c r="V216" s="650"/>
      <c r="W216" s="650"/>
      <c r="X216" s="650"/>
      <c r="Y216" s="650"/>
      <c r="Z216" s="650"/>
      <c r="AA216" s="650"/>
      <c r="AB216" s="650"/>
      <c r="AC216" s="650"/>
    </row>
    <row r="217" spans="2:29">
      <c r="B217" s="181"/>
      <c r="C217" s="662"/>
      <c r="D217" s="663"/>
      <c r="E217" s="663"/>
      <c r="F217" s="663"/>
      <c r="G217" s="663"/>
      <c r="H217" s="663"/>
      <c r="I217" s="663"/>
      <c r="J217" s="663"/>
      <c r="K217" s="663"/>
      <c r="L217" s="663"/>
      <c r="M217" s="663"/>
      <c r="N217" s="663"/>
      <c r="Q217" s="647"/>
      <c r="R217" s="650"/>
      <c r="S217" s="650"/>
      <c r="T217" s="650"/>
      <c r="U217" s="650"/>
      <c r="V217" s="650"/>
      <c r="W217" s="650"/>
      <c r="X217" s="650"/>
      <c r="Y217" s="650"/>
      <c r="Z217" s="650"/>
      <c r="AA217" s="650"/>
      <c r="AB217" s="650"/>
      <c r="AC217" s="650"/>
    </row>
    <row r="218" spans="2:29">
      <c r="B218" s="181"/>
      <c r="C218" s="662"/>
      <c r="D218" s="663"/>
      <c r="E218" s="663"/>
      <c r="F218" s="663"/>
      <c r="G218" s="663"/>
      <c r="H218" s="663"/>
      <c r="I218" s="663"/>
      <c r="J218" s="663"/>
      <c r="K218" s="663"/>
      <c r="L218" s="663"/>
      <c r="M218" s="663"/>
      <c r="N218" s="663"/>
      <c r="Q218" s="647"/>
      <c r="R218" s="650"/>
      <c r="S218" s="650"/>
      <c r="T218" s="650"/>
      <c r="U218" s="650"/>
      <c r="V218" s="650"/>
      <c r="W218" s="650"/>
      <c r="X218" s="650"/>
      <c r="Y218" s="650"/>
      <c r="Z218" s="650"/>
      <c r="AA218" s="650"/>
      <c r="AB218" s="650"/>
      <c r="AC218" s="650"/>
    </row>
    <row r="219" spans="2:29">
      <c r="B219" s="181"/>
      <c r="C219" s="662"/>
      <c r="D219" s="663"/>
      <c r="E219" s="663"/>
      <c r="F219" s="663"/>
      <c r="G219" s="663"/>
      <c r="H219" s="663"/>
      <c r="I219" s="663"/>
      <c r="J219" s="663"/>
      <c r="K219" s="663"/>
      <c r="L219" s="663"/>
      <c r="M219" s="663"/>
      <c r="N219" s="663"/>
      <c r="Q219" s="647"/>
      <c r="R219" s="650"/>
      <c r="S219" s="650"/>
      <c r="T219" s="650"/>
      <c r="U219" s="650"/>
      <c r="V219" s="650"/>
      <c r="W219" s="650"/>
      <c r="X219" s="650"/>
      <c r="Y219" s="650"/>
      <c r="Z219" s="650"/>
      <c r="AA219" s="650"/>
      <c r="AB219" s="650"/>
      <c r="AC219" s="650"/>
    </row>
    <row r="220" spans="2:29">
      <c r="B220" s="181"/>
      <c r="C220" s="662"/>
      <c r="D220" s="663"/>
      <c r="E220" s="663"/>
      <c r="F220" s="663"/>
      <c r="G220" s="663"/>
      <c r="H220" s="663"/>
      <c r="I220" s="663"/>
      <c r="J220" s="663"/>
      <c r="K220" s="663"/>
      <c r="L220" s="663"/>
      <c r="M220" s="663"/>
      <c r="N220" s="663"/>
      <c r="Q220" s="647"/>
      <c r="R220" s="650"/>
      <c r="S220" s="650"/>
      <c r="T220" s="650"/>
      <c r="U220" s="650"/>
      <c r="V220" s="650"/>
      <c r="W220" s="650"/>
      <c r="X220" s="650"/>
      <c r="Y220" s="650"/>
      <c r="Z220" s="650"/>
      <c r="AA220" s="650"/>
      <c r="AB220" s="650"/>
      <c r="AC220" s="650"/>
    </row>
    <row r="221" spans="2:29">
      <c r="B221" s="181"/>
      <c r="C221" s="662"/>
      <c r="D221" s="663"/>
      <c r="E221" s="663"/>
      <c r="F221" s="663"/>
      <c r="G221" s="663"/>
      <c r="H221" s="663"/>
      <c r="I221" s="663"/>
      <c r="J221" s="663"/>
      <c r="K221" s="663"/>
      <c r="L221" s="663"/>
      <c r="M221" s="663"/>
      <c r="N221" s="663"/>
      <c r="Q221" s="647"/>
      <c r="R221" s="650"/>
      <c r="S221" s="650"/>
      <c r="T221" s="650"/>
      <c r="U221" s="650"/>
      <c r="V221" s="650"/>
      <c r="W221" s="650"/>
      <c r="X221" s="650"/>
      <c r="Y221" s="650"/>
      <c r="Z221" s="650"/>
      <c r="AA221" s="650"/>
      <c r="AB221" s="650"/>
      <c r="AC221" s="650"/>
    </row>
    <row r="222" spans="2:29">
      <c r="B222" s="181"/>
      <c r="C222" s="662"/>
      <c r="D222" s="663"/>
      <c r="E222" s="663"/>
      <c r="F222" s="663"/>
      <c r="G222" s="663"/>
      <c r="H222" s="663"/>
      <c r="I222" s="663"/>
      <c r="J222" s="663"/>
      <c r="K222" s="663"/>
      <c r="L222" s="663"/>
      <c r="M222" s="663"/>
      <c r="N222" s="663"/>
      <c r="Q222" s="647"/>
      <c r="R222" s="650"/>
      <c r="S222" s="650"/>
      <c r="T222" s="650"/>
      <c r="U222" s="650"/>
      <c r="V222" s="650"/>
      <c r="W222" s="650"/>
      <c r="X222" s="650"/>
      <c r="Y222" s="650"/>
      <c r="Z222" s="650"/>
      <c r="AA222" s="650"/>
      <c r="AB222" s="650"/>
      <c r="AC222" s="650"/>
    </row>
    <row r="223" spans="2:29">
      <c r="B223" s="181"/>
      <c r="C223" s="662"/>
      <c r="D223" s="663"/>
      <c r="E223" s="663"/>
      <c r="F223" s="663"/>
      <c r="G223" s="663"/>
      <c r="H223" s="663"/>
      <c r="I223" s="663"/>
      <c r="J223" s="663"/>
      <c r="K223" s="663"/>
      <c r="L223" s="663"/>
      <c r="M223" s="663"/>
      <c r="N223" s="663"/>
      <c r="Q223" s="647"/>
      <c r="R223" s="650"/>
      <c r="S223" s="650"/>
      <c r="T223" s="650"/>
      <c r="U223" s="650"/>
      <c r="V223" s="650"/>
      <c r="W223" s="650"/>
      <c r="X223" s="650"/>
      <c r="Y223" s="650"/>
      <c r="Z223" s="650"/>
      <c r="AA223" s="650"/>
      <c r="AB223" s="650"/>
      <c r="AC223" s="650"/>
    </row>
    <row r="224" spans="2:29">
      <c r="B224" s="181"/>
      <c r="C224" s="662"/>
      <c r="D224" s="663"/>
      <c r="E224" s="663"/>
      <c r="F224" s="663"/>
      <c r="G224" s="663"/>
      <c r="H224" s="663"/>
      <c r="I224" s="663"/>
      <c r="J224" s="663"/>
      <c r="K224" s="663"/>
      <c r="L224" s="663"/>
      <c r="M224" s="663"/>
      <c r="N224" s="663"/>
      <c r="Q224" s="647"/>
      <c r="R224" s="650"/>
      <c r="S224" s="650"/>
      <c r="T224" s="650"/>
      <c r="U224" s="650"/>
      <c r="V224" s="650"/>
      <c r="W224" s="650"/>
      <c r="X224" s="650"/>
      <c r="Y224" s="650"/>
      <c r="Z224" s="650"/>
      <c r="AA224" s="650"/>
      <c r="AB224" s="650"/>
      <c r="AC224" s="650"/>
    </row>
    <row r="225" spans="1:52">
      <c r="B225" s="181"/>
      <c r="C225" s="662"/>
      <c r="D225" s="663"/>
      <c r="E225" s="663"/>
      <c r="F225" s="663"/>
      <c r="G225" s="663"/>
      <c r="H225" s="663"/>
      <c r="I225" s="663"/>
      <c r="J225" s="663"/>
      <c r="K225" s="663"/>
      <c r="L225" s="663"/>
      <c r="M225" s="663"/>
      <c r="N225" s="663"/>
      <c r="Q225" s="647"/>
      <c r="R225" s="650"/>
      <c r="S225" s="650"/>
      <c r="T225" s="650"/>
      <c r="U225" s="650"/>
      <c r="V225" s="650"/>
      <c r="W225" s="650"/>
      <c r="X225" s="650"/>
      <c r="Y225" s="650"/>
      <c r="Z225" s="650"/>
      <c r="AA225" s="650"/>
      <c r="AB225" s="650"/>
      <c r="AC225" s="650"/>
    </row>
    <row r="226" spans="1:52">
      <c r="B226" s="181"/>
      <c r="C226" s="662"/>
      <c r="D226" s="663"/>
      <c r="E226" s="663"/>
      <c r="F226" s="663"/>
      <c r="G226" s="663"/>
      <c r="H226" s="663"/>
      <c r="I226" s="663"/>
      <c r="J226" s="663"/>
      <c r="K226" s="663"/>
      <c r="L226" s="663"/>
      <c r="M226" s="663"/>
      <c r="N226" s="663"/>
      <c r="Q226" s="647"/>
      <c r="R226" s="650"/>
      <c r="S226" s="650"/>
      <c r="T226" s="650"/>
      <c r="U226" s="650"/>
      <c r="V226" s="650"/>
      <c r="W226" s="650"/>
      <c r="X226" s="650"/>
      <c r="Y226" s="650"/>
      <c r="Z226" s="650"/>
      <c r="AA226" s="650"/>
      <c r="AB226" s="650"/>
      <c r="AC226" s="650"/>
    </row>
    <row r="227" spans="1:52">
      <c r="B227" s="181"/>
      <c r="C227" s="662"/>
      <c r="D227" s="663"/>
      <c r="E227" s="663"/>
      <c r="F227" s="663"/>
      <c r="G227" s="663"/>
      <c r="H227" s="663"/>
      <c r="I227" s="663"/>
      <c r="J227" s="663"/>
      <c r="K227" s="663"/>
      <c r="L227" s="663"/>
      <c r="M227" s="663"/>
      <c r="N227" s="663"/>
      <c r="Q227" s="647"/>
      <c r="R227" s="650"/>
      <c r="S227" s="650"/>
      <c r="T227" s="650"/>
      <c r="U227" s="650"/>
      <c r="V227" s="650"/>
      <c r="W227" s="650"/>
      <c r="X227" s="650"/>
      <c r="Y227" s="650"/>
      <c r="Z227" s="650"/>
      <c r="AA227" s="650"/>
      <c r="AB227" s="650"/>
      <c r="AC227" s="650"/>
    </row>
    <row r="228" spans="1:52" ht="15.75">
      <c r="B228" s="299"/>
      <c r="J228" s="177"/>
      <c r="K228" s="177"/>
      <c r="L228" s="177"/>
      <c r="M228" s="177"/>
      <c r="N228" s="177"/>
    </row>
    <row r="229" spans="1:52" ht="21">
      <c r="B229" s="611" t="s">
        <v>320</v>
      </c>
      <c r="D229" s="177"/>
      <c r="E229" s="177"/>
      <c r="F229" s="177"/>
      <c r="G229" s="177"/>
      <c r="H229" s="177"/>
      <c r="I229" s="177"/>
      <c r="J229" s="177"/>
      <c r="K229" s="177"/>
      <c r="L229" s="177"/>
      <c r="M229" s="177"/>
      <c r="N229" s="177"/>
      <c r="Q229" s="299" t="s">
        <v>320</v>
      </c>
      <c r="R229" s="353"/>
      <c r="S229" s="353"/>
      <c r="T229" s="353"/>
      <c r="U229" s="353"/>
      <c r="V229" s="353"/>
      <c r="W229" s="353"/>
      <c r="X229" s="353"/>
      <c r="Y229" s="353"/>
      <c r="Z229" s="353"/>
      <c r="AA229" s="353"/>
      <c r="AB229" s="353"/>
      <c r="AC229" s="353"/>
      <c r="AD229" s="41"/>
    </row>
    <row r="230" spans="1:52" s="193" customFormat="1">
      <c r="B230" s="612" t="str">
        <f>"Units consumed by "&amp;B229</f>
        <v>Units consumed by Meta</v>
      </c>
      <c r="C230" s="613">
        <v>2016</v>
      </c>
      <c r="D230" s="464">
        <v>2017</v>
      </c>
      <c r="E230" s="613">
        <v>2018</v>
      </c>
      <c r="F230" s="464">
        <v>2019</v>
      </c>
      <c r="G230" s="613">
        <v>2020</v>
      </c>
      <c r="H230" s="464">
        <v>2021</v>
      </c>
      <c r="I230" s="613">
        <v>2022</v>
      </c>
      <c r="J230" s="464">
        <v>2023</v>
      </c>
      <c r="K230" s="464">
        <v>2024</v>
      </c>
      <c r="L230" s="464">
        <v>2025</v>
      </c>
      <c r="M230" s="464">
        <v>2026</v>
      </c>
      <c r="N230" s="464">
        <v>2027</v>
      </c>
      <c r="Q230" s="427" t="str">
        <f>"Sales to "&amp;Q229</f>
        <v>Sales to Meta</v>
      </c>
      <c r="R230" s="613">
        <v>2016</v>
      </c>
      <c r="S230" s="464">
        <v>2017</v>
      </c>
      <c r="T230" s="613">
        <v>2018</v>
      </c>
      <c r="U230" s="464">
        <v>2019</v>
      </c>
      <c r="V230" s="613">
        <v>2020</v>
      </c>
      <c r="W230" s="464">
        <v>2021</v>
      </c>
      <c r="X230" s="613">
        <v>2022</v>
      </c>
      <c r="Y230" s="464">
        <v>2023</v>
      </c>
      <c r="Z230" s="464">
        <v>2024</v>
      </c>
      <c r="AA230" s="464">
        <v>2025</v>
      </c>
      <c r="AB230" s="464">
        <v>2026</v>
      </c>
      <c r="AC230" s="464">
        <v>2027</v>
      </c>
      <c r="AD230" s="41"/>
      <c r="AE230" s="176"/>
      <c r="AF230" s="176"/>
      <c r="AG230" s="176"/>
      <c r="AH230" s="176"/>
      <c r="AI230" s="176"/>
      <c r="AJ230" s="176"/>
      <c r="AK230" s="176"/>
      <c r="AL230" s="176"/>
      <c r="AM230" s="176"/>
      <c r="AN230" s="176"/>
      <c r="AO230" s="176"/>
      <c r="AP230" s="176"/>
      <c r="AQ230" s="176"/>
      <c r="AR230" s="176"/>
      <c r="AS230" s="176"/>
      <c r="AT230" s="176"/>
      <c r="AU230" s="176"/>
      <c r="AV230" s="176"/>
      <c r="AW230" s="3"/>
      <c r="AX230" s="176"/>
      <c r="AY230" s="176"/>
      <c r="AZ230" s="176"/>
    </row>
    <row r="231" spans="1:52">
      <c r="A231" s="617">
        <v>10</v>
      </c>
      <c r="B231" s="199" t="s">
        <v>503</v>
      </c>
      <c r="C231" s="428">
        <v>253776.49878335916</v>
      </c>
      <c r="D231" s="428">
        <v>148781.31932147851</v>
      </c>
      <c r="E231" s="428"/>
      <c r="F231" s="428"/>
      <c r="G231" s="428"/>
      <c r="H231" s="428"/>
      <c r="I231" s="428"/>
      <c r="J231" s="428"/>
      <c r="K231" s="428"/>
      <c r="L231" s="428"/>
      <c r="M231" s="428"/>
      <c r="N231" s="428"/>
      <c r="Q231" s="199" t="s">
        <v>503</v>
      </c>
      <c r="R231" s="652">
        <v>8.130764939694556</v>
      </c>
      <c r="S231" s="652">
        <v>3.6425309258390932</v>
      </c>
      <c r="T231" s="652"/>
      <c r="U231" s="652"/>
      <c r="V231" s="652"/>
      <c r="W231" s="652"/>
      <c r="X231" s="652"/>
      <c r="Y231" s="652"/>
      <c r="Z231" s="652"/>
      <c r="AA231" s="652"/>
      <c r="AB231" s="652"/>
      <c r="AC231" s="652"/>
      <c r="AD231" s="41"/>
      <c r="AW231" s="3"/>
    </row>
    <row r="232" spans="1:52">
      <c r="A232" s="617">
        <v>40</v>
      </c>
      <c r="B232" s="199" t="s">
        <v>507</v>
      </c>
      <c r="C232" s="429">
        <v>164573.15</v>
      </c>
      <c r="D232" s="429">
        <v>201654</v>
      </c>
      <c r="E232" s="429"/>
      <c r="F232" s="429"/>
      <c r="G232" s="429"/>
      <c r="H232" s="429"/>
      <c r="I232" s="429"/>
      <c r="J232" s="429"/>
      <c r="K232" s="429"/>
      <c r="L232" s="429"/>
      <c r="M232" s="429"/>
      <c r="N232" s="429"/>
      <c r="Q232" s="199" t="s">
        <v>507</v>
      </c>
      <c r="R232" s="652">
        <v>62.142912300000006</v>
      </c>
      <c r="S232" s="652">
        <v>69.273285670000007</v>
      </c>
      <c r="T232" s="652"/>
      <c r="U232" s="652"/>
      <c r="V232" s="652"/>
      <c r="W232" s="652"/>
      <c r="X232" s="652"/>
      <c r="Y232" s="652"/>
      <c r="Z232" s="652"/>
      <c r="AA232" s="652"/>
      <c r="AB232" s="652"/>
      <c r="AC232" s="652"/>
      <c r="AD232" s="41"/>
      <c r="AE232" s="41"/>
      <c r="AW232" s="3"/>
    </row>
    <row r="233" spans="1:52">
      <c r="A233" s="617">
        <v>100</v>
      </c>
      <c r="B233" s="199" t="s">
        <v>512</v>
      </c>
      <c r="C233" s="428">
        <v>88200.6</v>
      </c>
      <c r="D233" s="428">
        <v>683412.1</v>
      </c>
      <c r="E233" s="428"/>
      <c r="F233" s="428"/>
      <c r="G233" s="428"/>
      <c r="H233" s="428"/>
      <c r="I233" s="428"/>
      <c r="J233" s="428"/>
      <c r="K233" s="428"/>
      <c r="L233" s="428"/>
      <c r="M233" s="428"/>
      <c r="N233" s="428"/>
      <c r="O233" s="176" t="s">
        <v>396</v>
      </c>
      <c r="Q233" s="199" t="s">
        <v>512</v>
      </c>
      <c r="R233" s="652">
        <v>55.125374999999998</v>
      </c>
      <c r="S233" s="652">
        <v>307.53544499999998</v>
      </c>
      <c r="T233" s="652"/>
      <c r="U233" s="652"/>
      <c r="V233" s="652"/>
      <c r="W233" s="652"/>
      <c r="X233" s="652"/>
      <c r="Y233" s="652"/>
      <c r="Z233" s="652"/>
      <c r="AA233" s="652"/>
      <c r="AB233" s="652"/>
      <c r="AC233" s="652"/>
      <c r="AD233" s="41"/>
      <c r="AW233" s="3"/>
    </row>
    <row r="234" spans="1:52">
      <c r="A234" s="617">
        <v>200</v>
      </c>
      <c r="B234" s="199" t="s">
        <v>519</v>
      </c>
      <c r="C234" s="199">
        <v>0</v>
      </c>
      <c r="D234" s="428">
        <v>0</v>
      </c>
      <c r="E234" s="428"/>
      <c r="F234" s="428"/>
      <c r="G234" s="428"/>
      <c r="H234" s="428"/>
      <c r="I234" s="428"/>
      <c r="J234" s="428"/>
      <c r="K234" s="428"/>
      <c r="L234" s="428"/>
      <c r="M234" s="428"/>
      <c r="N234" s="428"/>
      <c r="O234" s="176" t="s">
        <v>396</v>
      </c>
      <c r="Q234" s="199" t="s">
        <v>519</v>
      </c>
      <c r="R234" s="652">
        <v>0</v>
      </c>
      <c r="S234" s="652">
        <v>0</v>
      </c>
      <c r="T234" s="652"/>
      <c r="U234" s="652"/>
      <c r="V234" s="652"/>
      <c r="W234" s="652"/>
      <c r="X234" s="652"/>
      <c r="Y234" s="652"/>
      <c r="Z234" s="652"/>
      <c r="AA234" s="652"/>
      <c r="AB234" s="652"/>
      <c r="AC234" s="652"/>
      <c r="AD234" s="41"/>
      <c r="AW234" s="3"/>
    </row>
    <row r="235" spans="1:52">
      <c r="A235" s="617">
        <v>400</v>
      </c>
      <c r="B235" s="199" t="s">
        <v>522</v>
      </c>
      <c r="C235" s="199">
        <v>0</v>
      </c>
      <c r="D235" s="199">
        <v>0</v>
      </c>
      <c r="E235" s="428"/>
      <c r="F235" s="428"/>
      <c r="G235" s="428"/>
      <c r="H235" s="428"/>
      <c r="I235" s="428"/>
      <c r="J235" s="428"/>
      <c r="K235" s="428"/>
      <c r="L235" s="428"/>
      <c r="M235" s="428"/>
      <c r="N235" s="428"/>
      <c r="Q235" s="199" t="s">
        <v>522</v>
      </c>
      <c r="R235" s="652">
        <v>0</v>
      </c>
      <c r="S235" s="652">
        <v>0</v>
      </c>
      <c r="T235" s="652"/>
      <c r="U235" s="652"/>
      <c r="V235" s="652"/>
      <c r="W235" s="652"/>
      <c r="X235" s="652"/>
      <c r="Y235" s="652"/>
      <c r="Z235" s="652"/>
      <c r="AA235" s="652"/>
      <c r="AB235" s="652"/>
      <c r="AC235" s="652"/>
      <c r="AD235" s="41"/>
      <c r="AW235" s="3"/>
    </row>
    <row r="236" spans="1:52">
      <c r="A236" s="617">
        <v>400</v>
      </c>
      <c r="B236" s="630" t="s">
        <v>524</v>
      </c>
      <c r="C236" s="199">
        <v>0</v>
      </c>
      <c r="D236" s="199">
        <v>0</v>
      </c>
      <c r="E236" s="465"/>
      <c r="F236" s="465"/>
      <c r="G236" s="465"/>
      <c r="H236" s="465"/>
      <c r="I236" s="465"/>
      <c r="J236" s="465"/>
      <c r="K236" s="465"/>
      <c r="L236" s="465"/>
      <c r="M236" s="465"/>
      <c r="N236" s="465"/>
      <c r="O236" s="176" t="s">
        <v>396</v>
      </c>
      <c r="Q236" s="199" t="s">
        <v>524</v>
      </c>
      <c r="R236" s="652">
        <v>0</v>
      </c>
      <c r="S236" s="652">
        <v>0</v>
      </c>
      <c r="T236" s="652"/>
      <c r="U236" s="652"/>
      <c r="V236" s="652"/>
      <c r="W236" s="652"/>
      <c r="X236" s="652"/>
      <c r="Y236" s="652"/>
      <c r="Z236" s="652"/>
      <c r="AA236" s="652"/>
      <c r="AB236" s="652"/>
      <c r="AC236" s="652"/>
      <c r="AD236" s="41"/>
      <c r="AW236" s="3"/>
    </row>
    <row r="237" spans="1:52" s="193" customFormat="1">
      <c r="A237" s="626">
        <v>400</v>
      </c>
      <c r="B237" s="614" t="s">
        <v>525</v>
      </c>
      <c r="C237" s="525">
        <v>0</v>
      </c>
      <c r="D237" s="525">
        <v>0</v>
      </c>
      <c r="E237" s="465"/>
      <c r="F237" s="465"/>
      <c r="G237" s="465"/>
      <c r="H237" s="465"/>
      <c r="I237" s="465"/>
      <c r="J237" s="465"/>
      <c r="K237" s="465"/>
      <c r="L237" s="465"/>
      <c r="M237" s="465"/>
      <c r="N237" s="465"/>
      <c r="O237" s="176" t="s">
        <v>396</v>
      </c>
      <c r="Q237" s="525" t="s">
        <v>525</v>
      </c>
      <c r="R237" s="653">
        <v>0</v>
      </c>
      <c r="S237" s="653">
        <v>0</v>
      </c>
      <c r="T237" s="653"/>
      <c r="U237" s="653"/>
      <c r="V237" s="653"/>
      <c r="W237" s="653"/>
      <c r="X237" s="653"/>
      <c r="Y237" s="653"/>
      <c r="Z237" s="653"/>
      <c r="AA237" s="653"/>
      <c r="AB237" s="653"/>
      <c r="AC237" s="653"/>
      <c r="AD237" s="41"/>
      <c r="AW237" s="654"/>
    </row>
    <row r="238" spans="1:52">
      <c r="A238" s="617">
        <v>800</v>
      </c>
      <c r="B238" s="630" t="s">
        <v>528</v>
      </c>
      <c r="C238" s="199">
        <v>0</v>
      </c>
      <c r="D238" s="199">
        <v>0</v>
      </c>
      <c r="E238" s="428"/>
      <c r="F238" s="428"/>
      <c r="G238" s="428"/>
      <c r="H238" s="428"/>
      <c r="I238" s="428"/>
      <c r="J238" s="428"/>
      <c r="K238" s="428"/>
      <c r="L238" s="428"/>
      <c r="M238" s="428"/>
      <c r="N238" s="428"/>
      <c r="O238" s="176" t="s">
        <v>396</v>
      </c>
      <c r="Q238" s="199" t="s">
        <v>528</v>
      </c>
      <c r="R238" s="652">
        <v>0</v>
      </c>
      <c r="S238" s="652">
        <v>0</v>
      </c>
      <c r="T238" s="652"/>
      <c r="U238" s="652"/>
      <c r="V238" s="652"/>
      <c r="W238" s="652"/>
      <c r="X238" s="652"/>
      <c r="Y238" s="652"/>
      <c r="Z238" s="652"/>
      <c r="AA238" s="652"/>
      <c r="AB238" s="652"/>
      <c r="AC238" s="652"/>
      <c r="AD238" s="41"/>
      <c r="AW238" s="3"/>
    </row>
    <row r="239" spans="1:52">
      <c r="A239" s="617">
        <v>800</v>
      </c>
      <c r="B239" s="630" t="s">
        <v>529</v>
      </c>
      <c r="C239" s="428">
        <v>0</v>
      </c>
      <c r="D239" s="428">
        <v>0</v>
      </c>
      <c r="E239" s="428"/>
      <c r="F239" s="428"/>
      <c r="G239" s="428"/>
      <c r="H239" s="428"/>
      <c r="I239" s="428"/>
      <c r="J239" s="428"/>
      <c r="K239" s="428"/>
      <c r="L239" s="428"/>
      <c r="M239" s="428"/>
      <c r="N239" s="428"/>
      <c r="O239" s="176" t="s">
        <v>396</v>
      </c>
      <c r="Q239" s="199" t="s">
        <v>529</v>
      </c>
      <c r="R239" s="652">
        <v>0</v>
      </c>
      <c r="S239" s="652">
        <v>0</v>
      </c>
      <c r="T239" s="652"/>
      <c r="U239" s="652"/>
      <c r="V239" s="652"/>
      <c r="W239" s="652"/>
      <c r="X239" s="652"/>
      <c r="Y239" s="652"/>
      <c r="Z239" s="652"/>
      <c r="AA239" s="652"/>
      <c r="AB239" s="652"/>
      <c r="AC239" s="652"/>
      <c r="AD239" s="41"/>
      <c r="AW239" s="3"/>
    </row>
    <row r="240" spans="1:52">
      <c r="A240" s="617">
        <v>800</v>
      </c>
      <c r="B240" s="630" t="s">
        <v>530</v>
      </c>
      <c r="C240" s="199">
        <v>0</v>
      </c>
      <c r="D240" s="199">
        <v>0</v>
      </c>
      <c r="E240" s="428"/>
      <c r="F240" s="428"/>
      <c r="G240" s="428"/>
      <c r="H240" s="428"/>
      <c r="I240" s="428"/>
      <c r="J240" s="428"/>
      <c r="K240" s="428"/>
      <c r="L240" s="428"/>
      <c r="M240" s="428"/>
      <c r="N240" s="428"/>
      <c r="O240" s="176" t="s">
        <v>396</v>
      </c>
      <c r="Q240" s="199" t="s">
        <v>530</v>
      </c>
      <c r="R240" s="619">
        <v>0</v>
      </c>
      <c r="S240" s="619">
        <v>0</v>
      </c>
      <c r="T240" s="619"/>
      <c r="U240" s="619"/>
      <c r="V240" s="619"/>
      <c r="W240" s="619"/>
      <c r="X240" s="619"/>
      <c r="Y240" s="619"/>
      <c r="Z240" s="619"/>
      <c r="AA240" s="619"/>
      <c r="AB240" s="619"/>
      <c r="AC240" s="619"/>
      <c r="AD240" s="41"/>
      <c r="AW240" s="3"/>
    </row>
    <row r="241" spans="1:49">
      <c r="A241" s="617">
        <v>800</v>
      </c>
      <c r="B241" s="630" t="s">
        <v>531</v>
      </c>
      <c r="C241" s="199">
        <v>0</v>
      </c>
      <c r="D241" s="199">
        <v>0</v>
      </c>
      <c r="E241" s="428"/>
      <c r="F241" s="428"/>
      <c r="G241" s="428"/>
      <c r="H241" s="428"/>
      <c r="I241" s="428"/>
      <c r="J241" s="428"/>
      <c r="K241" s="428"/>
      <c r="L241" s="428"/>
      <c r="M241" s="428"/>
      <c r="N241" s="428"/>
      <c r="O241" s="176" t="s">
        <v>396</v>
      </c>
      <c r="Q241" s="199" t="s">
        <v>531</v>
      </c>
      <c r="R241" s="619">
        <v>0</v>
      </c>
      <c r="S241" s="619">
        <v>0</v>
      </c>
      <c r="T241" s="619"/>
      <c r="U241" s="619"/>
      <c r="V241" s="619"/>
      <c r="W241" s="619"/>
      <c r="X241" s="619"/>
      <c r="Y241" s="619"/>
      <c r="Z241" s="619"/>
      <c r="AA241" s="619"/>
      <c r="AB241" s="619"/>
      <c r="AC241" s="619"/>
      <c r="AD241" s="41"/>
      <c r="AW241" s="3"/>
    </row>
    <row r="242" spans="1:49">
      <c r="A242" s="617">
        <v>1600</v>
      </c>
      <c r="B242" s="630" t="s">
        <v>532</v>
      </c>
      <c r="C242" s="199">
        <v>0</v>
      </c>
      <c r="D242" s="199">
        <v>0</v>
      </c>
      <c r="E242" s="428"/>
      <c r="F242" s="428"/>
      <c r="G242" s="428"/>
      <c r="H242" s="428"/>
      <c r="I242" s="428"/>
      <c r="J242" s="428"/>
      <c r="K242" s="428"/>
      <c r="L242" s="428"/>
      <c r="M242" s="428"/>
      <c r="N242" s="428"/>
      <c r="Q242" s="199" t="s">
        <v>532</v>
      </c>
      <c r="R242" s="619">
        <v>0</v>
      </c>
      <c r="S242" s="619">
        <v>0</v>
      </c>
      <c r="T242" s="619"/>
      <c r="U242" s="619"/>
      <c r="V242" s="619"/>
      <c r="W242" s="619"/>
      <c r="X242" s="619"/>
      <c r="Y242" s="619"/>
      <c r="Z242" s="619"/>
      <c r="AA242" s="619"/>
      <c r="AB242" s="619"/>
      <c r="AC242" s="619"/>
      <c r="AD242" s="41"/>
      <c r="AW242" s="3"/>
    </row>
    <row r="243" spans="1:49">
      <c r="A243" s="617">
        <v>1600</v>
      </c>
      <c r="B243" s="630" t="s">
        <v>533</v>
      </c>
      <c r="C243" s="199">
        <v>0</v>
      </c>
      <c r="D243" s="199">
        <v>0</v>
      </c>
      <c r="E243" s="428"/>
      <c r="F243" s="428"/>
      <c r="G243" s="428"/>
      <c r="H243" s="428"/>
      <c r="I243" s="428"/>
      <c r="J243" s="428"/>
      <c r="K243" s="428"/>
      <c r="L243" s="428"/>
      <c r="M243" s="428"/>
      <c r="N243" s="428"/>
      <c r="Q243" s="199" t="s">
        <v>533</v>
      </c>
      <c r="R243" s="619">
        <v>0</v>
      </c>
      <c r="S243" s="619">
        <v>0</v>
      </c>
      <c r="T243" s="619"/>
      <c r="U243" s="619"/>
      <c r="V243" s="619"/>
      <c r="W243" s="619"/>
      <c r="X243" s="619"/>
      <c r="Y243" s="619"/>
      <c r="Z243" s="619"/>
      <c r="AA243" s="619"/>
      <c r="AB243" s="619"/>
      <c r="AC243" s="619"/>
      <c r="AD243" s="41"/>
      <c r="AW243" s="3"/>
    </row>
    <row r="244" spans="1:49">
      <c r="A244" s="617">
        <v>1600</v>
      </c>
      <c r="B244" s="630" t="s">
        <v>534</v>
      </c>
      <c r="C244" s="199">
        <v>0</v>
      </c>
      <c r="D244" s="199">
        <v>0</v>
      </c>
      <c r="E244" s="428"/>
      <c r="F244" s="428"/>
      <c r="G244" s="428"/>
      <c r="H244" s="428"/>
      <c r="I244" s="428"/>
      <c r="J244" s="428"/>
      <c r="K244" s="428"/>
      <c r="L244" s="428"/>
      <c r="M244" s="428"/>
      <c r="N244" s="428"/>
      <c r="O244" s="176" t="s">
        <v>396</v>
      </c>
      <c r="Q244" s="199" t="s">
        <v>534</v>
      </c>
      <c r="R244" s="619">
        <v>0</v>
      </c>
      <c r="S244" s="619">
        <v>0</v>
      </c>
      <c r="T244" s="619"/>
      <c r="U244" s="619"/>
      <c r="V244" s="619"/>
      <c r="W244" s="619"/>
      <c r="X244" s="619"/>
      <c r="Y244" s="619"/>
      <c r="Z244" s="425"/>
      <c r="AA244" s="425"/>
      <c r="AB244" s="425"/>
      <c r="AC244" s="425"/>
      <c r="AD244" s="41"/>
      <c r="AW244" s="3"/>
    </row>
    <row r="245" spans="1:49">
      <c r="B245" s="630"/>
      <c r="C245" s="199"/>
      <c r="D245" s="199"/>
      <c r="E245" s="428"/>
      <c r="F245" s="428"/>
      <c r="G245" s="428"/>
      <c r="H245" s="428"/>
      <c r="I245" s="428"/>
      <c r="J245" s="428"/>
      <c r="K245" s="428"/>
      <c r="L245" s="428"/>
      <c r="M245" s="428"/>
      <c r="N245" s="428"/>
      <c r="Q245" s="199"/>
      <c r="R245" s="619"/>
      <c r="S245" s="619"/>
      <c r="T245" s="619"/>
      <c r="U245" s="619"/>
      <c r="V245" s="619"/>
      <c r="W245" s="619"/>
      <c r="X245" s="619"/>
      <c r="Y245" s="619"/>
      <c r="Z245" s="619"/>
      <c r="AA245" s="619"/>
      <c r="AB245" s="619"/>
      <c r="AC245" s="619"/>
      <c r="AD245" s="41"/>
      <c r="AW245" s="3"/>
    </row>
    <row r="246" spans="1:49">
      <c r="A246" s="631">
        <v>10</v>
      </c>
      <c r="B246" s="608" t="s">
        <v>338</v>
      </c>
      <c r="C246" s="640">
        <v>11856.78</v>
      </c>
      <c r="D246" s="640">
        <v>9917.1820000000007</v>
      </c>
      <c r="E246" s="640"/>
      <c r="F246" s="640"/>
      <c r="G246" s="640"/>
      <c r="H246" s="640"/>
      <c r="I246" s="640"/>
      <c r="J246" s="640"/>
      <c r="K246" s="640"/>
      <c r="L246" s="640"/>
      <c r="M246" s="640"/>
      <c r="N246" s="640"/>
      <c r="O246" s="176" t="str">
        <f t="shared" ref="O246:O261" si="72">$B$287</f>
        <v xml:space="preserve">Metro and LH </v>
      </c>
      <c r="Q246" s="199" t="s">
        <v>338</v>
      </c>
      <c r="R246" s="623">
        <v>6.9131092178604758</v>
      </c>
      <c r="S246" s="623">
        <v>5.100084922041928</v>
      </c>
      <c r="T246" s="623"/>
      <c r="U246" s="623"/>
      <c r="V246" s="623"/>
      <c r="W246" s="623"/>
      <c r="X246" s="623"/>
      <c r="Y246" s="623"/>
      <c r="Z246" s="623"/>
      <c r="AA246" s="623"/>
      <c r="AB246" s="623"/>
      <c r="AC246" s="623"/>
      <c r="AD246" s="41"/>
      <c r="AW246" s="3"/>
    </row>
    <row r="247" spans="1:49">
      <c r="A247" s="631">
        <v>40</v>
      </c>
      <c r="B247" s="608" t="s">
        <v>339</v>
      </c>
      <c r="C247" s="640">
        <v>23201.914314606747</v>
      </c>
      <c r="D247" s="640">
        <v>13696.341061428313</v>
      </c>
      <c r="E247" s="640"/>
      <c r="F247" s="640"/>
      <c r="G247" s="640"/>
      <c r="H247" s="640"/>
      <c r="I247" s="640"/>
      <c r="J247" s="640"/>
      <c r="K247" s="640"/>
      <c r="L247" s="640"/>
      <c r="M247" s="640"/>
      <c r="N247" s="640"/>
      <c r="O247" s="176" t="str">
        <f t="shared" si="72"/>
        <v xml:space="preserve">Metro and LH </v>
      </c>
      <c r="Q247" s="199" t="s">
        <v>339</v>
      </c>
      <c r="R247" s="623">
        <v>210.31333904030348</v>
      </c>
      <c r="S247" s="623">
        <v>92.101742586730523</v>
      </c>
      <c r="T247" s="623"/>
      <c r="U247" s="623"/>
      <c r="V247" s="623"/>
      <c r="W247" s="623"/>
      <c r="X247" s="623"/>
      <c r="Y247" s="623"/>
      <c r="Z247" s="623"/>
      <c r="AA247" s="623"/>
      <c r="AB247" s="623"/>
      <c r="AC247" s="623"/>
      <c r="AD247" s="41"/>
      <c r="AW247" s="3"/>
    </row>
    <row r="248" spans="1:49">
      <c r="A248" s="631">
        <v>100</v>
      </c>
      <c r="B248" s="608" t="s">
        <v>329</v>
      </c>
      <c r="C248" s="640">
        <v>10890.071325113431</v>
      </c>
      <c r="D248" s="640">
        <v>15112.548611851013</v>
      </c>
      <c r="E248" s="640"/>
      <c r="F248" s="640"/>
      <c r="G248" s="640"/>
      <c r="H248" s="640"/>
      <c r="I248" s="640"/>
      <c r="J248" s="640"/>
      <c r="K248" s="640"/>
      <c r="L248" s="640"/>
      <c r="M248" s="640"/>
      <c r="N248" s="640"/>
      <c r="O248" s="176" t="str">
        <f t="shared" si="72"/>
        <v xml:space="preserve">Metro and LH </v>
      </c>
      <c r="Q248" s="199" t="s">
        <v>329</v>
      </c>
      <c r="R248" s="623">
        <v>140.19877823951032</v>
      </c>
      <c r="S248" s="623">
        <v>151.12548611851014</v>
      </c>
      <c r="T248" s="623"/>
      <c r="U248" s="623"/>
      <c r="V248" s="623"/>
      <c r="W248" s="623"/>
      <c r="X248" s="623"/>
      <c r="Y248" s="623"/>
      <c r="Z248" s="623"/>
      <c r="AA248" s="623"/>
      <c r="AB248" s="623"/>
      <c r="AC248" s="623"/>
      <c r="AD248" s="41"/>
      <c r="AW248" s="3"/>
    </row>
    <row r="249" spans="1:49">
      <c r="A249" s="631">
        <v>100</v>
      </c>
      <c r="B249" s="608" t="s">
        <v>330</v>
      </c>
      <c r="C249" s="640">
        <v>0</v>
      </c>
      <c r="D249" s="640">
        <v>0</v>
      </c>
      <c r="E249" s="640"/>
      <c r="F249" s="640"/>
      <c r="G249" s="640"/>
      <c r="H249" s="640"/>
      <c r="I249" s="640"/>
      <c r="J249" s="640"/>
      <c r="K249" s="640"/>
      <c r="L249" s="640"/>
      <c r="M249" s="640"/>
      <c r="N249" s="640"/>
      <c r="O249" s="176" t="str">
        <f t="shared" si="72"/>
        <v xml:space="preserve">Metro and LH </v>
      </c>
      <c r="Q249" s="199" t="s">
        <v>330</v>
      </c>
      <c r="R249" s="623">
        <v>0</v>
      </c>
      <c r="S249" s="623">
        <v>0</v>
      </c>
      <c r="T249" s="623"/>
      <c r="U249" s="623"/>
      <c r="V249" s="623"/>
      <c r="W249" s="623"/>
      <c r="X249" s="623"/>
      <c r="Y249" s="623"/>
      <c r="Z249" s="623"/>
      <c r="AA249" s="623"/>
      <c r="AB249" s="623"/>
      <c r="AC249" s="623"/>
      <c r="AD249" s="120"/>
      <c r="AW249" s="3"/>
    </row>
    <row r="250" spans="1:49">
      <c r="A250" s="631">
        <v>100</v>
      </c>
      <c r="B250" s="608" t="s">
        <v>331</v>
      </c>
      <c r="C250" s="640">
        <v>1058.157237394581</v>
      </c>
      <c r="D250" s="640">
        <v>1641.1849437575638</v>
      </c>
      <c r="E250" s="640"/>
      <c r="F250" s="640"/>
      <c r="G250" s="640"/>
      <c r="H250" s="640"/>
      <c r="I250" s="640"/>
      <c r="J250" s="640"/>
      <c r="K250" s="640"/>
      <c r="L250" s="640"/>
      <c r="M250" s="640"/>
      <c r="N250" s="640"/>
      <c r="O250" s="176" t="str">
        <f t="shared" si="72"/>
        <v xml:space="preserve">Metro and LH </v>
      </c>
      <c r="Q250" s="199" t="s">
        <v>331</v>
      </c>
      <c r="R250" s="623">
        <v>8.6768893466355639</v>
      </c>
      <c r="S250" s="623">
        <v>11.412872504108206</v>
      </c>
      <c r="T250" s="623"/>
      <c r="U250" s="623"/>
      <c r="V250" s="623"/>
      <c r="W250" s="623"/>
      <c r="X250" s="623"/>
      <c r="Y250" s="623"/>
      <c r="Z250" s="623"/>
      <c r="AA250" s="623"/>
      <c r="AB250" s="623"/>
      <c r="AC250" s="623"/>
      <c r="AD250" s="120"/>
      <c r="AW250" s="3"/>
    </row>
    <row r="251" spans="1:49">
      <c r="A251" s="631">
        <v>100</v>
      </c>
      <c r="B251" s="608" t="s">
        <v>332</v>
      </c>
      <c r="C251" s="640">
        <v>0</v>
      </c>
      <c r="D251" s="640">
        <v>0</v>
      </c>
      <c r="E251" s="640"/>
      <c r="F251" s="640"/>
      <c r="G251" s="640"/>
      <c r="H251" s="640"/>
      <c r="I251" s="640"/>
      <c r="J251" s="640"/>
      <c r="K251" s="640"/>
      <c r="L251" s="640"/>
      <c r="M251" s="640"/>
      <c r="N251" s="640"/>
      <c r="O251" s="176" t="str">
        <f t="shared" si="72"/>
        <v xml:space="preserve">Metro and LH </v>
      </c>
      <c r="Q251" s="199" t="s">
        <v>332</v>
      </c>
      <c r="R251" s="623">
        <v>0</v>
      </c>
      <c r="S251" s="623">
        <v>0</v>
      </c>
      <c r="T251" s="623"/>
      <c r="U251" s="623"/>
      <c r="V251" s="623"/>
      <c r="W251" s="623"/>
      <c r="X251" s="623"/>
      <c r="Y251" s="623"/>
      <c r="Z251" s="623"/>
      <c r="AA251" s="623"/>
      <c r="AB251" s="623"/>
      <c r="AC251" s="623"/>
      <c r="AD251" s="120"/>
      <c r="AW251" s="3"/>
    </row>
    <row r="252" spans="1:49">
      <c r="A252" s="631">
        <v>100</v>
      </c>
      <c r="B252" s="608" t="s">
        <v>333</v>
      </c>
      <c r="C252" s="640">
        <v>0</v>
      </c>
      <c r="D252" s="640">
        <v>0</v>
      </c>
      <c r="E252" s="640"/>
      <c r="F252" s="640"/>
      <c r="G252" s="640"/>
      <c r="H252" s="640"/>
      <c r="I252" s="640"/>
      <c r="J252" s="640"/>
      <c r="K252" s="640"/>
      <c r="L252" s="640"/>
      <c r="M252" s="640"/>
      <c r="N252" s="640"/>
      <c r="O252" s="176" t="str">
        <f t="shared" si="72"/>
        <v xml:space="preserve">Metro and LH </v>
      </c>
      <c r="Q252" s="199" t="s">
        <v>333</v>
      </c>
      <c r="R252" s="623">
        <v>0</v>
      </c>
      <c r="S252" s="623">
        <v>0</v>
      </c>
      <c r="T252" s="623"/>
      <c r="U252" s="623"/>
      <c r="V252" s="623"/>
      <c r="W252" s="623"/>
      <c r="X252" s="623"/>
      <c r="Y252" s="623"/>
      <c r="Z252" s="623"/>
      <c r="AA252" s="623"/>
      <c r="AB252" s="623"/>
      <c r="AC252" s="623"/>
      <c r="AD252" s="120"/>
      <c r="AW252" s="3"/>
    </row>
    <row r="253" spans="1:49">
      <c r="A253" s="631">
        <v>200</v>
      </c>
      <c r="B253" s="608" t="s">
        <v>361</v>
      </c>
      <c r="C253" s="640">
        <v>0</v>
      </c>
      <c r="D253" s="640">
        <v>2441.0492307692311</v>
      </c>
      <c r="E253" s="640"/>
      <c r="F253" s="640"/>
      <c r="G253" s="640"/>
      <c r="H253" s="640"/>
      <c r="I253" s="640"/>
      <c r="J253" s="640"/>
      <c r="K253" s="640"/>
      <c r="L253" s="640"/>
      <c r="M253" s="640"/>
      <c r="N253" s="640"/>
      <c r="O253" s="176" t="str">
        <f t="shared" si="72"/>
        <v xml:space="preserve">Metro and LH </v>
      </c>
      <c r="Q253" s="199" t="s">
        <v>361</v>
      </c>
      <c r="R253" s="623">
        <v>0</v>
      </c>
      <c r="S253" s="623">
        <v>28.784119504666631</v>
      </c>
      <c r="T253" s="623"/>
      <c r="U253" s="623"/>
      <c r="V253" s="623"/>
      <c r="W253" s="623"/>
      <c r="X253" s="623"/>
      <c r="Y253" s="623"/>
      <c r="Z253" s="623"/>
      <c r="AA253" s="623"/>
      <c r="AB253" s="623"/>
      <c r="AC253" s="623"/>
      <c r="AD253" s="120"/>
      <c r="AW253" s="3"/>
    </row>
    <row r="254" spans="1:49">
      <c r="A254" s="631">
        <v>200</v>
      </c>
      <c r="B254" s="608" t="s">
        <v>334</v>
      </c>
      <c r="C254" s="640">
        <v>0</v>
      </c>
      <c r="D254" s="640">
        <v>415.38461538461542</v>
      </c>
      <c r="E254" s="640"/>
      <c r="F254" s="640"/>
      <c r="G254" s="640"/>
      <c r="H254" s="640"/>
      <c r="I254" s="640"/>
      <c r="J254" s="640"/>
      <c r="K254" s="640"/>
      <c r="L254" s="640"/>
      <c r="M254" s="640"/>
      <c r="N254" s="640"/>
      <c r="O254" s="176" t="str">
        <f t="shared" si="72"/>
        <v xml:space="preserve">Metro and LH </v>
      </c>
      <c r="Q254" s="199" t="s">
        <v>334</v>
      </c>
      <c r="R254" s="623">
        <v>0</v>
      </c>
      <c r="S254" s="623">
        <v>3.4061538461538463</v>
      </c>
      <c r="T254" s="623"/>
      <c r="U254" s="623"/>
      <c r="V254" s="623"/>
      <c r="W254" s="623"/>
      <c r="X254" s="623"/>
      <c r="Y254" s="623"/>
      <c r="Z254" s="623"/>
      <c r="AA254" s="623"/>
      <c r="AB254" s="623"/>
      <c r="AC254" s="623"/>
      <c r="AD254" s="120"/>
      <c r="AW254" s="3"/>
    </row>
    <row r="255" spans="1:49">
      <c r="A255" s="631">
        <v>200</v>
      </c>
      <c r="B255" s="608" t="s">
        <v>362</v>
      </c>
      <c r="C255" s="640">
        <v>0</v>
      </c>
      <c r="D255" s="640">
        <v>0</v>
      </c>
      <c r="E255" s="640"/>
      <c r="F255" s="640"/>
      <c r="G255" s="640"/>
      <c r="H255" s="640"/>
      <c r="I255" s="640"/>
      <c r="J255" s="640"/>
      <c r="K255" s="640"/>
      <c r="L255" s="640"/>
      <c r="M255" s="640"/>
      <c r="N255" s="640"/>
      <c r="O255" s="176" t="str">
        <f t="shared" si="72"/>
        <v xml:space="preserve">Metro and LH </v>
      </c>
      <c r="Q255" s="199" t="s">
        <v>362</v>
      </c>
      <c r="R255" s="623">
        <v>0</v>
      </c>
      <c r="S255" s="623">
        <v>0</v>
      </c>
      <c r="T255" s="623"/>
      <c r="U255" s="623"/>
      <c r="V255" s="623"/>
      <c r="W255" s="623"/>
      <c r="X255" s="623"/>
      <c r="Y255" s="623"/>
      <c r="Z255" s="623"/>
      <c r="AA255" s="623"/>
      <c r="AB255" s="623"/>
      <c r="AC255" s="623"/>
      <c r="AD255" s="120"/>
      <c r="AW255" s="3"/>
    </row>
    <row r="256" spans="1:49">
      <c r="A256" s="631">
        <v>400</v>
      </c>
      <c r="B256" s="608" t="s">
        <v>363</v>
      </c>
      <c r="C256" s="640">
        <v>0</v>
      </c>
      <c r="D256" s="640">
        <v>400</v>
      </c>
      <c r="E256" s="640"/>
      <c r="F256" s="640"/>
      <c r="G256" s="640"/>
      <c r="H256" s="640"/>
      <c r="I256" s="640"/>
      <c r="J256" s="640"/>
      <c r="K256" s="640"/>
      <c r="L256" s="640"/>
      <c r="M256" s="640"/>
      <c r="N256" s="640"/>
      <c r="O256" s="176" t="str">
        <f t="shared" si="72"/>
        <v xml:space="preserve">Metro and LH </v>
      </c>
      <c r="Q256" s="199" t="s">
        <v>363</v>
      </c>
      <c r="R256" s="623">
        <v>0</v>
      </c>
      <c r="S256" s="623">
        <v>0</v>
      </c>
      <c r="T256" s="623"/>
      <c r="U256" s="623"/>
      <c r="V256" s="623"/>
      <c r="W256" s="623"/>
      <c r="X256" s="623"/>
      <c r="Y256" s="623"/>
      <c r="Z256" s="623"/>
      <c r="AA256" s="623"/>
      <c r="AB256" s="623"/>
      <c r="AC256" s="623"/>
      <c r="AD256" s="120"/>
      <c r="AW256" s="3"/>
    </row>
    <row r="257" spans="1:49">
      <c r="A257" s="631">
        <v>400</v>
      </c>
      <c r="B257" s="608" t="s">
        <v>323</v>
      </c>
      <c r="C257" s="640">
        <v>0</v>
      </c>
      <c r="D257" s="640">
        <v>0</v>
      </c>
      <c r="E257" s="640"/>
      <c r="F257" s="640"/>
      <c r="G257" s="640"/>
      <c r="H257" s="428"/>
      <c r="I257" s="428"/>
      <c r="J257" s="428"/>
      <c r="K257" s="428"/>
      <c r="L257" s="428"/>
      <c r="M257" s="428"/>
      <c r="N257" s="428"/>
      <c r="O257" s="176" t="str">
        <f t="shared" si="72"/>
        <v xml:space="preserve">Metro and LH </v>
      </c>
      <c r="Q257" s="199" t="s">
        <v>323</v>
      </c>
      <c r="R257" s="623">
        <v>0</v>
      </c>
      <c r="S257" s="623">
        <v>0</v>
      </c>
      <c r="T257" s="623"/>
      <c r="U257" s="623"/>
      <c r="V257" s="623"/>
      <c r="W257" s="623"/>
      <c r="X257" s="623"/>
      <c r="Y257" s="623"/>
      <c r="Z257" s="623"/>
      <c r="AA257" s="623"/>
      <c r="AB257" s="623"/>
      <c r="AC257" s="623"/>
      <c r="AD257" s="120"/>
      <c r="AW257" s="3"/>
    </row>
    <row r="258" spans="1:49">
      <c r="A258" s="631">
        <v>400</v>
      </c>
      <c r="B258" s="608" t="s">
        <v>324</v>
      </c>
      <c r="C258" s="640">
        <v>0</v>
      </c>
      <c r="D258" s="640">
        <v>0</v>
      </c>
      <c r="E258" s="640"/>
      <c r="F258" s="640"/>
      <c r="G258" s="640"/>
      <c r="H258" s="428"/>
      <c r="I258" s="428"/>
      <c r="J258" s="428"/>
      <c r="K258" s="428"/>
      <c r="L258" s="428"/>
      <c r="M258" s="428"/>
      <c r="N258" s="428"/>
      <c r="O258" s="176" t="str">
        <f t="shared" si="72"/>
        <v xml:space="preserve">Metro and LH </v>
      </c>
      <c r="Q258" s="199" t="s">
        <v>324</v>
      </c>
      <c r="R258" s="623">
        <v>0</v>
      </c>
      <c r="S258" s="623">
        <v>0</v>
      </c>
      <c r="T258" s="623"/>
      <c r="U258" s="623"/>
      <c r="V258" s="623"/>
      <c r="W258" s="623"/>
      <c r="X258" s="623"/>
      <c r="Y258" s="623"/>
      <c r="Z258" s="623"/>
      <c r="AA258" s="623"/>
      <c r="AB258" s="623"/>
      <c r="AC258" s="623"/>
      <c r="AD258" s="120"/>
      <c r="AW258" s="3"/>
    </row>
    <row r="259" spans="1:49">
      <c r="A259" s="631">
        <v>400</v>
      </c>
      <c r="B259" s="608" t="s">
        <v>325</v>
      </c>
      <c r="C259" s="640">
        <v>0</v>
      </c>
      <c r="D259" s="640">
        <v>0</v>
      </c>
      <c r="E259" s="640"/>
      <c r="F259" s="640"/>
      <c r="G259" s="640"/>
      <c r="H259" s="428"/>
      <c r="I259" s="428"/>
      <c r="J259" s="428"/>
      <c r="K259" s="428"/>
      <c r="L259" s="428"/>
      <c r="M259" s="428"/>
      <c r="N259" s="428"/>
      <c r="O259" s="176" t="str">
        <f t="shared" si="72"/>
        <v xml:space="preserve">Metro and LH </v>
      </c>
      <c r="Q259" s="199" t="s">
        <v>325</v>
      </c>
      <c r="R259" s="623">
        <v>0</v>
      </c>
      <c r="S259" s="623">
        <v>0</v>
      </c>
      <c r="T259" s="623"/>
      <c r="U259" s="623"/>
      <c r="V259" s="623"/>
      <c r="W259" s="623"/>
      <c r="X259" s="623"/>
      <c r="Y259" s="623"/>
      <c r="Z259" s="623"/>
      <c r="AA259" s="623"/>
      <c r="AB259" s="623"/>
      <c r="AC259" s="623"/>
      <c r="AD259" s="120"/>
      <c r="AW259" s="3"/>
    </row>
    <row r="260" spans="1:49">
      <c r="A260" s="631">
        <v>800</v>
      </c>
      <c r="B260" s="608" t="s">
        <v>326</v>
      </c>
      <c r="C260" s="640">
        <v>0</v>
      </c>
      <c r="D260" s="640">
        <v>0</v>
      </c>
      <c r="E260" s="640"/>
      <c r="F260" s="640"/>
      <c r="G260" s="640"/>
      <c r="H260" s="428"/>
      <c r="I260" s="428"/>
      <c r="J260" s="428"/>
      <c r="K260" s="428"/>
      <c r="L260" s="428"/>
      <c r="M260" s="428"/>
      <c r="N260" s="428"/>
      <c r="O260" s="176" t="str">
        <f t="shared" si="72"/>
        <v xml:space="preserve">Metro and LH </v>
      </c>
      <c r="Q260" s="199" t="s">
        <v>326</v>
      </c>
      <c r="R260" s="623">
        <v>0</v>
      </c>
      <c r="S260" s="623">
        <v>0</v>
      </c>
      <c r="T260" s="623"/>
      <c r="U260" s="623"/>
      <c r="V260" s="623"/>
      <c r="W260" s="623"/>
      <c r="X260" s="623"/>
      <c r="Y260" s="623"/>
      <c r="Z260" s="623"/>
      <c r="AA260" s="623"/>
      <c r="AB260" s="623"/>
      <c r="AC260" s="623"/>
      <c r="AD260" s="120"/>
      <c r="AW260" s="3"/>
    </row>
    <row r="261" spans="1:49">
      <c r="A261" s="631">
        <v>600</v>
      </c>
      <c r="B261" s="608" t="s">
        <v>327</v>
      </c>
      <c r="C261" s="640">
        <v>0</v>
      </c>
      <c r="D261" s="640">
        <v>0</v>
      </c>
      <c r="E261" s="640"/>
      <c r="F261" s="640"/>
      <c r="G261" s="640"/>
      <c r="H261" s="428"/>
      <c r="I261" s="428"/>
      <c r="J261" s="428"/>
      <c r="K261" s="428"/>
      <c r="L261" s="428"/>
      <c r="M261" s="428"/>
      <c r="N261" s="428"/>
      <c r="O261" s="176" t="str">
        <f t="shared" si="72"/>
        <v xml:space="preserve">Metro and LH </v>
      </c>
      <c r="Q261" s="199" t="s">
        <v>327</v>
      </c>
      <c r="R261" s="623">
        <v>0</v>
      </c>
      <c r="S261" s="623">
        <v>0</v>
      </c>
      <c r="T261" s="623"/>
      <c r="U261" s="623"/>
      <c r="V261" s="623"/>
      <c r="W261" s="623"/>
      <c r="X261" s="623"/>
      <c r="Y261" s="623"/>
      <c r="Z261" s="623"/>
      <c r="AA261" s="623"/>
      <c r="AB261" s="623"/>
      <c r="AC261" s="623"/>
      <c r="AD261" s="120"/>
      <c r="AW261" s="3"/>
    </row>
    <row r="262" spans="1:49">
      <c r="B262" s="630"/>
      <c r="C262" s="199"/>
      <c r="D262" s="199"/>
      <c r="E262" s="428"/>
      <c r="F262" s="428"/>
      <c r="G262" s="428"/>
      <c r="H262" s="428"/>
      <c r="I262" s="428"/>
      <c r="J262" s="428"/>
      <c r="K262" s="428"/>
      <c r="L262" s="428"/>
      <c r="M262" s="428"/>
      <c r="N262" s="428"/>
      <c r="Q262" s="655"/>
      <c r="R262" s="199"/>
      <c r="S262" s="199"/>
      <c r="T262" s="199"/>
      <c r="U262" s="199"/>
      <c r="V262" s="199"/>
      <c r="W262" s="616"/>
      <c r="X262" s="616"/>
      <c r="Y262" s="616"/>
      <c r="Z262" s="616"/>
      <c r="AA262" s="616"/>
      <c r="AB262" s="616"/>
      <c r="AC262" s="616"/>
      <c r="AD262" s="120"/>
      <c r="AW262" s="3"/>
    </row>
    <row r="263" spans="1:49">
      <c r="B263" s="199" t="str">
        <f>"Total units consumed by "&amp;B229</f>
        <v>Total units consumed by Meta</v>
      </c>
      <c r="C263" s="428">
        <f>SUM(C231:C262)</f>
        <v>553557.17166047392</v>
      </c>
      <c r="D263" s="428">
        <f t="shared" ref="D263" si="73">SUM(D231:D262)</f>
        <v>1077471.109784669</v>
      </c>
      <c r="E263" s="428"/>
      <c r="F263" s="428"/>
      <c r="G263" s="428"/>
      <c r="H263" s="428"/>
      <c r="I263" s="428"/>
      <c r="J263" s="428"/>
      <c r="K263" s="428"/>
      <c r="L263" s="428"/>
      <c r="M263" s="428"/>
      <c r="N263" s="428"/>
      <c r="Q263" s="635" t="s">
        <v>385</v>
      </c>
      <c r="R263" s="636">
        <f>SUM(R231:R262)</f>
        <v>491.50116808400441</v>
      </c>
      <c r="S263" s="636">
        <f t="shared" ref="S263" si="74">SUM(S231:S262)</f>
        <v>672.3817210780503</v>
      </c>
      <c r="T263" s="636"/>
      <c r="U263" s="636"/>
      <c r="V263" s="636"/>
      <c r="W263" s="636"/>
      <c r="X263" s="636"/>
      <c r="Y263" s="636"/>
      <c r="Z263" s="636"/>
      <c r="AA263" s="636"/>
      <c r="AB263" s="636"/>
      <c r="AC263" s="636"/>
      <c r="AD263" s="120"/>
      <c r="AE263" s="41"/>
      <c r="AW263" s="3"/>
    </row>
    <row r="264" spans="1:49">
      <c r="B264" s="656"/>
      <c r="C264" s="181"/>
      <c r="D264" s="181"/>
      <c r="E264" s="657"/>
      <c r="F264" s="657"/>
      <c r="G264" s="657"/>
      <c r="H264" s="657"/>
      <c r="I264" s="657"/>
      <c r="J264" s="657"/>
      <c r="K264" s="657"/>
      <c r="L264" s="657"/>
      <c r="M264" s="657"/>
      <c r="N264" s="657"/>
      <c r="Q264" s="635" t="s">
        <v>387</v>
      </c>
      <c r="R264" s="595">
        <v>4491</v>
      </c>
      <c r="S264" s="595">
        <v>6737</v>
      </c>
      <c r="T264" s="595"/>
      <c r="U264" s="595"/>
      <c r="V264" s="595"/>
      <c r="W264" s="595"/>
      <c r="X264" s="595"/>
      <c r="Y264" s="595"/>
      <c r="Z264" s="595"/>
      <c r="AA264" s="595"/>
      <c r="AB264" s="595"/>
      <c r="AC264" s="595"/>
      <c r="AW264" s="3"/>
    </row>
    <row r="265" spans="1:49" ht="15.75">
      <c r="B265" s="722" t="str">
        <f>"Ethernet transceivers by speed - "&amp;B229</f>
        <v>Ethernet transceivers by speed - Meta</v>
      </c>
      <c r="C265" s="464">
        <v>2016</v>
      </c>
      <c r="D265" s="464">
        <v>2017</v>
      </c>
      <c r="E265" s="464">
        <v>2018</v>
      </c>
      <c r="F265" s="464">
        <v>2019</v>
      </c>
      <c r="G265" s="464">
        <v>2020</v>
      </c>
      <c r="H265" s="464">
        <v>2021</v>
      </c>
      <c r="I265" s="464">
        <v>2022</v>
      </c>
      <c r="J265" s="464">
        <v>2023</v>
      </c>
      <c r="K265" s="464">
        <v>2024</v>
      </c>
      <c r="L265" s="464">
        <v>2025</v>
      </c>
      <c r="M265" s="464">
        <v>2026</v>
      </c>
      <c r="N265" s="464">
        <v>2027</v>
      </c>
      <c r="Q265" s="199" t="s">
        <v>389</v>
      </c>
      <c r="R265" s="641">
        <f>R263/R264</f>
        <v>0.10944136452549641</v>
      </c>
      <c r="S265" s="641">
        <f t="shared" ref="S265" si="75">S263/S264</f>
        <v>9.9804322558713118E-2</v>
      </c>
      <c r="T265" s="641"/>
      <c r="U265" s="641"/>
      <c r="V265" s="641"/>
      <c r="W265" s="641"/>
      <c r="X265" s="641"/>
      <c r="Y265" s="641"/>
      <c r="Z265" s="641"/>
      <c r="AA265" s="641"/>
      <c r="AB265" s="641"/>
      <c r="AC265" s="641"/>
      <c r="AW265" s="3"/>
    </row>
    <row r="266" spans="1:49">
      <c r="B266" s="577" t="s">
        <v>45</v>
      </c>
      <c r="C266" s="578">
        <f>SUMIF($A$231:$A$245,10,C$231:C$245)</f>
        <v>253776.49878335916</v>
      </c>
      <c r="D266" s="578">
        <f t="shared" ref="D266" si="76">SUMIF($A$231:$A$245,10,D$231:D$245)</f>
        <v>148781.31932147851</v>
      </c>
      <c r="E266" s="578"/>
      <c r="F266" s="578"/>
      <c r="G266" s="578"/>
      <c r="H266" s="578"/>
      <c r="I266" s="578"/>
      <c r="J266" s="578"/>
      <c r="K266" s="578"/>
      <c r="L266" s="578"/>
      <c r="M266" s="578"/>
      <c r="N266" s="578"/>
      <c r="Q266" s="545" t="s">
        <v>390</v>
      </c>
      <c r="R266" s="425">
        <v>2094.4326759336363</v>
      </c>
      <c r="S266" s="425">
        <v>3141.882195004433</v>
      </c>
      <c r="T266" s="425"/>
      <c r="U266" s="425"/>
      <c r="V266" s="425"/>
      <c r="W266" s="425"/>
      <c r="X266" s="425"/>
      <c r="Y266" s="425"/>
      <c r="Z266" s="425"/>
      <c r="AA266" s="425"/>
      <c r="AB266" s="425"/>
      <c r="AC266" s="425"/>
      <c r="AW266" s="3"/>
    </row>
    <row r="267" spans="1:49">
      <c r="B267" s="580" t="s">
        <v>242</v>
      </c>
      <c r="C267" s="578">
        <f>SUMIF($A$231:$A$245,40,C$231:C$245)</f>
        <v>164573.15</v>
      </c>
      <c r="D267" s="578">
        <f t="shared" ref="D267" si="77">SUMIF($A$231:$A$245,40,D$231:D$245)</f>
        <v>201654</v>
      </c>
      <c r="E267" s="578"/>
      <c r="F267" s="578"/>
      <c r="G267" s="578"/>
      <c r="H267" s="578"/>
      <c r="I267" s="578"/>
      <c r="J267" s="578"/>
      <c r="K267" s="578"/>
      <c r="L267" s="578"/>
      <c r="M267" s="578"/>
      <c r="N267" s="578"/>
      <c r="Q267" s="545" t="s">
        <v>391</v>
      </c>
      <c r="R267" s="641">
        <f t="shared" ref="R267:S267" si="78">R263/R266</f>
        <v>0.23467031131230212</v>
      </c>
      <c r="S267" s="641">
        <f t="shared" si="78"/>
        <v>0.21400602547960956</v>
      </c>
      <c r="T267" s="641"/>
      <c r="U267" s="641"/>
      <c r="V267" s="641"/>
      <c r="W267" s="641"/>
      <c r="X267" s="641"/>
      <c r="Y267" s="641"/>
      <c r="Z267" s="641"/>
      <c r="AA267" s="641"/>
      <c r="AB267" s="641"/>
      <c r="AC267" s="641"/>
      <c r="AE267" s="181"/>
      <c r="AW267" s="3"/>
    </row>
    <row r="268" spans="1:49" ht="14.25">
      <c r="B268" s="580" t="s">
        <v>271</v>
      </c>
      <c r="C268" s="578">
        <f>SUMIF($A$231:$A$245,50,C$231:C$245)</f>
        <v>0</v>
      </c>
      <c r="D268" s="578">
        <f t="shared" ref="D268" si="79">SUMIF($A$231:$A$245,50,D$231:D$245)</f>
        <v>0</v>
      </c>
      <c r="E268" s="578"/>
      <c r="F268" s="578"/>
      <c r="G268" s="578"/>
      <c r="H268" s="578"/>
      <c r="I268" s="578"/>
      <c r="J268" s="578"/>
      <c r="K268" s="578"/>
      <c r="L268" s="578"/>
      <c r="M268" s="578"/>
      <c r="N268" s="578"/>
      <c r="Q268" s="643" t="s">
        <v>320</v>
      </c>
      <c r="R268" s="644">
        <v>2016</v>
      </c>
      <c r="S268" s="644">
        <v>2017</v>
      </c>
      <c r="T268" s="644"/>
      <c r="U268" s="644"/>
      <c r="V268" s="644"/>
      <c r="W268" s="644"/>
      <c r="X268" s="644"/>
      <c r="Y268" s="644"/>
      <c r="Z268" s="644"/>
      <c r="AA268" s="644"/>
      <c r="AB268" s="644"/>
      <c r="AC268" s="644"/>
      <c r="AD268" s="658" t="str">
        <f>Q229</f>
        <v>Meta</v>
      </c>
      <c r="AE268" s="181"/>
      <c r="AW268" s="3"/>
    </row>
    <row r="269" spans="1:49">
      <c r="B269" s="580" t="s">
        <v>46</v>
      </c>
      <c r="C269" s="578">
        <f>SUMIF($A$231:$A$245,100,C$231:C$245)</f>
        <v>88200.6</v>
      </c>
      <c r="D269" s="578">
        <f t="shared" ref="D269" si="80">SUMIF($A$231:$A$245,100,D$231:D$245)</f>
        <v>683412.1</v>
      </c>
      <c r="E269" s="578"/>
      <c r="F269" s="578"/>
      <c r="G269" s="578"/>
      <c r="H269" s="578"/>
      <c r="I269" s="578"/>
      <c r="J269" s="578"/>
      <c r="K269" s="578"/>
      <c r="L269" s="578"/>
      <c r="M269" s="578"/>
      <c r="N269" s="578"/>
      <c r="R269" s="353"/>
      <c r="S269" s="353"/>
      <c r="T269" s="353"/>
      <c r="U269" s="353"/>
      <c r="V269" s="353"/>
      <c r="W269" s="648"/>
      <c r="X269" s="187"/>
      <c r="Y269" s="187"/>
      <c r="Z269" s="187"/>
      <c r="AA269" s="187"/>
      <c r="AB269" s="187"/>
      <c r="AC269" s="187"/>
      <c r="AE269" s="181"/>
      <c r="AW269" s="3"/>
    </row>
    <row r="270" spans="1:49">
      <c r="B270" s="580" t="s">
        <v>95</v>
      </c>
      <c r="C270" s="578">
        <f>SUMIF($A$231:$A$245,200,C$231:C$245)</f>
        <v>0</v>
      </c>
      <c r="D270" s="578">
        <f t="shared" ref="D270" si="81">SUMIF($A$231:$A$245,200,D$231:D$245)</f>
        <v>0</v>
      </c>
      <c r="E270" s="578"/>
      <c r="F270" s="578"/>
      <c r="G270" s="578"/>
      <c r="H270" s="578"/>
      <c r="I270" s="578"/>
      <c r="J270" s="578"/>
      <c r="K270" s="578"/>
      <c r="L270" s="578"/>
      <c r="M270" s="578"/>
      <c r="N270" s="578"/>
      <c r="O270" s="41"/>
      <c r="R270" s="353"/>
      <c r="S270" s="353"/>
      <c r="T270" s="353"/>
      <c r="U270" s="353"/>
      <c r="V270" s="353"/>
      <c r="W270" s="353"/>
      <c r="X270" s="187"/>
      <c r="Y270" s="187"/>
      <c r="Z270" s="187"/>
      <c r="AA270" s="187"/>
      <c r="AB270" s="187"/>
      <c r="AC270" s="187"/>
      <c r="AE270" s="181"/>
      <c r="AW270" s="3"/>
    </row>
    <row r="271" spans="1:49">
      <c r="B271" s="580" t="s">
        <v>80</v>
      </c>
      <c r="C271" s="578">
        <f>SUMIF($A$231:$A$245,400,C$231:C$245)</f>
        <v>0</v>
      </c>
      <c r="D271" s="578">
        <f t="shared" ref="D271" si="82">SUMIF($A$231:$A$245,400,D$231:D$245)</f>
        <v>0</v>
      </c>
      <c r="E271" s="578"/>
      <c r="F271" s="578"/>
      <c r="G271" s="578"/>
      <c r="H271" s="578"/>
      <c r="I271" s="578"/>
      <c r="J271" s="578"/>
      <c r="K271" s="578"/>
      <c r="L271" s="578"/>
      <c r="M271" s="578"/>
      <c r="N271" s="578"/>
      <c r="R271" s="353"/>
      <c r="S271" s="353"/>
      <c r="T271" s="353"/>
      <c r="U271" s="353"/>
      <c r="V271" s="353"/>
      <c r="W271" s="353"/>
      <c r="X271" s="353"/>
      <c r="Y271" s="353"/>
      <c r="Z271" s="353"/>
      <c r="AA271" s="353"/>
      <c r="AB271" s="353"/>
      <c r="AC271" s="353"/>
      <c r="AE271" s="181"/>
      <c r="AW271" s="3"/>
    </row>
    <row r="272" spans="1:49">
      <c r="B272" s="580" t="s">
        <v>298</v>
      </c>
      <c r="C272" s="578">
        <f>SUMIF($A$231:$A$245,800,C$231:C$245)</f>
        <v>0</v>
      </c>
      <c r="D272" s="578">
        <f t="shared" ref="D272" si="83">SUMIF($A$231:$A$245,800,D$231:D$245)</f>
        <v>0</v>
      </c>
      <c r="E272" s="578"/>
      <c r="F272" s="578"/>
      <c r="G272" s="578"/>
      <c r="H272" s="578"/>
      <c r="I272" s="578"/>
      <c r="J272" s="578"/>
      <c r="K272" s="578"/>
      <c r="L272" s="578"/>
      <c r="M272" s="578"/>
      <c r="N272" s="578"/>
      <c r="R272" s="353"/>
      <c r="S272" s="353"/>
      <c r="T272" s="353"/>
      <c r="U272" s="353"/>
      <c r="V272" s="353"/>
      <c r="W272" s="353"/>
      <c r="X272" s="353"/>
      <c r="Y272" s="353"/>
      <c r="Z272" s="353"/>
      <c r="AA272" s="353"/>
      <c r="AB272" s="353"/>
      <c r="AC272" s="353"/>
      <c r="AE272" s="181"/>
      <c r="AW272" s="3"/>
    </row>
    <row r="273" spans="2:49">
      <c r="B273" s="584" t="s">
        <v>376</v>
      </c>
      <c r="C273" s="578">
        <f>SUMIF($A$231:$A$245,1600,C$231:C$245)</f>
        <v>0</v>
      </c>
      <c r="D273" s="578">
        <f t="shared" ref="D273" si="84">SUMIF($A$231:$A$245,1600,D$231:D$245)</f>
        <v>0</v>
      </c>
      <c r="E273" s="578"/>
      <c r="F273" s="578"/>
      <c r="G273" s="578"/>
      <c r="H273" s="578"/>
      <c r="I273" s="578"/>
      <c r="J273" s="578"/>
      <c r="K273" s="578"/>
      <c r="L273" s="578"/>
      <c r="M273" s="578"/>
      <c r="N273" s="578"/>
      <c r="R273" s="353"/>
      <c r="S273" s="353"/>
      <c r="T273" s="353"/>
      <c r="U273" s="353"/>
      <c r="V273" s="353"/>
      <c r="W273" s="353"/>
      <c r="X273" s="353"/>
      <c r="Y273" s="353"/>
      <c r="Z273" s="353"/>
      <c r="AA273" s="353"/>
      <c r="AB273" s="353"/>
      <c r="AC273" s="353"/>
      <c r="AE273" s="181"/>
      <c r="AW273" s="3"/>
    </row>
    <row r="274" spans="2:49" ht="15.75">
      <c r="B274" s="545" t="s">
        <v>261</v>
      </c>
      <c r="C274" s="465">
        <f>SUM(C266:C273)</f>
        <v>506550.24878335919</v>
      </c>
      <c r="D274" s="465">
        <f t="shared" ref="D274" si="85">SUM(D266:D273)</f>
        <v>1033847.4193214785</v>
      </c>
      <c r="E274" s="465"/>
      <c r="F274" s="465"/>
      <c r="G274" s="465"/>
      <c r="H274" s="465"/>
      <c r="I274" s="465"/>
      <c r="J274" s="465"/>
      <c r="K274" s="465"/>
      <c r="L274" s="465"/>
      <c r="M274" s="465"/>
      <c r="N274" s="465"/>
      <c r="Q274" s="730" t="str">
        <f>Q268&amp;" sales totals"</f>
        <v>Meta sales totals</v>
      </c>
      <c r="R274" s="464">
        <v>2016</v>
      </c>
      <c r="S274" s="464">
        <v>2017</v>
      </c>
      <c r="T274" s="464">
        <v>2018</v>
      </c>
      <c r="U274" s="464">
        <v>2019</v>
      </c>
      <c r="V274" s="464">
        <v>2020</v>
      </c>
      <c r="W274" s="464">
        <v>2021</v>
      </c>
      <c r="X274" s="464">
        <v>2022</v>
      </c>
      <c r="Y274" s="464">
        <v>2023</v>
      </c>
      <c r="Z274" s="464">
        <v>2024</v>
      </c>
      <c r="AA274" s="464">
        <v>2025</v>
      </c>
      <c r="AB274" s="464">
        <v>2026</v>
      </c>
      <c r="AC274" s="464">
        <v>2027</v>
      </c>
      <c r="AE274" s="181"/>
      <c r="AW274" s="3"/>
    </row>
    <row r="275" spans="2:49">
      <c r="B275" s="181"/>
      <c r="Q275" s="647" t="s">
        <v>451</v>
      </c>
      <c r="R275" s="650">
        <f>SUM(R231:R245)</f>
        <v>125.39905223969456</v>
      </c>
      <c r="S275" s="650">
        <f t="shared" ref="S275" si="86">SUM(S231:S245)</f>
        <v>380.45126159583907</v>
      </c>
      <c r="T275" s="650"/>
      <c r="U275" s="650"/>
      <c r="V275" s="650"/>
      <c r="W275" s="650"/>
      <c r="X275" s="650"/>
      <c r="Y275" s="650"/>
      <c r="Z275" s="650"/>
      <c r="AA275" s="650"/>
      <c r="AB275" s="650"/>
      <c r="AC275" s="650"/>
      <c r="AE275" s="181"/>
      <c r="AW275" s="3"/>
    </row>
    <row r="276" spans="2:49">
      <c r="C276" s="176" t="str">
        <f>B229</f>
        <v>Meta</v>
      </c>
      <c r="Q276" s="647" t="s">
        <v>110</v>
      </c>
      <c r="R276" s="650">
        <f>SUM(R246:R262)</f>
        <v>366.10211584430982</v>
      </c>
      <c r="S276" s="650">
        <f t="shared" ref="S276" si="87">SUM(S246:S262)</f>
        <v>291.93045948221129</v>
      </c>
      <c r="T276" s="650"/>
      <c r="U276" s="650"/>
      <c r="V276" s="650"/>
      <c r="W276" s="650"/>
      <c r="X276" s="650"/>
      <c r="Y276" s="650"/>
      <c r="Z276" s="650"/>
      <c r="AA276" s="650"/>
      <c r="AB276" s="650"/>
      <c r="AC276" s="650"/>
      <c r="AE276" s="181"/>
      <c r="AW276" s="3"/>
    </row>
    <row r="277" spans="2:49">
      <c r="B277" s="659" t="s">
        <v>397</v>
      </c>
      <c r="C277" s="660">
        <f t="shared" ref="C277:D277" si="88">SUMPRODUCT($A$231:$A$244,C231:C244)/10^6-C281</f>
        <v>17.058744987833588</v>
      </c>
      <c r="D277" s="661">
        <f t="shared" si="88"/>
        <v>71.061062193214795</v>
      </c>
      <c r="E277" s="661"/>
      <c r="F277" s="638"/>
      <c r="G277" s="638"/>
      <c r="H277" s="638"/>
      <c r="I277" s="638"/>
      <c r="J277" s="638"/>
      <c r="K277" s="638"/>
      <c r="L277" s="638"/>
      <c r="M277" s="638"/>
      <c r="N277" s="638"/>
      <c r="Q277" s="647" t="s">
        <v>12</v>
      </c>
      <c r="R277" s="650">
        <f>R276+R275</f>
        <v>491.50116808400435</v>
      </c>
      <c r="S277" s="650">
        <f t="shared" ref="S277" si="89">S276+S275</f>
        <v>672.3817210780503</v>
      </c>
      <c r="T277" s="650"/>
      <c r="U277" s="650"/>
      <c r="V277" s="650"/>
      <c r="W277" s="650"/>
      <c r="X277" s="650"/>
      <c r="Y277" s="650"/>
      <c r="Z277" s="650"/>
      <c r="AA277" s="650"/>
      <c r="AB277" s="650"/>
      <c r="AC277" s="650"/>
      <c r="AE277" s="181"/>
      <c r="AW277" s="3"/>
    </row>
    <row r="278" spans="2:49">
      <c r="B278" s="199" t="s">
        <v>388</v>
      </c>
      <c r="C278" s="428">
        <v>67.510947840013586</v>
      </c>
      <c r="D278" s="428">
        <f t="shared" ref="D278" si="90">C278+D277</f>
        <v>138.57201003322837</v>
      </c>
      <c r="E278" s="428"/>
      <c r="F278" s="428"/>
      <c r="G278" s="428"/>
      <c r="H278" s="428"/>
      <c r="I278" s="428"/>
      <c r="J278" s="428"/>
      <c r="K278" s="428"/>
      <c r="L278" s="428"/>
      <c r="M278" s="428"/>
      <c r="N278" s="640"/>
      <c r="AE278" s="181"/>
      <c r="AW278" s="3"/>
    </row>
    <row r="279" spans="2:49">
      <c r="B279" s="199" t="s">
        <v>258</v>
      </c>
      <c r="C279" s="430">
        <v>0.47056812602243459</v>
      </c>
      <c r="D279" s="430">
        <f t="shared" ref="D279" si="91">D278/C278-1</f>
        <v>1.0525857578183349</v>
      </c>
      <c r="E279" s="430"/>
      <c r="F279" s="430"/>
      <c r="G279" s="430"/>
      <c r="H279" s="430"/>
      <c r="I279" s="430"/>
      <c r="J279" s="430"/>
      <c r="K279" s="430"/>
      <c r="L279" s="430"/>
      <c r="M279" s="430"/>
      <c r="N279" s="430"/>
      <c r="R279" s="353"/>
      <c r="S279" s="353"/>
      <c r="T279" s="353"/>
      <c r="U279" s="353"/>
      <c r="V279" s="353"/>
      <c r="W279" s="353"/>
      <c r="X279" s="353"/>
      <c r="Y279" s="353"/>
      <c r="Z279" s="353"/>
      <c r="AA279" s="353"/>
      <c r="AB279" s="353"/>
      <c r="AC279" s="353"/>
      <c r="AE279" s="181"/>
      <c r="AW279" s="3"/>
    </row>
    <row r="280" spans="2:49">
      <c r="B280" s="181"/>
      <c r="C280" s="662"/>
      <c r="D280" s="662"/>
      <c r="E280" s="662"/>
      <c r="F280" s="662"/>
      <c r="G280" s="662"/>
      <c r="H280" s="662"/>
      <c r="I280" s="662"/>
      <c r="J280" s="662"/>
      <c r="K280" s="662"/>
      <c r="L280" s="662"/>
      <c r="M280" s="662"/>
      <c r="N280" s="662"/>
      <c r="R280" s="353"/>
      <c r="S280" s="353"/>
      <c r="T280" s="353"/>
      <c r="U280" s="353"/>
      <c r="V280" s="353"/>
      <c r="W280" s="353"/>
      <c r="X280" s="353"/>
      <c r="Y280" s="353"/>
      <c r="Z280" s="353"/>
      <c r="AA280" s="353"/>
      <c r="AB280" s="353"/>
      <c r="AC280" s="353"/>
      <c r="AE280" s="181"/>
      <c r="AW280" s="3"/>
    </row>
    <row r="281" spans="2:49">
      <c r="B281" s="659" t="s">
        <v>382</v>
      </c>
      <c r="C281" s="660">
        <f t="shared" ref="C281:D281" si="92">(C233*10+C234*20+C236*40+C237*400+C238*80+(C239+C240+C241)*800+C244*160)/10^6</f>
        <v>0.88200599999999996</v>
      </c>
      <c r="D281" s="638">
        <f t="shared" si="92"/>
        <v>6.8341209999999997</v>
      </c>
      <c r="E281" s="638"/>
      <c r="F281" s="638"/>
      <c r="G281" s="638"/>
      <c r="H281" s="638"/>
      <c r="I281" s="638"/>
      <c r="J281" s="638"/>
      <c r="K281" s="638"/>
      <c r="L281" s="638"/>
      <c r="M281" s="638"/>
      <c r="N281" s="638"/>
      <c r="R281" s="353"/>
      <c r="S281" s="353"/>
      <c r="T281" s="353"/>
      <c r="U281" s="353"/>
      <c r="V281" s="353"/>
      <c r="W281" s="353"/>
      <c r="X281" s="353"/>
      <c r="Y281" s="353"/>
      <c r="Z281" s="353"/>
      <c r="AA281" s="353"/>
      <c r="AB281" s="353"/>
      <c r="AC281" s="353"/>
      <c r="AE281" s="181"/>
      <c r="AW281" s="3"/>
    </row>
    <row r="282" spans="2:49">
      <c r="B282" s="199" t="s">
        <v>388</v>
      </c>
      <c r="C282" s="428">
        <v>8</v>
      </c>
      <c r="D282" s="428">
        <f>D281+C282</f>
        <v>14.834121</v>
      </c>
      <c r="E282" s="428"/>
      <c r="F282" s="428"/>
      <c r="G282" s="428"/>
      <c r="H282" s="428"/>
      <c r="I282" s="428"/>
      <c r="J282" s="428"/>
      <c r="K282" s="428"/>
      <c r="L282" s="428"/>
      <c r="M282" s="428"/>
      <c r="N282" s="640"/>
      <c r="R282" s="353"/>
      <c r="S282" s="353"/>
      <c r="T282" s="353"/>
      <c r="U282" s="353"/>
      <c r="V282" s="353"/>
      <c r="W282" s="353"/>
      <c r="X282" s="353"/>
      <c r="Y282" s="353"/>
      <c r="Z282" s="353"/>
      <c r="AA282" s="353"/>
      <c r="AB282" s="353"/>
      <c r="AC282" s="353"/>
      <c r="AE282" s="181"/>
      <c r="AW282" s="3"/>
    </row>
    <row r="283" spans="2:49">
      <c r="B283" s="199" t="s">
        <v>258</v>
      </c>
      <c r="C283" s="430"/>
      <c r="D283" s="430">
        <f>D282/C282-1</f>
        <v>0.85426512499999996</v>
      </c>
      <c r="E283" s="430"/>
      <c r="F283" s="430"/>
      <c r="G283" s="430"/>
      <c r="H283" s="430"/>
      <c r="I283" s="430"/>
      <c r="J283" s="430"/>
      <c r="K283" s="430"/>
      <c r="L283" s="430"/>
      <c r="M283" s="430"/>
      <c r="N283" s="430"/>
      <c r="R283" s="353"/>
      <c r="S283" s="353"/>
      <c r="T283" s="353"/>
      <c r="U283" s="353"/>
      <c r="V283" s="353"/>
      <c r="W283" s="353"/>
      <c r="X283" s="353"/>
      <c r="Y283" s="353"/>
      <c r="Z283" s="353"/>
      <c r="AA283" s="353"/>
      <c r="AB283" s="353"/>
      <c r="AC283" s="353"/>
      <c r="AE283" s="181"/>
      <c r="AW283" s="3"/>
    </row>
    <row r="284" spans="2:49">
      <c r="B284" s="181" t="s">
        <v>398</v>
      </c>
      <c r="C284" s="662"/>
      <c r="D284" s="663">
        <f>D277/D281</f>
        <v>10.397981275604398</v>
      </c>
      <c r="E284" s="663"/>
      <c r="F284" s="663"/>
      <c r="G284" s="663"/>
      <c r="H284" s="663"/>
      <c r="I284" s="663"/>
      <c r="J284" s="663"/>
      <c r="K284" s="663"/>
      <c r="L284" s="663"/>
      <c r="M284" s="663"/>
      <c r="N284" s="663"/>
      <c r="R284" s="353"/>
      <c r="S284" s="353"/>
      <c r="T284" s="353"/>
      <c r="U284" s="353"/>
      <c r="V284" s="353"/>
      <c r="W284" s="353"/>
      <c r="X284" s="353"/>
      <c r="Y284" s="353"/>
      <c r="Z284" s="353"/>
      <c r="AA284" s="353"/>
      <c r="AB284" s="353"/>
      <c r="AC284" s="353"/>
      <c r="AE284" s="181"/>
      <c r="AW284" s="3"/>
    </row>
    <row r="285" spans="2:49">
      <c r="B285" s="176" t="s">
        <v>393</v>
      </c>
      <c r="C285" s="662"/>
      <c r="D285" s="663"/>
      <c r="E285" s="663"/>
      <c r="F285" s="663"/>
      <c r="G285" s="663"/>
      <c r="H285" s="663"/>
      <c r="I285" s="663"/>
      <c r="J285" s="663"/>
      <c r="K285" s="663"/>
      <c r="L285" s="663"/>
      <c r="M285" s="663"/>
      <c r="N285" s="663"/>
      <c r="R285" s="353"/>
      <c r="S285" s="353"/>
      <c r="T285" s="353"/>
      <c r="U285" s="353"/>
      <c r="V285" s="353"/>
      <c r="W285" s="353"/>
      <c r="X285" s="353"/>
      <c r="Y285" s="353"/>
      <c r="Z285" s="353"/>
      <c r="AA285" s="353"/>
      <c r="AB285" s="353"/>
      <c r="AC285" s="353"/>
      <c r="AE285" s="181"/>
      <c r="AW285" s="3"/>
    </row>
    <row r="286" spans="2:49">
      <c r="C286" s="662"/>
      <c r="D286" s="662"/>
      <c r="E286" s="662"/>
      <c r="F286" s="662"/>
      <c r="G286" s="662"/>
      <c r="H286" s="662"/>
      <c r="I286" s="662"/>
      <c r="J286" s="662"/>
      <c r="K286" s="662"/>
      <c r="L286" s="662"/>
      <c r="M286" s="662"/>
      <c r="N286" s="662"/>
      <c r="R286" s="353"/>
      <c r="S286" s="353"/>
      <c r="T286" s="353"/>
      <c r="U286" s="353"/>
      <c r="V286" s="353"/>
      <c r="W286" s="353"/>
      <c r="X286" s="353"/>
      <c r="Y286" s="353"/>
      <c r="Z286" s="353"/>
      <c r="AA286" s="353"/>
      <c r="AB286" s="353"/>
      <c r="AC286" s="353"/>
      <c r="AE286" s="181"/>
      <c r="AW286" s="3"/>
    </row>
    <row r="287" spans="2:49">
      <c r="B287" s="659" t="s">
        <v>399</v>
      </c>
      <c r="C287" s="638">
        <f t="shared" ref="C287:D287" si="93">SUMPRODUCT($A$246:$A$261,C246:C261)/10^6</f>
        <v>2.2414672288350714</v>
      </c>
      <c r="D287" s="638">
        <f t="shared" si="93"/>
        <v>3.0536855872487592</v>
      </c>
      <c r="E287" s="638"/>
      <c r="F287" s="638"/>
      <c r="G287" s="638"/>
      <c r="H287" s="638"/>
      <c r="I287" s="638"/>
      <c r="J287" s="638"/>
      <c r="K287" s="638"/>
      <c r="L287" s="638"/>
      <c r="M287" s="638"/>
      <c r="N287" s="638"/>
      <c r="R287" s="353"/>
      <c r="S287" s="353"/>
      <c r="T287" s="353"/>
      <c r="U287" s="353"/>
      <c r="V287" s="353"/>
      <c r="W287" s="353"/>
      <c r="X287" s="353"/>
      <c r="Y287" s="353"/>
      <c r="Z287" s="353"/>
      <c r="AA287" s="353"/>
      <c r="AB287" s="353"/>
      <c r="AC287" s="353"/>
      <c r="AE287" s="181"/>
      <c r="AW287" s="3"/>
    </row>
    <row r="288" spans="2:49">
      <c r="B288" s="199" t="s">
        <v>388</v>
      </c>
      <c r="C288" s="428">
        <v>2</v>
      </c>
      <c r="D288" s="428">
        <f>D287+C288</f>
        <v>5.0536855872487596</v>
      </c>
      <c r="E288" s="428"/>
      <c r="F288" s="428"/>
      <c r="G288" s="428"/>
      <c r="H288" s="428"/>
      <c r="I288" s="428"/>
      <c r="J288" s="428"/>
      <c r="K288" s="428"/>
      <c r="L288" s="428"/>
      <c r="M288" s="428"/>
      <c r="N288" s="640"/>
      <c r="R288" s="353"/>
      <c r="S288" s="353"/>
      <c r="T288" s="353"/>
      <c r="U288" s="353"/>
      <c r="V288" s="353"/>
      <c r="W288" s="353"/>
      <c r="X288" s="353"/>
      <c r="Y288" s="353"/>
      <c r="Z288" s="353"/>
      <c r="AA288" s="353"/>
      <c r="AB288" s="353"/>
      <c r="AC288" s="353"/>
      <c r="AE288" s="181"/>
      <c r="AW288" s="3"/>
    </row>
    <row r="289" spans="2:49">
      <c r="B289" s="199" t="s">
        <v>258</v>
      </c>
      <c r="C289" s="430"/>
      <c r="D289" s="430">
        <f>D288/C288-1</f>
        <v>1.5268427936243798</v>
      </c>
      <c r="E289" s="430"/>
      <c r="F289" s="430"/>
      <c r="G289" s="430"/>
      <c r="H289" s="430"/>
      <c r="I289" s="430"/>
      <c r="J289" s="430"/>
      <c r="K289" s="430"/>
      <c r="L289" s="430"/>
      <c r="M289" s="430"/>
      <c r="N289" s="430"/>
      <c r="R289" s="353"/>
      <c r="S289" s="353"/>
      <c r="T289" s="353"/>
      <c r="U289" s="353"/>
      <c r="V289" s="353"/>
      <c r="W289" s="353"/>
      <c r="X289" s="353"/>
      <c r="Y289" s="353"/>
      <c r="Z289" s="353"/>
      <c r="AA289" s="353"/>
      <c r="AB289" s="353"/>
      <c r="AC289" s="353"/>
      <c r="AE289" s="181"/>
      <c r="AW289" s="3"/>
    </row>
    <row r="290" spans="2:49">
      <c r="B290" s="181" t="s">
        <v>400</v>
      </c>
      <c r="C290" s="662"/>
      <c r="D290" s="662">
        <f>D277/D287</f>
        <v>23.27058898595968</v>
      </c>
      <c r="E290" s="662"/>
      <c r="F290" s="662"/>
      <c r="G290" s="662"/>
      <c r="H290" s="662"/>
      <c r="I290" s="662"/>
      <c r="J290" s="662"/>
      <c r="K290" s="662"/>
      <c r="L290" s="662"/>
      <c r="M290" s="662"/>
      <c r="N290" s="662"/>
      <c r="R290" s="353"/>
      <c r="S290" s="353"/>
      <c r="T290" s="353"/>
      <c r="U290" s="353"/>
      <c r="V290" s="353"/>
      <c r="W290" s="353"/>
      <c r="X290" s="353"/>
      <c r="Y290" s="353"/>
      <c r="Z290" s="353"/>
      <c r="AA290" s="353"/>
      <c r="AB290" s="353"/>
      <c r="AC290" s="353"/>
      <c r="AE290" s="181"/>
      <c r="AW290" s="3"/>
    </row>
    <row r="291" spans="2:49">
      <c r="B291" s="181" t="s">
        <v>401</v>
      </c>
      <c r="C291" s="662"/>
      <c r="D291" s="269">
        <f>D278/D288</f>
        <v>27.419990349788925</v>
      </c>
      <c r="E291" s="269"/>
      <c r="F291" s="269"/>
      <c r="G291" s="269"/>
      <c r="H291" s="269"/>
      <c r="I291" s="269"/>
      <c r="J291" s="269"/>
      <c r="K291" s="269"/>
      <c r="L291" s="269"/>
      <c r="M291" s="269"/>
      <c r="N291" s="269"/>
      <c r="R291" s="353"/>
      <c r="S291" s="353"/>
      <c r="T291" s="353"/>
      <c r="U291" s="353"/>
      <c r="V291" s="353"/>
      <c r="W291" s="353"/>
      <c r="X291" s="353"/>
      <c r="Y291" s="353"/>
      <c r="Z291" s="353"/>
      <c r="AA291" s="353"/>
      <c r="AB291" s="353"/>
      <c r="AC291" s="353"/>
      <c r="AE291" s="181"/>
      <c r="AW291" s="3"/>
    </row>
    <row r="292" spans="2:49">
      <c r="B292" s="181"/>
      <c r="C292" s="662"/>
      <c r="D292" s="269"/>
      <c r="E292" s="269"/>
      <c r="F292" s="269"/>
      <c r="G292" s="269"/>
      <c r="H292" s="269"/>
      <c r="I292" s="269"/>
      <c r="J292" s="269"/>
      <c r="K292" s="269"/>
      <c r="L292" s="269"/>
      <c r="M292" s="269"/>
      <c r="N292" s="269"/>
      <c r="R292" s="353"/>
      <c r="S292" s="353"/>
      <c r="T292" s="353"/>
      <c r="U292" s="353"/>
      <c r="V292" s="353"/>
      <c r="W292" s="353"/>
      <c r="X292" s="353"/>
      <c r="Y292" s="353"/>
      <c r="Z292" s="353"/>
      <c r="AA292" s="353"/>
      <c r="AB292" s="353"/>
      <c r="AC292" s="353"/>
      <c r="AE292" s="181"/>
      <c r="AW292" s="3"/>
    </row>
    <row r="293" spans="2:49">
      <c r="B293" s="181"/>
      <c r="C293" s="662"/>
      <c r="D293" s="269"/>
      <c r="E293" s="269"/>
      <c r="F293" s="269"/>
      <c r="G293" s="269"/>
      <c r="H293" s="269"/>
      <c r="I293" s="269"/>
      <c r="J293" s="269"/>
      <c r="K293" s="269"/>
      <c r="L293" s="269"/>
      <c r="M293" s="269"/>
      <c r="N293" s="269"/>
      <c r="R293" s="353"/>
      <c r="S293" s="353"/>
      <c r="T293" s="353"/>
      <c r="U293" s="353"/>
      <c r="V293" s="353"/>
      <c r="W293" s="353"/>
      <c r="X293" s="353"/>
      <c r="Y293" s="353"/>
      <c r="Z293" s="353"/>
      <c r="AA293" s="353"/>
      <c r="AB293" s="353"/>
      <c r="AC293" s="353"/>
      <c r="AE293" s="181"/>
      <c r="AW293" s="3"/>
    </row>
    <row r="294" spans="2:49">
      <c r="B294" s="181"/>
      <c r="C294" s="662"/>
      <c r="D294" s="269"/>
      <c r="E294" s="269"/>
      <c r="F294" s="269"/>
      <c r="G294" s="269"/>
      <c r="H294" s="269"/>
      <c r="I294" s="269"/>
      <c r="J294" s="269"/>
      <c r="K294" s="269"/>
      <c r="L294" s="269"/>
      <c r="M294" s="269"/>
      <c r="N294" s="269"/>
      <c r="R294" s="353"/>
      <c r="S294" s="353"/>
      <c r="T294" s="353"/>
      <c r="U294" s="353"/>
      <c r="V294" s="353"/>
      <c r="W294" s="353"/>
      <c r="X294" s="353"/>
      <c r="Y294" s="353"/>
      <c r="Z294" s="353"/>
      <c r="AA294" s="353"/>
      <c r="AB294" s="353"/>
      <c r="AC294" s="353"/>
      <c r="AE294" s="181"/>
      <c r="AW294" s="3"/>
    </row>
    <row r="295" spans="2:49" ht="21">
      <c r="B295" s="746" t="str">
        <f>B319</f>
        <v>Amazon</v>
      </c>
      <c r="C295" s="744"/>
      <c r="D295" s="744"/>
      <c r="E295" s="744"/>
      <c r="F295" s="744"/>
      <c r="G295" s="744"/>
      <c r="H295" s="744"/>
      <c r="I295" s="744"/>
      <c r="J295" s="744"/>
      <c r="K295" s="744"/>
      <c r="L295" s="744"/>
      <c r="M295" s="744"/>
      <c r="N295" s="747" t="str">
        <f>B295</f>
        <v>Amazon</v>
      </c>
      <c r="O295" s="745"/>
      <c r="P295" s="744"/>
      <c r="Q295" s="746" t="str">
        <f>B295</f>
        <v>Amazon</v>
      </c>
      <c r="R295" s="744"/>
      <c r="S295" s="744"/>
      <c r="T295" s="744"/>
      <c r="U295" s="744"/>
      <c r="V295" s="744"/>
      <c r="W295" s="744"/>
      <c r="X295" s="744"/>
      <c r="Y295" s="744"/>
      <c r="Z295" s="744"/>
      <c r="AA295" s="744"/>
      <c r="AB295" s="744"/>
      <c r="AC295" s="747" t="str">
        <f>B295</f>
        <v>Amazon</v>
      </c>
      <c r="AE295" s="181"/>
      <c r="AW295" s="3"/>
    </row>
    <row r="296" spans="2:49">
      <c r="B296" s="181"/>
      <c r="C296" s="662"/>
      <c r="D296" s="269"/>
      <c r="E296" s="269"/>
      <c r="F296" s="269"/>
      <c r="G296" s="269"/>
      <c r="H296" s="269"/>
      <c r="I296" s="269"/>
      <c r="J296" s="269"/>
      <c r="K296" s="269"/>
      <c r="L296" s="269"/>
      <c r="M296" s="269"/>
      <c r="N296" s="269"/>
      <c r="R296" s="353"/>
      <c r="S296" s="353"/>
      <c r="T296" s="353"/>
      <c r="U296" s="353"/>
      <c r="V296" s="353"/>
      <c r="W296" s="353"/>
      <c r="X296" s="353"/>
      <c r="Y296" s="353"/>
      <c r="Z296" s="353"/>
      <c r="AA296" s="353"/>
      <c r="AB296" s="353"/>
      <c r="AC296" s="353"/>
      <c r="AE296" s="181"/>
      <c r="AW296" s="3"/>
    </row>
    <row r="297" spans="2:49">
      <c r="B297" s="181"/>
      <c r="C297" s="662"/>
      <c r="D297" s="269"/>
      <c r="E297" s="269"/>
      <c r="F297" s="269"/>
      <c r="G297" s="269"/>
      <c r="H297" s="269"/>
      <c r="I297" s="269"/>
      <c r="J297" s="269"/>
      <c r="K297" s="269"/>
      <c r="L297" s="269"/>
      <c r="M297" s="269"/>
      <c r="N297" s="269"/>
      <c r="R297" s="353"/>
      <c r="S297" s="353"/>
      <c r="T297" s="353"/>
      <c r="U297" s="353"/>
      <c r="V297" s="353"/>
      <c r="W297" s="353"/>
      <c r="X297" s="353"/>
      <c r="Y297" s="353"/>
      <c r="Z297" s="353"/>
      <c r="AA297" s="353"/>
      <c r="AB297" s="353"/>
      <c r="AC297" s="353"/>
      <c r="AE297" s="181"/>
      <c r="AW297" s="3"/>
    </row>
    <row r="298" spans="2:49">
      <c r="B298" s="181"/>
      <c r="C298" s="662"/>
      <c r="D298" s="269"/>
      <c r="E298" s="269"/>
      <c r="F298" s="269"/>
      <c r="G298" s="269"/>
      <c r="H298" s="269"/>
      <c r="I298" s="269"/>
      <c r="J298" s="269"/>
      <c r="K298" s="269"/>
      <c r="L298" s="269"/>
      <c r="M298" s="269"/>
      <c r="N298" s="269"/>
      <c r="R298" s="353"/>
      <c r="S298" s="353"/>
      <c r="T298" s="353"/>
      <c r="U298" s="353"/>
      <c r="V298" s="353"/>
      <c r="W298" s="353"/>
      <c r="X298" s="353"/>
      <c r="Y298" s="353"/>
      <c r="Z298" s="353"/>
      <c r="AA298" s="353"/>
      <c r="AB298" s="353"/>
      <c r="AC298" s="353"/>
      <c r="AE298" s="181"/>
      <c r="AW298" s="3"/>
    </row>
    <row r="299" spans="2:49">
      <c r="B299" s="181"/>
      <c r="C299" s="662"/>
      <c r="D299" s="269"/>
      <c r="E299" s="269"/>
      <c r="F299" s="269"/>
      <c r="G299" s="269"/>
      <c r="H299" s="269"/>
      <c r="I299" s="269"/>
      <c r="J299" s="269"/>
      <c r="K299" s="269"/>
      <c r="L299" s="269"/>
      <c r="M299" s="269"/>
      <c r="N299" s="269"/>
      <c r="R299" s="353"/>
      <c r="S299" s="353"/>
      <c r="T299" s="353"/>
      <c r="U299" s="353"/>
      <c r="V299" s="353"/>
      <c r="W299" s="353"/>
      <c r="X299" s="353"/>
      <c r="Y299" s="353"/>
      <c r="Z299" s="353"/>
      <c r="AA299" s="353"/>
      <c r="AB299" s="353"/>
      <c r="AC299" s="353"/>
      <c r="AE299" s="181"/>
      <c r="AW299" s="3"/>
    </row>
    <row r="300" spans="2:49">
      <c r="B300" s="181"/>
      <c r="C300" s="662"/>
      <c r="D300" s="269"/>
      <c r="E300" s="269"/>
      <c r="F300" s="269"/>
      <c r="G300" s="269"/>
      <c r="H300" s="269"/>
      <c r="I300" s="269"/>
      <c r="J300" s="269"/>
      <c r="K300" s="269"/>
      <c r="L300" s="269"/>
      <c r="M300" s="269"/>
      <c r="N300" s="269"/>
      <c r="R300" s="353"/>
      <c r="S300" s="353"/>
      <c r="T300" s="353"/>
      <c r="U300" s="353"/>
      <c r="V300" s="353"/>
      <c r="W300" s="353"/>
      <c r="X300" s="353"/>
      <c r="Y300" s="353"/>
      <c r="Z300" s="353"/>
      <c r="AA300" s="353"/>
      <c r="AB300" s="353"/>
      <c r="AC300" s="353"/>
      <c r="AE300" s="181"/>
      <c r="AW300" s="3"/>
    </row>
    <row r="301" spans="2:49">
      <c r="B301" s="181"/>
      <c r="C301" s="662"/>
      <c r="D301" s="269"/>
      <c r="E301" s="269"/>
      <c r="F301" s="269"/>
      <c r="G301" s="269"/>
      <c r="H301" s="269"/>
      <c r="I301" s="269"/>
      <c r="J301" s="269"/>
      <c r="K301" s="269"/>
      <c r="L301" s="269"/>
      <c r="M301" s="269"/>
      <c r="N301" s="269"/>
      <c r="R301" s="353"/>
      <c r="S301" s="353"/>
      <c r="T301" s="353"/>
      <c r="U301" s="353"/>
      <c r="V301" s="353"/>
      <c r="W301" s="353"/>
      <c r="X301" s="353"/>
      <c r="Y301" s="353"/>
      <c r="Z301" s="353"/>
      <c r="AA301" s="353"/>
      <c r="AB301" s="353"/>
      <c r="AC301" s="353"/>
      <c r="AE301" s="181"/>
      <c r="AW301" s="3"/>
    </row>
    <row r="302" spans="2:49">
      <c r="B302" s="181"/>
      <c r="C302" s="662"/>
      <c r="D302" s="269"/>
      <c r="E302" s="269"/>
      <c r="F302" s="269"/>
      <c r="G302" s="269"/>
      <c r="H302" s="269"/>
      <c r="I302" s="269"/>
      <c r="J302" s="269"/>
      <c r="K302" s="269"/>
      <c r="L302" s="269"/>
      <c r="M302" s="269"/>
      <c r="N302" s="269"/>
      <c r="R302" s="353"/>
      <c r="S302" s="353"/>
      <c r="T302" s="353"/>
      <c r="U302" s="353"/>
      <c r="V302" s="353"/>
      <c r="W302" s="353"/>
      <c r="X302" s="353"/>
      <c r="Y302" s="353"/>
      <c r="Z302" s="353"/>
      <c r="AA302" s="353"/>
      <c r="AB302" s="353"/>
      <c r="AC302" s="353"/>
      <c r="AE302" s="181"/>
      <c r="AW302" s="3"/>
    </row>
    <row r="303" spans="2:49">
      <c r="B303" s="181"/>
      <c r="C303" s="662"/>
      <c r="D303" s="269"/>
      <c r="E303" s="269"/>
      <c r="F303" s="269"/>
      <c r="G303" s="269"/>
      <c r="H303" s="269"/>
      <c r="I303" s="269"/>
      <c r="J303" s="269"/>
      <c r="K303" s="269"/>
      <c r="L303" s="269"/>
      <c r="M303" s="269"/>
      <c r="N303" s="269"/>
      <c r="R303" s="353"/>
      <c r="S303" s="353"/>
      <c r="T303" s="353"/>
      <c r="U303" s="353"/>
      <c r="V303" s="353"/>
      <c r="W303" s="353"/>
      <c r="X303" s="353"/>
      <c r="Y303" s="353"/>
      <c r="Z303" s="353"/>
      <c r="AA303" s="353"/>
      <c r="AB303" s="353"/>
      <c r="AC303" s="353"/>
      <c r="AE303" s="181"/>
      <c r="AW303" s="3"/>
    </row>
    <row r="304" spans="2:49">
      <c r="B304" s="181"/>
      <c r="C304" s="662"/>
      <c r="D304" s="269"/>
      <c r="E304" s="269"/>
      <c r="F304" s="269"/>
      <c r="G304" s="269"/>
      <c r="H304" s="269"/>
      <c r="I304" s="269"/>
      <c r="J304" s="269"/>
      <c r="K304" s="269"/>
      <c r="L304" s="269"/>
      <c r="M304" s="269"/>
      <c r="N304" s="269"/>
      <c r="R304" s="353"/>
      <c r="S304" s="353"/>
      <c r="T304" s="353"/>
      <c r="U304" s="353"/>
      <c r="V304" s="353"/>
      <c r="W304" s="353"/>
      <c r="X304" s="353"/>
      <c r="Y304" s="353"/>
      <c r="Z304" s="353"/>
      <c r="AA304" s="353"/>
      <c r="AB304" s="353"/>
      <c r="AC304" s="353"/>
      <c r="AE304" s="181"/>
      <c r="AW304" s="3"/>
    </row>
    <row r="305" spans="2:49">
      <c r="B305" s="181"/>
      <c r="C305" s="662"/>
      <c r="D305" s="269"/>
      <c r="E305" s="269"/>
      <c r="F305" s="269"/>
      <c r="G305" s="269"/>
      <c r="H305" s="269"/>
      <c r="I305" s="269"/>
      <c r="J305" s="269"/>
      <c r="K305" s="269"/>
      <c r="L305" s="269"/>
      <c r="M305" s="269"/>
      <c r="N305" s="269"/>
      <c r="R305" s="353"/>
      <c r="S305" s="353"/>
      <c r="T305" s="353"/>
      <c r="U305" s="353"/>
      <c r="V305" s="353"/>
      <c r="W305" s="353"/>
      <c r="X305" s="353"/>
      <c r="Y305" s="353"/>
      <c r="Z305" s="353"/>
      <c r="AA305" s="353"/>
      <c r="AB305" s="353"/>
      <c r="AC305" s="353"/>
      <c r="AE305" s="181"/>
      <c r="AW305" s="3"/>
    </row>
    <row r="306" spans="2:49">
      <c r="B306" s="181"/>
      <c r="C306" s="662"/>
      <c r="D306" s="269"/>
      <c r="E306" s="269"/>
      <c r="F306" s="269"/>
      <c r="G306" s="269"/>
      <c r="H306" s="269"/>
      <c r="I306" s="269"/>
      <c r="J306" s="269"/>
      <c r="K306" s="269"/>
      <c r="L306" s="269"/>
      <c r="M306" s="269"/>
      <c r="N306" s="269"/>
      <c r="R306" s="353"/>
      <c r="S306" s="353"/>
      <c r="T306" s="353"/>
      <c r="U306" s="353"/>
      <c r="V306" s="353"/>
      <c r="W306" s="353"/>
      <c r="X306" s="353"/>
      <c r="Y306" s="353"/>
      <c r="Z306" s="353"/>
      <c r="AA306" s="353"/>
      <c r="AB306" s="353"/>
      <c r="AC306" s="353"/>
      <c r="AE306" s="181"/>
      <c r="AW306" s="3"/>
    </row>
    <row r="307" spans="2:49">
      <c r="B307" s="181"/>
      <c r="C307" s="662"/>
      <c r="D307" s="269"/>
      <c r="E307" s="269"/>
      <c r="F307" s="269"/>
      <c r="G307" s="269"/>
      <c r="H307" s="269"/>
      <c r="I307" s="269"/>
      <c r="J307" s="269"/>
      <c r="K307" s="269"/>
      <c r="L307" s="269"/>
      <c r="M307" s="269"/>
      <c r="N307" s="269"/>
      <c r="R307" s="353"/>
      <c r="S307" s="353"/>
      <c r="T307" s="353"/>
      <c r="U307" s="353"/>
      <c r="V307" s="353"/>
      <c r="W307" s="353"/>
      <c r="X307" s="353"/>
      <c r="Y307" s="353"/>
      <c r="Z307" s="353"/>
      <c r="AA307" s="353"/>
      <c r="AB307" s="353"/>
      <c r="AC307" s="353"/>
      <c r="AE307" s="181"/>
      <c r="AW307" s="3"/>
    </row>
    <row r="308" spans="2:49">
      <c r="B308" s="181"/>
      <c r="C308" s="662"/>
      <c r="D308" s="269"/>
      <c r="E308" s="269"/>
      <c r="F308" s="269"/>
      <c r="G308" s="269"/>
      <c r="H308" s="269"/>
      <c r="I308" s="269"/>
      <c r="J308" s="269"/>
      <c r="K308" s="269"/>
      <c r="L308" s="269"/>
      <c r="M308" s="269"/>
      <c r="N308" s="269"/>
      <c r="R308" s="353"/>
      <c r="S308" s="353"/>
      <c r="T308" s="353"/>
      <c r="U308" s="353"/>
      <c r="V308" s="353"/>
      <c r="W308" s="353"/>
      <c r="X308" s="353"/>
      <c r="Y308" s="353"/>
      <c r="Z308" s="353"/>
      <c r="AA308" s="353"/>
      <c r="AB308" s="353"/>
      <c r="AC308" s="353"/>
      <c r="AE308" s="181"/>
      <c r="AW308" s="3"/>
    </row>
    <row r="309" spans="2:49">
      <c r="B309" s="181"/>
      <c r="C309" s="662"/>
      <c r="D309" s="269"/>
      <c r="E309" s="269"/>
      <c r="F309" s="269"/>
      <c r="G309" s="269"/>
      <c r="H309" s="269"/>
      <c r="I309" s="269"/>
      <c r="J309" s="269"/>
      <c r="K309" s="269"/>
      <c r="L309" s="269"/>
      <c r="M309" s="269"/>
      <c r="N309" s="269"/>
      <c r="R309" s="353"/>
      <c r="S309" s="353"/>
      <c r="T309" s="353"/>
      <c r="U309" s="353"/>
      <c r="V309" s="353"/>
      <c r="W309" s="353"/>
      <c r="X309" s="353"/>
      <c r="Y309" s="353"/>
      <c r="Z309" s="353"/>
      <c r="AA309" s="353"/>
      <c r="AB309" s="353"/>
      <c r="AC309" s="353"/>
      <c r="AE309" s="181"/>
      <c r="AW309" s="3"/>
    </row>
    <row r="310" spans="2:49">
      <c r="B310" s="181"/>
      <c r="C310" s="662"/>
      <c r="D310" s="269"/>
      <c r="E310" s="269"/>
      <c r="F310" s="269"/>
      <c r="G310" s="269"/>
      <c r="H310" s="269"/>
      <c r="I310" s="269"/>
      <c r="J310" s="269"/>
      <c r="K310" s="269"/>
      <c r="L310" s="269"/>
      <c r="M310" s="269"/>
      <c r="N310" s="269"/>
      <c r="R310" s="353"/>
      <c r="S310" s="353"/>
      <c r="T310" s="353"/>
      <c r="U310" s="353"/>
      <c r="V310" s="353"/>
      <c r="W310" s="353"/>
      <c r="X310" s="353"/>
      <c r="Y310" s="353"/>
      <c r="Z310" s="353"/>
      <c r="AA310" s="353"/>
      <c r="AB310" s="353"/>
      <c r="AC310" s="353"/>
      <c r="AE310" s="181"/>
      <c r="AW310" s="3"/>
    </row>
    <row r="311" spans="2:49">
      <c r="B311" s="181"/>
      <c r="C311" s="662"/>
      <c r="D311" s="269"/>
      <c r="E311" s="269"/>
      <c r="F311" s="269"/>
      <c r="G311" s="269"/>
      <c r="H311" s="269"/>
      <c r="I311" s="269"/>
      <c r="J311" s="269"/>
      <c r="K311" s="269"/>
      <c r="L311" s="269"/>
      <c r="M311" s="269"/>
      <c r="N311" s="269"/>
      <c r="R311" s="353"/>
      <c r="S311" s="353"/>
      <c r="T311" s="353"/>
      <c r="U311" s="353"/>
      <c r="V311" s="353"/>
      <c r="W311" s="353"/>
      <c r="X311" s="353"/>
      <c r="Y311" s="353"/>
      <c r="Z311" s="353"/>
      <c r="AA311" s="353"/>
      <c r="AB311" s="353"/>
      <c r="AC311" s="353"/>
      <c r="AE311" s="181"/>
      <c r="AW311" s="3"/>
    </row>
    <row r="312" spans="2:49">
      <c r="B312" s="181"/>
      <c r="C312" s="662"/>
      <c r="D312" s="269"/>
      <c r="E312" s="269"/>
      <c r="F312" s="269"/>
      <c r="G312" s="269"/>
      <c r="H312" s="269"/>
      <c r="I312" s="269"/>
      <c r="J312" s="269"/>
      <c r="K312" s="269"/>
      <c r="L312" s="269"/>
      <c r="M312" s="269"/>
      <c r="N312" s="269"/>
      <c r="R312" s="353"/>
      <c r="S312" s="353"/>
      <c r="T312" s="353"/>
      <c r="U312" s="353"/>
      <c r="V312" s="353"/>
      <c r="W312" s="353"/>
      <c r="X312" s="353"/>
      <c r="Y312" s="353"/>
      <c r="Z312" s="353"/>
      <c r="AA312" s="353"/>
      <c r="AB312" s="353"/>
      <c r="AC312" s="353"/>
      <c r="AE312" s="181"/>
      <c r="AW312" s="3"/>
    </row>
    <row r="313" spans="2:49">
      <c r="B313" s="181"/>
      <c r="C313" s="662"/>
      <c r="D313" s="269"/>
      <c r="E313" s="269"/>
      <c r="F313" s="269"/>
      <c r="G313" s="269"/>
      <c r="H313" s="269"/>
      <c r="I313" s="269"/>
      <c r="J313" s="269"/>
      <c r="K313" s="269"/>
      <c r="L313" s="269"/>
      <c r="M313" s="269"/>
      <c r="N313" s="269"/>
      <c r="R313" s="353"/>
      <c r="S313" s="353"/>
      <c r="T313" s="353"/>
      <c r="U313" s="353"/>
      <c r="V313" s="353"/>
      <c r="W313" s="353"/>
      <c r="X313" s="353"/>
      <c r="Y313" s="353"/>
      <c r="Z313" s="353"/>
      <c r="AA313" s="353"/>
      <c r="AB313" s="353"/>
      <c r="AC313" s="353"/>
      <c r="AE313" s="181"/>
      <c r="AW313" s="3"/>
    </row>
    <row r="314" spans="2:49">
      <c r="B314" s="181"/>
      <c r="C314" s="662"/>
      <c r="D314" s="269"/>
      <c r="E314" s="269"/>
      <c r="F314" s="269"/>
      <c r="G314" s="269"/>
      <c r="H314" s="269"/>
      <c r="I314" s="269"/>
      <c r="J314" s="269"/>
      <c r="K314" s="269"/>
      <c r="L314" s="269"/>
      <c r="M314" s="269"/>
      <c r="N314" s="269"/>
      <c r="R314" s="353"/>
      <c r="S314" s="353"/>
      <c r="T314" s="353"/>
      <c r="U314" s="353"/>
      <c r="V314" s="353"/>
      <c r="W314" s="353"/>
      <c r="X314" s="353"/>
      <c r="Y314" s="353"/>
      <c r="Z314" s="353"/>
      <c r="AA314" s="353"/>
      <c r="AB314" s="353"/>
      <c r="AC314" s="353"/>
      <c r="AE314" s="181"/>
      <c r="AW314" s="3"/>
    </row>
    <row r="315" spans="2:49">
      <c r="B315" s="181"/>
      <c r="C315" s="662"/>
      <c r="D315" s="269"/>
      <c r="E315" s="269"/>
      <c r="F315" s="269"/>
      <c r="G315" s="269"/>
      <c r="H315" s="269"/>
      <c r="I315" s="269"/>
      <c r="J315" s="269"/>
      <c r="K315" s="269"/>
      <c r="L315" s="269"/>
      <c r="M315" s="269"/>
      <c r="N315" s="269"/>
      <c r="R315" s="353"/>
      <c r="S315" s="353"/>
      <c r="T315" s="353"/>
      <c r="U315" s="353"/>
      <c r="V315" s="353"/>
      <c r="W315" s="353"/>
      <c r="X315" s="353"/>
      <c r="Y315" s="353"/>
      <c r="Z315" s="353"/>
      <c r="AA315" s="353"/>
      <c r="AB315" s="353"/>
      <c r="AC315" s="353"/>
      <c r="AE315" s="181"/>
      <c r="AW315" s="3"/>
    </row>
    <row r="316" spans="2:49">
      <c r="B316" s="181"/>
      <c r="C316" s="662"/>
      <c r="D316" s="269"/>
      <c r="E316" s="269"/>
      <c r="F316" s="269"/>
      <c r="G316" s="269"/>
      <c r="H316" s="269"/>
      <c r="I316" s="269"/>
      <c r="J316" s="269"/>
      <c r="K316" s="269"/>
      <c r="L316" s="269"/>
      <c r="M316" s="269"/>
      <c r="N316" s="269"/>
      <c r="R316" s="353"/>
      <c r="S316" s="353"/>
      <c r="T316" s="353"/>
      <c r="U316" s="353"/>
      <c r="V316" s="353"/>
      <c r="W316" s="353"/>
      <c r="X316" s="353"/>
      <c r="Y316" s="353"/>
      <c r="Z316" s="353"/>
      <c r="AA316" s="353"/>
      <c r="AB316" s="353"/>
      <c r="AC316" s="353"/>
      <c r="AE316" s="181"/>
      <c r="AW316" s="3"/>
    </row>
    <row r="317" spans="2:49">
      <c r="B317" s="181"/>
      <c r="C317" s="662"/>
      <c r="D317" s="269"/>
      <c r="E317" s="269"/>
      <c r="F317" s="269"/>
      <c r="G317" s="269"/>
      <c r="H317" s="269"/>
      <c r="I317" s="269"/>
      <c r="J317" s="269"/>
      <c r="K317" s="269"/>
      <c r="L317" s="269"/>
      <c r="M317" s="269"/>
      <c r="N317" s="269"/>
      <c r="R317" s="353"/>
      <c r="S317" s="353"/>
      <c r="T317" s="353"/>
      <c r="U317" s="353"/>
      <c r="V317" s="353"/>
      <c r="W317" s="353"/>
      <c r="X317" s="353"/>
      <c r="Y317" s="353"/>
      <c r="Z317" s="353"/>
      <c r="AA317" s="353"/>
      <c r="AB317" s="353"/>
      <c r="AC317" s="353"/>
      <c r="AE317" s="181"/>
      <c r="AW317" s="3"/>
    </row>
    <row r="318" spans="2:49">
      <c r="J318" s="196"/>
      <c r="K318" s="196"/>
      <c r="L318" s="196"/>
      <c r="M318" s="196"/>
      <c r="N318" s="196"/>
      <c r="O318" s="193"/>
      <c r="AW318" s="3"/>
    </row>
    <row r="319" spans="2:49" ht="21">
      <c r="B319" s="611" t="s">
        <v>259</v>
      </c>
      <c r="C319" s="177"/>
      <c r="D319" s="177"/>
      <c r="E319" s="177"/>
      <c r="F319" s="177"/>
      <c r="G319" s="177"/>
      <c r="H319" s="177"/>
      <c r="I319" s="177"/>
      <c r="J319" s="177"/>
      <c r="K319" s="177"/>
      <c r="L319" s="177"/>
      <c r="M319" s="177"/>
      <c r="Q319" s="299" t="str">
        <f>B319</f>
        <v>Amazon</v>
      </c>
      <c r="AW319" s="3"/>
    </row>
    <row r="320" spans="2:49" s="193" customFormat="1">
      <c r="B320" s="612" t="str">
        <f>"Units consumed by "&amp;B319</f>
        <v>Units consumed by Amazon</v>
      </c>
      <c r="C320" s="464">
        <v>2016</v>
      </c>
      <c r="D320" s="464">
        <v>2017</v>
      </c>
      <c r="E320" s="464">
        <v>2018</v>
      </c>
      <c r="F320" s="464">
        <v>2019</v>
      </c>
      <c r="G320" s="464">
        <v>2020</v>
      </c>
      <c r="H320" s="464">
        <v>2021</v>
      </c>
      <c r="I320" s="464">
        <v>2022</v>
      </c>
      <c r="J320" s="464">
        <v>2023</v>
      </c>
      <c r="K320" s="464">
        <v>2024</v>
      </c>
      <c r="L320" s="464">
        <v>2025</v>
      </c>
      <c r="M320" s="464">
        <v>2026</v>
      </c>
      <c r="N320" s="464">
        <v>2027</v>
      </c>
      <c r="Q320" s="427" t="str">
        <f>"Sales to "&amp;Q319</f>
        <v>Sales to Amazon</v>
      </c>
      <c r="R320" s="613">
        <v>2016</v>
      </c>
      <c r="S320" s="464">
        <v>2017</v>
      </c>
      <c r="T320" s="613">
        <v>2018</v>
      </c>
      <c r="U320" s="464">
        <v>2019</v>
      </c>
      <c r="V320" s="613">
        <v>2020</v>
      </c>
      <c r="W320" s="464">
        <v>2021</v>
      </c>
      <c r="X320" s="613">
        <v>2022</v>
      </c>
      <c r="Y320" s="464">
        <v>2023</v>
      </c>
      <c r="Z320" s="464">
        <v>2024</v>
      </c>
      <c r="AA320" s="464">
        <v>2025</v>
      </c>
      <c r="AB320" s="464">
        <v>2026</v>
      </c>
      <c r="AC320" s="464">
        <v>2027</v>
      </c>
      <c r="AD320" s="41" t="s">
        <v>380</v>
      </c>
      <c r="AF320" s="176"/>
      <c r="AG320" s="176"/>
      <c r="AH320" s="176"/>
      <c r="AI320" s="176"/>
      <c r="AJ320" s="176"/>
      <c r="AK320" s="176"/>
      <c r="AL320" s="176"/>
      <c r="AM320" s="176"/>
      <c r="AN320" s="176"/>
      <c r="AO320" s="176"/>
      <c r="AP320" s="176"/>
      <c r="AQ320" s="176"/>
      <c r="AR320" s="176"/>
      <c r="AS320" s="176"/>
      <c r="AT320" s="176"/>
      <c r="AU320" s="176"/>
      <c r="AV320" s="176"/>
      <c r="AW320" s="3"/>
    </row>
    <row r="321" spans="1:51">
      <c r="A321" s="617">
        <v>10</v>
      </c>
      <c r="B321" s="199" t="s">
        <v>503</v>
      </c>
      <c r="C321" s="428">
        <v>169184.33252223945</v>
      </c>
      <c r="D321" s="428">
        <v>119025.05545718281</v>
      </c>
      <c r="E321" s="428"/>
      <c r="F321" s="428"/>
      <c r="G321" s="428"/>
      <c r="H321" s="428"/>
      <c r="I321" s="428"/>
      <c r="J321" s="428"/>
      <c r="K321" s="428"/>
      <c r="L321" s="428"/>
      <c r="M321" s="428"/>
      <c r="N321" s="428"/>
      <c r="O321" s="176" t="s">
        <v>381</v>
      </c>
      <c r="P321" s="193"/>
      <c r="Q321" s="199" t="s">
        <v>503</v>
      </c>
      <c r="R321" s="619">
        <v>5.4205099597963713</v>
      </c>
      <c r="S321" s="619">
        <v>2.9140247406712749</v>
      </c>
      <c r="T321" s="619"/>
      <c r="U321" s="619"/>
      <c r="V321" s="619"/>
      <c r="W321" s="619"/>
      <c r="X321" s="619"/>
      <c r="Y321" s="619"/>
      <c r="Z321" s="619"/>
      <c r="AA321" s="619"/>
      <c r="AB321" s="619"/>
      <c r="AC321" s="619"/>
      <c r="AD321" s="620">
        <f>SUM(R321:AC343)</f>
        <v>433.81343852944582</v>
      </c>
      <c r="AW321" s="3"/>
    </row>
    <row r="322" spans="1:51">
      <c r="A322" s="617">
        <v>40</v>
      </c>
      <c r="B322" s="199" t="s">
        <v>506</v>
      </c>
      <c r="C322" s="429">
        <v>341791.8</v>
      </c>
      <c r="D322" s="429">
        <v>30682</v>
      </c>
      <c r="E322" s="429"/>
      <c r="F322" s="429"/>
      <c r="G322" s="429"/>
      <c r="H322" s="429"/>
      <c r="I322" s="429"/>
      <c r="J322" s="429"/>
      <c r="K322" s="429"/>
      <c r="L322" s="429"/>
      <c r="M322" s="429"/>
      <c r="N322" s="429"/>
      <c r="O322" s="176" t="s">
        <v>381</v>
      </c>
      <c r="P322" s="193"/>
      <c r="Q322" s="199" t="s">
        <v>506</v>
      </c>
      <c r="R322" s="619">
        <v>86.538500063399979</v>
      </c>
      <c r="S322" s="619">
        <v>8.0629396999999994</v>
      </c>
      <c r="T322" s="619"/>
      <c r="U322" s="619"/>
      <c r="V322" s="619"/>
      <c r="W322" s="619"/>
      <c r="X322" s="619"/>
      <c r="Y322" s="619"/>
      <c r="Z322" s="619"/>
      <c r="AA322" s="619"/>
      <c r="AB322" s="619"/>
      <c r="AC322" s="619"/>
      <c r="AD322" s="624">
        <v>12751.109353920738</v>
      </c>
      <c r="AW322" s="3"/>
    </row>
    <row r="323" spans="1:51">
      <c r="A323" s="617">
        <v>40</v>
      </c>
      <c r="B323" s="199" t="s">
        <v>507</v>
      </c>
      <c r="C323" s="429">
        <v>65829.259999999995</v>
      </c>
      <c r="D323" s="429">
        <v>80661.600000000006</v>
      </c>
      <c r="E323" s="429"/>
      <c r="F323" s="429"/>
      <c r="G323" s="429"/>
      <c r="H323" s="429"/>
      <c r="I323" s="429"/>
      <c r="J323" s="429"/>
      <c r="K323" s="429"/>
      <c r="L323" s="429"/>
      <c r="M323" s="429"/>
      <c r="N323" s="429"/>
      <c r="P323" s="193"/>
      <c r="Q323" s="199" t="s">
        <v>507</v>
      </c>
      <c r="R323" s="619">
        <v>24.857164919999999</v>
      </c>
      <c r="S323" s="619">
        <v>27.709314268000004</v>
      </c>
      <c r="T323" s="619"/>
      <c r="U323" s="619"/>
      <c r="V323" s="619"/>
      <c r="W323" s="619"/>
      <c r="X323" s="619"/>
      <c r="Y323" s="619"/>
      <c r="Z323" s="619"/>
      <c r="AA323" s="619"/>
      <c r="AB323" s="619"/>
      <c r="AC323" s="619"/>
      <c r="AD323" s="41"/>
      <c r="AW323" s="3"/>
    </row>
    <row r="324" spans="1:51">
      <c r="A324" s="617">
        <v>100</v>
      </c>
      <c r="B324" s="199" t="s">
        <v>510</v>
      </c>
      <c r="C324" s="429">
        <v>190817.94999999998</v>
      </c>
      <c r="D324" s="429">
        <v>639034.20000000007</v>
      </c>
      <c r="E324" s="429"/>
      <c r="F324" s="429"/>
      <c r="G324" s="429"/>
      <c r="H324" s="429"/>
      <c r="I324" s="429"/>
      <c r="J324" s="429"/>
      <c r="K324" s="429"/>
      <c r="L324" s="429"/>
      <c r="M324" s="429"/>
      <c r="N324" s="429"/>
      <c r="O324" s="176" t="s">
        <v>381</v>
      </c>
      <c r="P324" s="193"/>
      <c r="Q324" s="199" t="s">
        <v>510</v>
      </c>
      <c r="R324" s="619">
        <v>64.385195727999999</v>
      </c>
      <c r="S324" s="619">
        <v>142.28460270000002</v>
      </c>
      <c r="T324" s="619"/>
      <c r="U324" s="619"/>
      <c r="V324" s="619"/>
      <c r="W324" s="619"/>
      <c r="X324" s="619"/>
      <c r="Y324" s="619"/>
      <c r="Z324" s="619"/>
      <c r="AA324" s="619"/>
      <c r="AB324" s="619"/>
      <c r="AC324" s="619"/>
      <c r="AD324" s="41"/>
      <c r="AW324" s="3"/>
    </row>
    <row r="325" spans="1:51" s="193" customFormat="1">
      <c r="A325" s="626">
        <v>100</v>
      </c>
      <c r="B325" s="614" t="s">
        <v>513</v>
      </c>
      <c r="C325" s="465">
        <v>6197.8799999999992</v>
      </c>
      <c r="D325" s="465">
        <v>43933.635000000002</v>
      </c>
      <c r="E325" s="465"/>
      <c r="F325" s="465"/>
      <c r="G325" s="465"/>
      <c r="H325" s="465"/>
      <c r="I325" s="465"/>
      <c r="J325" s="465"/>
      <c r="K325" s="465"/>
      <c r="L325" s="465"/>
      <c r="M325" s="465"/>
      <c r="N325" s="465"/>
      <c r="O325" s="176" t="s">
        <v>382</v>
      </c>
      <c r="Q325" s="525" t="s">
        <v>513</v>
      </c>
      <c r="R325" s="623">
        <v>5.1132509999999991</v>
      </c>
      <c r="S325" s="623">
        <v>28.556862750000001</v>
      </c>
      <c r="T325" s="623"/>
      <c r="U325" s="623"/>
      <c r="V325" s="623"/>
      <c r="W325" s="623"/>
      <c r="X325" s="623"/>
      <c r="Y325" s="623"/>
      <c r="Z325" s="623"/>
      <c r="AA325" s="623"/>
      <c r="AB325" s="623"/>
      <c r="AC325" s="623"/>
      <c r="AD325" s="41"/>
      <c r="AW325" s="654"/>
    </row>
    <row r="326" spans="1:51" s="193" customFormat="1">
      <c r="A326" s="626">
        <v>100</v>
      </c>
      <c r="B326" s="614" t="s">
        <v>515</v>
      </c>
      <c r="C326" s="465">
        <v>6511.8960000000006</v>
      </c>
      <c r="D326" s="465">
        <v>15218.784</v>
      </c>
      <c r="E326" s="465"/>
      <c r="F326" s="465"/>
      <c r="G326" s="465"/>
      <c r="H326" s="465"/>
      <c r="I326" s="465"/>
      <c r="J326" s="465"/>
      <c r="K326" s="465"/>
      <c r="L326" s="465"/>
      <c r="M326" s="465"/>
      <c r="N326" s="465"/>
      <c r="O326" s="176" t="s">
        <v>382</v>
      </c>
      <c r="Q326" s="525" t="s">
        <v>515</v>
      </c>
      <c r="R326" s="623">
        <v>12.621031899578135</v>
      </c>
      <c r="S326" s="623">
        <v>18.2625408</v>
      </c>
      <c r="T326" s="623"/>
      <c r="U326" s="623"/>
      <c r="V326" s="623"/>
      <c r="W326" s="623"/>
      <c r="X326" s="623"/>
      <c r="Y326" s="623"/>
      <c r="Z326" s="623"/>
      <c r="AA326" s="623"/>
      <c r="AB326" s="623"/>
      <c r="AC326" s="623"/>
      <c r="AD326" s="41"/>
      <c r="AW326" s="654"/>
    </row>
    <row r="327" spans="1:51" s="193" customFormat="1">
      <c r="A327" s="626">
        <v>100</v>
      </c>
      <c r="B327" s="614" t="s">
        <v>516</v>
      </c>
      <c r="C327" s="465">
        <v>0</v>
      </c>
      <c r="D327" s="465">
        <v>14175</v>
      </c>
      <c r="E327" s="465"/>
      <c r="F327" s="465"/>
      <c r="G327" s="465"/>
      <c r="H327" s="465"/>
      <c r="I327" s="465"/>
      <c r="J327" s="465"/>
      <c r="K327" s="465"/>
      <c r="L327" s="465"/>
      <c r="M327" s="465"/>
      <c r="N327" s="465"/>
      <c r="O327" s="176" t="s">
        <v>382</v>
      </c>
      <c r="Q327" s="525" t="s">
        <v>516</v>
      </c>
      <c r="R327" s="623">
        <v>0</v>
      </c>
      <c r="S327" s="623">
        <v>7.0875000000000004</v>
      </c>
      <c r="T327" s="623"/>
      <c r="U327" s="623"/>
      <c r="V327" s="623"/>
      <c r="W327" s="623"/>
      <c r="X327" s="623"/>
      <c r="Y327" s="623"/>
      <c r="Z327" s="623"/>
      <c r="AA327" s="623"/>
      <c r="AB327" s="623"/>
      <c r="AC327" s="623"/>
      <c r="AD327" s="41"/>
      <c r="AW327" s="654"/>
    </row>
    <row r="328" spans="1:51" s="193" customFormat="1">
      <c r="A328" s="626">
        <v>100</v>
      </c>
      <c r="B328" s="614" t="s">
        <v>517</v>
      </c>
      <c r="C328" s="465">
        <v>0</v>
      </c>
      <c r="D328" s="465">
        <v>0</v>
      </c>
      <c r="E328" s="465"/>
      <c r="F328" s="465"/>
      <c r="G328" s="465"/>
      <c r="H328" s="465"/>
      <c r="I328" s="465"/>
      <c r="J328" s="465"/>
      <c r="K328" s="465"/>
      <c r="L328" s="465"/>
      <c r="M328" s="465"/>
      <c r="N328" s="465"/>
      <c r="O328" s="176" t="s">
        <v>382</v>
      </c>
      <c r="Q328" s="525" t="s">
        <v>517</v>
      </c>
      <c r="R328" s="623">
        <v>0</v>
      </c>
      <c r="S328" s="623">
        <v>0</v>
      </c>
      <c r="T328" s="623"/>
      <c r="U328" s="623"/>
      <c r="V328" s="623"/>
      <c r="W328" s="623"/>
      <c r="X328" s="623"/>
      <c r="Y328" s="623"/>
      <c r="Z328" s="623"/>
      <c r="AA328" s="623"/>
      <c r="AB328" s="623"/>
      <c r="AC328" s="623"/>
      <c r="AD328" s="41"/>
      <c r="AW328" s="654"/>
    </row>
    <row r="329" spans="1:51" s="193" customFormat="1">
      <c r="A329" s="626">
        <v>100</v>
      </c>
      <c r="B329" s="614" t="s">
        <v>511</v>
      </c>
      <c r="C329" s="465">
        <v>0</v>
      </c>
      <c r="D329" s="465">
        <v>0</v>
      </c>
      <c r="E329" s="465"/>
      <c r="F329" s="465"/>
      <c r="G329" s="465"/>
      <c r="H329" s="465"/>
      <c r="I329" s="465"/>
      <c r="J329" s="465"/>
      <c r="K329" s="465"/>
      <c r="L329" s="465"/>
      <c r="M329" s="465"/>
      <c r="N329" s="465"/>
      <c r="O329" s="176" t="s">
        <v>381</v>
      </c>
      <c r="Q329" s="525" t="s">
        <v>511</v>
      </c>
      <c r="R329" s="623">
        <v>0</v>
      </c>
      <c r="S329" s="623">
        <v>0</v>
      </c>
      <c r="T329" s="623"/>
      <c r="U329" s="623"/>
      <c r="V329" s="623"/>
      <c r="W329" s="623"/>
      <c r="X329" s="623"/>
      <c r="Y329" s="623"/>
      <c r="Z329" s="623"/>
      <c r="AA329" s="623"/>
      <c r="AB329" s="623"/>
      <c r="AC329" s="623"/>
      <c r="AD329" s="41"/>
      <c r="AW329" s="654"/>
    </row>
    <row r="330" spans="1:51" s="193" customFormat="1">
      <c r="A330" s="626">
        <v>100</v>
      </c>
      <c r="B330" s="614" t="s">
        <v>514</v>
      </c>
      <c r="C330" s="465">
        <v>0</v>
      </c>
      <c r="D330" s="465">
        <v>0</v>
      </c>
      <c r="E330" s="465"/>
      <c r="F330" s="465"/>
      <c r="G330" s="465"/>
      <c r="H330" s="465"/>
      <c r="I330" s="465"/>
      <c r="J330" s="465"/>
      <c r="K330" s="465"/>
      <c r="L330" s="465"/>
      <c r="M330" s="465"/>
      <c r="N330" s="465"/>
      <c r="O330" s="176"/>
      <c r="Q330" s="525" t="s">
        <v>514</v>
      </c>
      <c r="R330" s="623">
        <v>0</v>
      </c>
      <c r="S330" s="623">
        <v>0</v>
      </c>
      <c r="T330" s="623"/>
      <c r="U330" s="623"/>
      <c r="V330" s="623"/>
      <c r="W330" s="623"/>
      <c r="X330" s="623"/>
      <c r="Y330" s="623"/>
      <c r="Z330" s="623"/>
      <c r="AA330" s="623"/>
      <c r="AB330" s="623"/>
      <c r="AC330" s="623"/>
      <c r="AD330" s="41"/>
      <c r="AW330" s="654"/>
    </row>
    <row r="331" spans="1:51" s="193" customFormat="1">
      <c r="A331" s="626">
        <v>400</v>
      </c>
      <c r="B331" s="525" t="s">
        <v>522</v>
      </c>
      <c r="C331" s="525">
        <v>0</v>
      </c>
      <c r="D331" s="525">
        <v>0</v>
      </c>
      <c r="E331" s="465"/>
      <c r="F331" s="465"/>
      <c r="G331" s="465"/>
      <c r="H331" s="465"/>
      <c r="I331" s="465"/>
      <c r="J331" s="465"/>
      <c r="K331" s="465"/>
      <c r="L331" s="465"/>
      <c r="M331" s="465"/>
      <c r="N331" s="465"/>
      <c r="O331" s="176" t="s">
        <v>381</v>
      </c>
      <c r="Q331" s="525" t="s">
        <v>522</v>
      </c>
      <c r="R331" s="623">
        <v>0</v>
      </c>
      <c r="S331" s="623">
        <v>0</v>
      </c>
      <c r="T331" s="623"/>
      <c r="U331" s="623"/>
      <c r="V331" s="623"/>
      <c r="W331" s="623"/>
      <c r="X331" s="623"/>
      <c r="Y331" s="623"/>
      <c r="Z331" s="623"/>
      <c r="AA331" s="623"/>
      <c r="AB331" s="623"/>
      <c r="AC331" s="623"/>
      <c r="AD331" s="41"/>
      <c r="AW331" s="654"/>
    </row>
    <row r="332" spans="1:51" s="193" customFormat="1">
      <c r="A332" s="626">
        <v>400</v>
      </c>
      <c r="B332" s="614" t="s">
        <v>524</v>
      </c>
      <c r="C332" s="525">
        <v>0</v>
      </c>
      <c r="D332" s="273">
        <v>0</v>
      </c>
      <c r="E332" s="273"/>
      <c r="F332" s="273"/>
      <c r="G332" s="273"/>
      <c r="H332" s="273"/>
      <c r="I332" s="273"/>
      <c r="J332" s="273"/>
      <c r="K332" s="273"/>
      <c r="L332" s="273"/>
      <c r="M332" s="273"/>
      <c r="N332" s="273"/>
      <c r="O332" s="176"/>
      <c r="Q332" s="525" t="s">
        <v>524</v>
      </c>
      <c r="R332" s="623">
        <v>0</v>
      </c>
      <c r="S332" s="623">
        <v>0</v>
      </c>
      <c r="T332" s="623"/>
      <c r="U332" s="623"/>
      <c r="V332" s="623"/>
      <c r="W332" s="623"/>
      <c r="X332" s="623"/>
      <c r="Y332" s="623"/>
      <c r="Z332" s="623"/>
      <c r="AA332" s="623"/>
      <c r="AB332" s="623"/>
      <c r="AC332" s="623"/>
      <c r="AD332" s="41"/>
      <c r="AW332" s="654"/>
    </row>
    <row r="333" spans="1:51" s="193" customFormat="1">
      <c r="A333" s="626">
        <v>400</v>
      </c>
      <c r="B333" s="614" t="s">
        <v>525</v>
      </c>
      <c r="C333" s="525">
        <v>0</v>
      </c>
      <c r="D333" s="273">
        <v>0</v>
      </c>
      <c r="E333" s="273"/>
      <c r="F333" s="273"/>
      <c r="G333" s="273"/>
      <c r="H333" s="273"/>
      <c r="I333" s="273"/>
      <c r="J333" s="273"/>
      <c r="K333" s="273"/>
      <c r="L333" s="273"/>
      <c r="M333" s="273"/>
      <c r="N333" s="273"/>
      <c r="O333" s="176" t="s">
        <v>382</v>
      </c>
      <c r="Q333" s="525" t="s">
        <v>525</v>
      </c>
      <c r="R333" s="623">
        <v>0</v>
      </c>
      <c r="S333" s="623">
        <v>0</v>
      </c>
      <c r="T333" s="623"/>
      <c r="U333" s="623"/>
      <c r="V333" s="623"/>
      <c r="W333" s="623"/>
      <c r="X333" s="623"/>
      <c r="Y333" s="623"/>
      <c r="Z333" s="623"/>
      <c r="AA333" s="623"/>
      <c r="AB333" s="623"/>
      <c r="AC333" s="623"/>
      <c r="AD333" s="41"/>
      <c r="AW333" s="654"/>
    </row>
    <row r="334" spans="1:51">
      <c r="A334" s="617">
        <v>800</v>
      </c>
      <c r="B334" s="630" t="s">
        <v>527</v>
      </c>
      <c r="C334" s="199">
        <v>0</v>
      </c>
      <c r="D334" s="429">
        <v>0</v>
      </c>
      <c r="E334" s="429"/>
      <c r="F334" s="429"/>
      <c r="G334" s="429"/>
      <c r="H334" s="429"/>
      <c r="I334" s="429"/>
      <c r="J334" s="429"/>
      <c r="K334" s="429"/>
      <c r="L334" s="429"/>
      <c r="M334" s="429"/>
      <c r="N334" s="429"/>
      <c r="O334" s="176" t="s">
        <v>381</v>
      </c>
      <c r="P334" s="193"/>
      <c r="Q334" s="199" t="s">
        <v>527</v>
      </c>
      <c r="R334" s="619">
        <v>0</v>
      </c>
      <c r="S334" s="619">
        <v>0</v>
      </c>
      <c r="T334" s="619"/>
      <c r="U334" s="619"/>
      <c r="V334" s="619"/>
      <c r="W334" s="619"/>
      <c r="X334" s="619"/>
      <c r="Y334" s="619"/>
      <c r="Z334" s="619"/>
      <c r="AA334" s="619"/>
      <c r="AB334" s="619"/>
      <c r="AC334" s="619"/>
      <c r="AD334" s="41"/>
      <c r="AW334" s="3"/>
      <c r="AX334" s="3"/>
      <c r="AY334" s="3"/>
    </row>
    <row r="335" spans="1:51">
      <c r="A335" s="617">
        <v>800</v>
      </c>
      <c r="B335" s="630" t="s">
        <v>528</v>
      </c>
      <c r="C335" s="199">
        <v>0</v>
      </c>
      <c r="D335" s="429">
        <v>0</v>
      </c>
      <c r="E335" s="429"/>
      <c r="F335" s="429"/>
      <c r="G335" s="429"/>
      <c r="H335" s="429"/>
      <c r="I335" s="429"/>
      <c r="J335" s="429"/>
      <c r="K335" s="429"/>
      <c r="L335" s="429"/>
      <c r="M335" s="429"/>
      <c r="N335" s="429"/>
      <c r="P335" s="193"/>
      <c r="Q335" s="199" t="s">
        <v>528</v>
      </c>
      <c r="R335" s="619">
        <v>0</v>
      </c>
      <c r="S335" s="619">
        <v>0</v>
      </c>
      <c r="T335" s="619"/>
      <c r="U335" s="619"/>
      <c r="V335" s="619"/>
      <c r="W335" s="619"/>
      <c r="X335" s="619"/>
      <c r="Y335" s="619"/>
      <c r="Z335" s="619"/>
      <c r="AA335" s="619"/>
      <c r="AB335" s="619"/>
      <c r="AC335" s="619"/>
      <c r="AD335" s="41"/>
      <c r="AW335" s="3"/>
      <c r="AX335" s="3"/>
      <c r="AY335" s="3"/>
    </row>
    <row r="336" spans="1:51">
      <c r="A336" s="617">
        <v>800</v>
      </c>
      <c r="B336" s="614" t="s">
        <v>529</v>
      </c>
      <c r="C336" s="525">
        <v>0</v>
      </c>
      <c r="D336" s="273">
        <v>0</v>
      </c>
      <c r="E336" s="273"/>
      <c r="F336" s="273"/>
      <c r="G336" s="273"/>
      <c r="H336" s="273"/>
      <c r="I336" s="273"/>
      <c r="J336" s="273"/>
      <c r="K336" s="273"/>
      <c r="L336" s="273"/>
      <c r="M336" s="273"/>
      <c r="N336" s="273"/>
      <c r="O336" s="176" t="s">
        <v>382</v>
      </c>
      <c r="P336" s="193"/>
      <c r="Q336" s="199" t="s">
        <v>529</v>
      </c>
      <c r="R336" s="619">
        <v>0</v>
      </c>
      <c r="S336" s="619">
        <v>0</v>
      </c>
      <c r="T336" s="619"/>
      <c r="U336" s="619"/>
      <c r="V336" s="619"/>
      <c r="W336" s="619"/>
      <c r="X336" s="619"/>
      <c r="Y336" s="619"/>
      <c r="Z336" s="619"/>
      <c r="AA336" s="619"/>
      <c r="AB336" s="619"/>
      <c r="AC336" s="619"/>
      <c r="AD336" s="41"/>
      <c r="AW336" s="3"/>
      <c r="AX336" s="3"/>
      <c r="AY336" s="3"/>
    </row>
    <row r="337" spans="1:51">
      <c r="A337" s="617">
        <v>800</v>
      </c>
      <c r="B337" s="614" t="s">
        <v>530</v>
      </c>
      <c r="C337" s="525">
        <v>0</v>
      </c>
      <c r="D337" s="273">
        <v>0</v>
      </c>
      <c r="E337" s="273"/>
      <c r="F337" s="273"/>
      <c r="G337" s="273"/>
      <c r="H337" s="273"/>
      <c r="I337" s="273"/>
      <c r="J337" s="273"/>
      <c r="K337" s="273"/>
      <c r="L337" s="273"/>
      <c r="M337" s="273"/>
      <c r="N337" s="273"/>
      <c r="O337" s="176" t="s">
        <v>382</v>
      </c>
      <c r="P337" s="193"/>
      <c r="Q337" s="199" t="s">
        <v>530</v>
      </c>
      <c r="R337" s="619">
        <v>0</v>
      </c>
      <c r="S337" s="619">
        <v>0</v>
      </c>
      <c r="T337" s="619"/>
      <c r="U337" s="619"/>
      <c r="V337" s="619"/>
      <c r="W337" s="619"/>
      <c r="X337" s="619"/>
      <c r="Y337" s="619"/>
      <c r="Z337" s="619"/>
      <c r="AA337" s="619"/>
      <c r="AB337" s="619"/>
      <c r="AC337" s="619"/>
      <c r="AD337" s="41"/>
      <c r="AW337" s="3"/>
      <c r="AX337" s="3"/>
      <c r="AY337" s="3"/>
    </row>
    <row r="338" spans="1:51">
      <c r="A338" s="617">
        <v>800</v>
      </c>
      <c r="B338" s="614" t="s">
        <v>531</v>
      </c>
      <c r="C338" s="525">
        <v>0</v>
      </c>
      <c r="D338" s="273">
        <v>0</v>
      </c>
      <c r="E338" s="273"/>
      <c r="F338" s="273"/>
      <c r="G338" s="273"/>
      <c r="H338" s="273"/>
      <c r="I338" s="273"/>
      <c r="J338" s="273"/>
      <c r="K338" s="273"/>
      <c r="L338" s="273"/>
      <c r="M338" s="273"/>
      <c r="N338" s="273"/>
      <c r="O338" s="176" t="s">
        <v>382</v>
      </c>
      <c r="P338" s="193"/>
      <c r="Q338" s="199" t="s">
        <v>531</v>
      </c>
      <c r="R338" s="619">
        <v>0</v>
      </c>
      <c r="S338" s="619">
        <v>0</v>
      </c>
      <c r="T338" s="619"/>
      <c r="U338" s="619"/>
      <c r="V338" s="619"/>
      <c r="W338" s="619"/>
      <c r="X338" s="619"/>
      <c r="Y338" s="619"/>
      <c r="Z338" s="619"/>
      <c r="AA338" s="619"/>
      <c r="AB338" s="619"/>
      <c r="AC338" s="619"/>
      <c r="AD338" s="41"/>
      <c r="AW338" s="3"/>
      <c r="AX338" s="3"/>
      <c r="AY338" s="3"/>
    </row>
    <row r="339" spans="1:51">
      <c r="A339" s="617">
        <v>1600</v>
      </c>
      <c r="B339" s="630" t="s">
        <v>532</v>
      </c>
      <c r="C339" s="199">
        <v>0</v>
      </c>
      <c r="D339" s="199">
        <v>0</v>
      </c>
      <c r="E339" s="199"/>
      <c r="F339" s="199"/>
      <c r="G339" s="199"/>
      <c r="H339" s="199"/>
      <c r="I339" s="199"/>
      <c r="J339" s="429"/>
      <c r="K339" s="429"/>
      <c r="L339" s="429"/>
      <c r="M339" s="429"/>
      <c r="N339" s="429"/>
      <c r="O339" s="176" t="s">
        <v>381</v>
      </c>
      <c r="P339" s="193"/>
      <c r="Q339" s="199" t="s">
        <v>532</v>
      </c>
      <c r="R339" s="619">
        <v>0</v>
      </c>
      <c r="S339" s="619">
        <v>0</v>
      </c>
      <c r="T339" s="619"/>
      <c r="U339" s="619"/>
      <c r="V339" s="619"/>
      <c r="W339" s="619"/>
      <c r="X339" s="619"/>
      <c r="Y339" s="619"/>
      <c r="Z339" s="619"/>
      <c r="AA339" s="619"/>
      <c r="AB339" s="619"/>
      <c r="AC339" s="619"/>
      <c r="AD339" s="41"/>
      <c r="AW339" s="3"/>
      <c r="AX339" s="3"/>
      <c r="AY339" s="3"/>
    </row>
    <row r="340" spans="1:51">
      <c r="A340" s="617">
        <v>1600</v>
      </c>
      <c r="B340" s="630" t="s">
        <v>533</v>
      </c>
      <c r="C340" s="199">
        <v>0</v>
      </c>
      <c r="D340" s="199">
        <v>0</v>
      </c>
      <c r="E340" s="199"/>
      <c r="F340" s="199"/>
      <c r="G340" s="199"/>
      <c r="H340" s="199"/>
      <c r="I340" s="199"/>
      <c r="J340" s="429"/>
      <c r="K340" s="429"/>
      <c r="L340" s="429"/>
      <c r="M340" s="429"/>
      <c r="N340" s="429"/>
      <c r="O340" s="176" t="s">
        <v>381</v>
      </c>
      <c r="P340" s="193"/>
      <c r="Q340" s="199" t="s">
        <v>533</v>
      </c>
      <c r="R340" s="619">
        <v>0</v>
      </c>
      <c r="S340" s="619">
        <v>0</v>
      </c>
      <c r="T340" s="619"/>
      <c r="U340" s="619"/>
      <c r="V340" s="619"/>
      <c r="W340" s="619"/>
      <c r="X340" s="619"/>
      <c r="Y340" s="619"/>
      <c r="Z340" s="619"/>
      <c r="AA340" s="619"/>
      <c r="AB340" s="619"/>
      <c r="AC340" s="619"/>
      <c r="AD340" s="41"/>
      <c r="AW340" s="3"/>
      <c r="AX340" s="3"/>
      <c r="AY340" s="3"/>
    </row>
    <row r="341" spans="1:51">
      <c r="A341" s="617">
        <v>1600</v>
      </c>
      <c r="B341" s="630" t="s">
        <v>534</v>
      </c>
      <c r="C341" s="199">
        <v>0</v>
      </c>
      <c r="D341" s="199">
        <v>0</v>
      </c>
      <c r="E341" s="199"/>
      <c r="F341" s="199"/>
      <c r="G341" s="199"/>
      <c r="H341" s="199"/>
      <c r="I341" s="199"/>
      <c r="J341" s="429"/>
      <c r="K341" s="429"/>
      <c r="L341" s="429"/>
      <c r="M341" s="429"/>
      <c r="N341" s="429"/>
      <c r="O341" s="176" t="s">
        <v>381</v>
      </c>
      <c r="P341" s="193"/>
      <c r="Q341" s="199" t="s">
        <v>534</v>
      </c>
      <c r="R341" s="619">
        <v>0</v>
      </c>
      <c r="S341" s="619">
        <v>0</v>
      </c>
      <c r="T341" s="619"/>
      <c r="U341" s="619"/>
      <c r="V341" s="619"/>
      <c r="W341" s="619"/>
      <c r="X341" s="619"/>
      <c r="Y341" s="619"/>
      <c r="Z341" s="619"/>
      <c r="AA341" s="619"/>
      <c r="AB341" s="619"/>
      <c r="AC341" s="619"/>
      <c r="AD341" s="41"/>
      <c r="AW341" s="3"/>
      <c r="AX341" s="3"/>
      <c r="AY341" s="3"/>
    </row>
    <row r="342" spans="1:51">
      <c r="B342" s="199"/>
      <c r="C342" s="199"/>
      <c r="D342" s="199"/>
      <c r="E342" s="199"/>
      <c r="F342" s="199"/>
      <c r="G342" s="199"/>
      <c r="H342" s="199"/>
      <c r="I342" s="199"/>
      <c r="J342" s="199"/>
      <c r="K342" s="199"/>
      <c r="L342" s="199"/>
      <c r="M342" s="199"/>
      <c r="N342" s="199"/>
      <c r="P342" s="193"/>
      <c r="Q342" s="199"/>
      <c r="R342" s="425"/>
      <c r="S342" s="425"/>
      <c r="T342" s="425"/>
      <c r="U342" s="425"/>
      <c r="V342" s="425"/>
      <c r="W342" s="425"/>
      <c r="X342" s="425"/>
      <c r="Y342" s="425"/>
      <c r="Z342" s="425"/>
      <c r="AA342" s="425"/>
      <c r="AB342" s="425"/>
      <c r="AC342" s="425"/>
      <c r="AD342" s="41"/>
      <c r="AW342" s="3"/>
      <c r="AX342" s="3"/>
      <c r="AY342" s="3"/>
    </row>
    <row r="343" spans="1:51">
      <c r="B343" s="199"/>
      <c r="C343" s="199"/>
      <c r="D343" s="199"/>
      <c r="E343" s="199"/>
      <c r="F343" s="199"/>
      <c r="G343" s="199"/>
      <c r="H343" s="199"/>
      <c r="I343" s="199"/>
      <c r="J343" s="199"/>
      <c r="K343" s="199"/>
      <c r="L343" s="199"/>
      <c r="M343" s="199"/>
      <c r="N343" s="199"/>
      <c r="P343" s="193"/>
      <c r="Q343" s="199"/>
      <c r="R343" s="425"/>
      <c r="S343" s="425"/>
      <c r="T343" s="425"/>
      <c r="U343" s="425"/>
      <c r="V343" s="425"/>
      <c r="W343" s="425"/>
      <c r="X343" s="425"/>
      <c r="Y343" s="425"/>
      <c r="Z343" s="425"/>
      <c r="AA343" s="425"/>
      <c r="AB343" s="425"/>
      <c r="AC343" s="425"/>
      <c r="AD343" s="41"/>
      <c r="AW343" s="3"/>
      <c r="AX343" s="3"/>
      <c r="AY343" s="3"/>
    </row>
    <row r="344" spans="1:51">
      <c r="B344" s="635"/>
      <c r="C344" s="199"/>
      <c r="D344" s="199"/>
      <c r="E344" s="199"/>
      <c r="F344" s="199"/>
      <c r="G344" s="199"/>
      <c r="H344" s="199"/>
      <c r="I344" s="199"/>
      <c r="J344" s="199"/>
      <c r="K344" s="199"/>
      <c r="L344" s="199"/>
      <c r="M344" s="199"/>
      <c r="N344" s="199"/>
      <c r="P344" s="193"/>
      <c r="Q344" s="199"/>
      <c r="R344" s="651"/>
      <c r="S344" s="664"/>
      <c r="T344" s="664"/>
      <c r="U344" s="664"/>
      <c r="V344" s="664"/>
      <c r="W344" s="664"/>
      <c r="X344" s="664"/>
      <c r="Y344" s="664"/>
      <c r="Z344" s="664"/>
      <c r="AA344" s="664"/>
      <c r="AB344" s="664"/>
      <c r="AC344" s="664"/>
      <c r="AD344" s="120" t="s">
        <v>384</v>
      </c>
      <c r="AW344" s="3"/>
      <c r="AX344" s="3"/>
      <c r="AY344" s="3"/>
    </row>
    <row r="345" spans="1:51">
      <c r="B345" s="199" t="s">
        <v>338</v>
      </c>
      <c r="C345" s="428">
        <v>15809.040000000003</v>
      </c>
      <c r="D345" s="428">
        <v>15867.491200000002</v>
      </c>
      <c r="E345" s="428"/>
      <c r="F345" s="428"/>
      <c r="G345" s="428"/>
      <c r="H345" s="428"/>
      <c r="I345" s="428"/>
      <c r="J345" s="428"/>
      <c r="K345" s="428"/>
      <c r="L345" s="428"/>
      <c r="M345" s="428"/>
      <c r="N345" s="428"/>
      <c r="O345" s="176" t="s">
        <v>402</v>
      </c>
      <c r="P345" s="193"/>
      <c r="Q345" s="199" t="s">
        <v>338</v>
      </c>
      <c r="R345" s="651">
        <v>9.2174789571473035</v>
      </c>
      <c r="S345" s="651">
        <v>8.1601358752670858</v>
      </c>
      <c r="T345" s="651"/>
      <c r="U345" s="651"/>
      <c r="V345" s="651"/>
      <c r="W345" s="651"/>
      <c r="X345" s="651"/>
      <c r="Y345" s="651"/>
      <c r="Z345" s="651"/>
      <c r="AA345" s="651"/>
      <c r="AB345" s="651"/>
      <c r="AC345" s="651"/>
      <c r="AD345" s="353">
        <f>SUM(R345:AC360)</f>
        <v>1011.9458410004277</v>
      </c>
      <c r="AW345" s="3"/>
      <c r="AX345" s="3"/>
      <c r="AY345" s="3"/>
    </row>
    <row r="346" spans="1:51">
      <c r="B346" s="199" t="s">
        <v>339</v>
      </c>
      <c r="C346" s="428">
        <v>30935.885752808997</v>
      </c>
      <c r="D346" s="428">
        <v>21914.145698285301</v>
      </c>
      <c r="E346" s="428"/>
      <c r="F346" s="428"/>
      <c r="G346" s="428"/>
      <c r="H346" s="428"/>
      <c r="I346" s="428"/>
      <c r="J346" s="428"/>
      <c r="K346" s="428"/>
      <c r="L346" s="428"/>
      <c r="M346" s="428"/>
      <c r="N346" s="428"/>
      <c r="O346" s="176" t="s">
        <v>402</v>
      </c>
      <c r="P346" s="193"/>
      <c r="Q346" s="199" t="s">
        <v>339</v>
      </c>
      <c r="R346" s="651">
        <v>280.41778538707132</v>
      </c>
      <c r="S346" s="651">
        <v>147.36278813876885</v>
      </c>
      <c r="T346" s="651"/>
      <c r="U346" s="651"/>
      <c r="V346" s="651"/>
      <c r="W346" s="651"/>
      <c r="X346" s="651"/>
      <c r="Y346" s="651"/>
      <c r="Z346" s="651"/>
      <c r="AA346" s="651"/>
      <c r="AB346" s="651"/>
      <c r="AC346" s="651"/>
      <c r="AD346" s="394">
        <v>9103.4675916210981</v>
      </c>
      <c r="AW346" s="3"/>
      <c r="AX346" s="3"/>
      <c r="AY346" s="3"/>
    </row>
    <row r="347" spans="1:51">
      <c r="B347" s="199" t="s">
        <v>329</v>
      </c>
      <c r="C347" s="428">
        <v>14520.095100151242</v>
      </c>
      <c r="D347" s="428">
        <v>17631.306713826179</v>
      </c>
      <c r="E347" s="428"/>
      <c r="F347" s="428"/>
      <c r="G347" s="428"/>
      <c r="H347" s="428"/>
      <c r="I347" s="428"/>
      <c r="J347" s="428"/>
      <c r="K347" s="428"/>
      <c r="L347" s="428"/>
      <c r="M347" s="428"/>
      <c r="N347" s="428"/>
      <c r="O347" s="176" t="s">
        <v>402</v>
      </c>
      <c r="P347" s="193"/>
      <c r="Q347" s="199" t="s">
        <v>329</v>
      </c>
      <c r="R347" s="651">
        <v>186.93170431934709</v>
      </c>
      <c r="S347" s="651">
        <v>176.3130671382618</v>
      </c>
      <c r="T347" s="651"/>
      <c r="U347" s="651"/>
      <c r="V347" s="651"/>
      <c r="W347" s="651"/>
      <c r="X347" s="651"/>
      <c r="Y347" s="651"/>
      <c r="Z347" s="651"/>
      <c r="AA347" s="651"/>
      <c r="AB347" s="651"/>
      <c r="AC347" s="651"/>
      <c r="AD347" s="193"/>
      <c r="AW347" s="3"/>
      <c r="AX347" s="3"/>
      <c r="AY347" s="3"/>
    </row>
    <row r="348" spans="1:51">
      <c r="B348" s="199" t="s">
        <v>330</v>
      </c>
      <c r="C348" s="428">
        <v>0</v>
      </c>
      <c r="D348" s="428">
        <v>0</v>
      </c>
      <c r="E348" s="428"/>
      <c r="F348" s="428"/>
      <c r="G348" s="428"/>
      <c r="H348" s="428"/>
      <c r="I348" s="428"/>
      <c r="J348" s="428"/>
      <c r="K348" s="428"/>
      <c r="L348" s="428"/>
      <c r="M348" s="428"/>
      <c r="N348" s="428"/>
      <c r="P348" s="193"/>
      <c r="Q348" s="199" t="s">
        <v>330</v>
      </c>
      <c r="R348" s="651">
        <v>0</v>
      </c>
      <c r="S348" s="651">
        <v>0</v>
      </c>
      <c r="T348" s="651"/>
      <c r="U348" s="651"/>
      <c r="V348" s="651"/>
      <c r="W348" s="651"/>
      <c r="X348" s="651"/>
      <c r="Y348" s="651"/>
      <c r="Z348" s="651"/>
      <c r="AA348" s="651"/>
      <c r="AB348" s="651"/>
      <c r="AC348" s="651"/>
      <c r="AD348" s="193"/>
      <c r="AW348" s="3"/>
      <c r="AX348" s="3"/>
      <c r="AY348" s="3"/>
    </row>
    <row r="349" spans="1:51">
      <c r="B349" s="199" t="s">
        <v>331</v>
      </c>
      <c r="C349" s="428">
        <v>1058.157237394581</v>
      </c>
      <c r="D349" s="428">
        <v>1641.1849437575638</v>
      </c>
      <c r="E349" s="428"/>
      <c r="F349" s="428"/>
      <c r="G349" s="428"/>
      <c r="H349" s="428"/>
      <c r="I349" s="428"/>
      <c r="J349" s="428"/>
      <c r="K349" s="428"/>
      <c r="L349" s="428"/>
      <c r="M349" s="428"/>
      <c r="N349" s="428"/>
      <c r="O349" s="176" t="s">
        <v>382</v>
      </c>
      <c r="P349" s="193"/>
      <c r="Q349" s="199" t="s">
        <v>331</v>
      </c>
      <c r="R349" s="651">
        <v>8.6768893466355639</v>
      </c>
      <c r="S349" s="651">
        <v>11.412872504108206</v>
      </c>
      <c r="T349" s="651"/>
      <c r="U349" s="651"/>
      <c r="V349" s="651"/>
      <c r="W349" s="651"/>
      <c r="X349" s="651"/>
      <c r="Y349" s="651"/>
      <c r="Z349" s="651"/>
      <c r="AA349" s="651"/>
      <c r="AB349" s="651"/>
      <c r="AC349" s="651"/>
      <c r="AD349" s="193"/>
      <c r="AW349" s="3"/>
      <c r="AX349" s="3"/>
      <c r="AY349" s="3"/>
    </row>
    <row r="350" spans="1:51">
      <c r="B350" s="199" t="s">
        <v>332</v>
      </c>
      <c r="C350" s="428">
        <v>0</v>
      </c>
      <c r="D350" s="428">
        <v>0</v>
      </c>
      <c r="E350" s="428"/>
      <c r="F350" s="428"/>
      <c r="G350" s="428"/>
      <c r="H350" s="428"/>
      <c r="I350" s="428"/>
      <c r="J350" s="428"/>
      <c r="K350" s="428"/>
      <c r="L350" s="428"/>
      <c r="M350" s="428"/>
      <c r="N350" s="428"/>
      <c r="O350" s="176" t="s">
        <v>382</v>
      </c>
      <c r="P350" s="193"/>
      <c r="Q350" s="199" t="s">
        <v>332</v>
      </c>
      <c r="R350" s="651">
        <v>0</v>
      </c>
      <c r="S350" s="651">
        <v>0</v>
      </c>
      <c r="T350" s="651"/>
      <c r="U350" s="651"/>
      <c r="V350" s="651"/>
      <c r="W350" s="651"/>
      <c r="X350" s="651"/>
      <c r="Y350" s="651"/>
      <c r="Z350" s="651"/>
      <c r="AA350" s="651"/>
      <c r="AB350" s="651"/>
      <c r="AC350" s="651"/>
      <c r="AD350" s="193"/>
      <c r="AW350" s="3"/>
      <c r="AX350" s="3"/>
      <c r="AY350" s="3"/>
    </row>
    <row r="351" spans="1:51">
      <c r="B351" s="199" t="s">
        <v>333</v>
      </c>
      <c r="C351" s="428">
        <v>6081.75</v>
      </c>
      <c r="D351" s="428">
        <v>9849.6</v>
      </c>
      <c r="E351" s="428"/>
      <c r="F351" s="428"/>
      <c r="G351" s="428"/>
      <c r="H351" s="428"/>
      <c r="I351" s="428"/>
      <c r="J351" s="428"/>
      <c r="K351" s="428"/>
      <c r="L351" s="428"/>
      <c r="M351" s="428"/>
      <c r="N351" s="428"/>
      <c r="O351" s="176" t="s">
        <v>382</v>
      </c>
      <c r="P351" s="193"/>
      <c r="Q351" s="199" t="s">
        <v>333</v>
      </c>
      <c r="R351" s="651">
        <v>52.22189598300001</v>
      </c>
      <c r="S351" s="651">
        <v>64.022400000000005</v>
      </c>
      <c r="T351" s="651"/>
      <c r="U351" s="651"/>
      <c r="V351" s="651"/>
      <c r="W351" s="651"/>
      <c r="X351" s="651"/>
      <c r="Y351" s="651"/>
      <c r="Z351" s="651"/>
      <c r="AA351" s="651"/>
      <c r="AB351" s="651"/>
      <c r="AC351" s="651"/>
      <c r="AD351" s="193"/>
      <c r="AW351" s="3"/>
      <c r="AX351" s="3"/>
      <c r="AY351" s="3"/>
    </row>
    <row r="352" spans="1:51">
      <c r="B352" s="199" t="s">
        <v>361</v>
      </c>
      <c r="C352" s="428">
        <v>0</v>
      </c>
      <c r="D352" s="428">
        <v>2441.0492307692311</v>
      </c>
      <c r="E352" s="428"/>
      <c r="F352" s="428"/>
      <c r="G352" s="428"/>
      <c r="H352" s="428"/>
      <c r="I352" s="428"/>
      <c r="J352" s="428"/>
      <c r="K352" s="428"/>
      <c r="L352" s="428"/>
      <c r="M352" s="428"/>
      <c r="N352" s="428"/>
      <c r="O352" s="176" t="s">
        <v>402</v>
      </c>
      <c r="P352" s="193"/>
      <c r="Q352" s="199" t="s">
        <v>361</v>
      </c>
      <c r="R352" s="651">
        <v>0</v>
      </c>
      <c r="S352" s="651">
        <v>28.784119504666631</v>
      </c>
      <c r="T352" s="651"/>
      <c r="U352" s="651"/>
      <c r="V352" s="651"/>
      <c r="W352" s="651"/>
      <c r="X352" s="651"/>
      <c r="Y352" s="651"/>
      <c r="Z352" s="651"/>
      <c r="AA352" s="651"/>
      <c r="AB352" s="651"/>
      <c r="AC352" s="651"/>
      <c r="AD352" s="193"/>
      <c r="AW352" s="3"/>
      <c r="AX352" s="3"/>
      <c r="AY352" s="3"/>
    </row>
    <row r="353" spans="2:51">
      <c r="B353" s="199" t="s">
        <v>334</v>
      </c>
      <c r="C353" s="428">
        <v>0</v>
      </c>
      <c r="D353" s="428">
        <v>415.38461538461542</v>
      </c>
      <c r="E353" s="428"/>
      <c r="F353" s="428"/>
      <c r="G353" s="428"/>
      <c r="H353" s="428"/>
      <c r="I353" s="428"/>
      <c r="J353" s="428"/>
      <c r="K353" s="428"/>
      <c r="L353" s="428"/>
      <c r="M353" s="428"/>
      <c r="N353" s="428"/>
      <c r="O353" s="176" t="s">
        <v>382</v>
      </c>
      <c r="P353" s="193"/>
      <c r="Q353" s="199" t="s">
        <v>334</v>
      </c>
      <c r="R353" s="651">
        <v>0</v>
      </c>
      <c r="S353" s="651">
        <v>3.4061538461538463</v>
      </c>
      <c r="T353" s="651"/>
      <c r="U353" s="651"/>
      <c r="V353" s="651"/>
      <c r="W353" s="651"/>
      <c r="X353" s="651"/>
      <c r="Y353" s="651"/>
      <c r="Z353" s="651"/>
      <c r="AA353" s="651"/>
      <c r="AB353" s="651"/>
      <c r="AC353" s="651"/>
      <c r="AD353" s="193"/>
      <c r="AW353" s="3"/>
      <c r="AX353" s="3"/>
      <c r="AY353" s="3"/>
    </row>
    <row r="354" spans="2:51">
      <c r="B354" s="199" t="s">
        <v>362</v>
      </c>
      <c r="C354" s="428">
        <v>0</v>
      </c>
      <c r="D354" s="428">
        <v>5002.6500000000005</v>
      </c>
      <c r="E354" s="428"/>
      <c r="F354" s="428"/>
      <c r="G354" s="428"/>
      <c r="H354" s="428"/>
      <c r="I354" s="428"/>
      <c r="J354" s="428"/>
      <c r="K354" s="428"/>
      <c r="L354" s="428"/>
      <c r="M354" s="428"/>
      <c r="N354" s="428"/>
      <c r="O354" s="176" t="s">
        <v>382</v>
      </c>
      <c r="P354" s="193"/>
      <c r="Q354" s="199" t="s">
        <v>362</v>
      </c>
      <c r="R354" s="651">
        <v>0</v>
      </c>
      <c r="S354" s="651">
        <v>35.018550000000005</v>
      </c>
      <c r="T354" s="651"/>
      <c r="U354" s="651"/>
      <c r="V354" s="651"/>
      <c r="W354" s="651"/>
      <c r="X354" s="651"/>
      <c r="Y354" s="651"/>
      <c r="Z354" s="651"/>
      <c r="AA354" s="651"/>
      <c r="AB354" s="651"/>
      <c r="AC354" s="651"/>
      <c r="AD354" s="193"/>
      <c r="AW354" s="3"/>
      <c r="AX354" s="3"/>
      <c r="AY354" s="3"/>
    </row>
    <row r="355" spans="2:51">
      <c r="B355" s="199" t="s">
        <v>363</v>
      </c>
      <c r="C355" s="428">
        <v>0</v>
      </c>
      <c r="D355" s="428">
        <v>1200</v>
      </c>
      <c r="E355" s="428"/>
      <c r="F355" s="428"/>
      <c r="G355" s="428"/>
      <c r="H355" s="428"/>
      <c r="I355" s="428"/>
      <c r="J355" s="428"/>
      <c r="K355" s="428"/>
      <c r="L355" s="428"/>
      <c r="M355" s="428"/>
      <c r="N355" s="428"/>
      <c r="O355" s="176" t="s">
        <v>402</v>
      </c>
      <c r="P355" s="193"/>
      <c r="Q355" s="199" t="s">
        <v>363</v>
      </c>
      <c r="R355" s="651">
        <v>0</v>
      </c>
      <c r="S355" s="651">
        <v>0</v>
      </c>
      <c r="T355" s="651"/>
      <c r="U355" s="651"/>
      <c r="V355" s="651"/>
      <c r="W355" s="651"/>
      <c r="X355" s="651"/>
      <c r="Y355" s="651"/>
      <c r="Z355" s="651"/>
      <c r="AA355" s="651"/>
      <c r="AB355" s="651"/>
      <c r="AC355" s="651"/>
      <c r="AD355" s="193"/>
      <c r="AW355" s="3"/>
      <c r="AX355" s="3"/>
      <c r="AY355" s="3"/>
    </row>
    <row r="356" spans="2:51">
      <c r="B356" s="199" t="s">
        <v>323</v>
      </c>
      <c r="C356" s="428">
        <v>0</v>
      </c>
      <c r="D356" s="428">
        <v>0</v>
      </c>
      <c r="E356" s="428"/>
      <c r="F356" s="428"/>
      <c r="G356" s="428"/>
      <c r="H356" s="428"/>
      <c r="I356" s="428"/>
      <c r="J356" s="428"/>
      <c r="K356" s="428"/>
      <c r="L356" s="428"/>
      <c r="M356" s="428"/>
      <c r="N356" s="428"/>
      <c r="O356" s="176" t="s">
        <v>382</v>
      </c>
      <c r="P356" s="193"/>
      <c r="Q356" s="199" t="s">
        <v>323</v>
      </c>
      <c r="R356" s="651">
        <v>0</v>
      </c>
      <c r="S356" s="651">
        <v>0</v>
      </c>
      <c r="T356" s="651"/>
      <c r="U356" s="651"/>
      <c r="V356" s="651"/>
      <c r="W356" s="651"/>
      <c r="X356" s="651"/>
      <c r="Y356" s="651"/>
      <c r="Z356" s="651"/>
      <c r="AA356" s="651"/>
      <c r="AB356" s="651"/>
      <c r="AC356" s="651"/>
      <c r="AD356" s="193"/>
      <c r="AW356" s="3"/>
      <c r="AX356" s="3"/>
      <c r="AY356" s="3"/>
    </row>
    <row r="357" spans="2:51">
      <c r="B357" s="199" t="s">
        <v>324</v>
      </c>
      <c r="C357" s="428">
        <v>0</v>
      </c>
      <c r="D357" s="428">
        <v>0</v>
      </c>
      <c r="E357" s="428"/>
      <c r="F357" s="428"/>
      <c r="G357" s="428"/>
      <c r="H357" s="428"/>
      <c r="I357" s="428"/>
      <c r="J357" s="428"/>
      <c r="K357" s="428"/>
      <c r="L357" s="428"/>
      <c r="M357" s="428"/>
      <c r="N357" s="428"/>
      <c r="O357" s="176" t="s">
        <v>382</v>
      </c>
      <c r="P357" s="193"/>
      <c r="Q357" s="199" t="s">
        <v>324</v>
      </c>
      <c r="R357" s="651">
        <v>0</v>
      </c>
      <c r="S357" s="651">
        <v>0</v>
      </c>
      <c r="T357" s="651"/>
      <c r="U357" s="651"/>
      <c r="V357" s="651"/>
      <c r="W357" s="651"/>
      <c r="X357" s="651"/>
      <c r="Y357" s="651"/>
      <c r="Z357" s="651"/>
      <c r="AA357" s="651"/>
      <c r="AB357" s="651"/>
      <c r="AC357" s="651"/>
      <c r="AD357" s="193"/>
      <c r="AW357" s="3"/>
      <c r="AX357" s="3"/>
      <c r="AY357" s="3"/>
    </row>
    <row r="358" spans="2:51">
      <c r="B358" s="199" t="s">
        <v>325</v>
      </c>
      <c r="C358" s="428">
        <v>0</v>
      </c>
      <c r="D358" s="428">
        <v>0</v>
      </c>
      <c r="E358" s="428"/>
      <c r="F358" s="428"/>
      <c r="G358" s="428"/>
      <c r="H358" s="428"/>
      <c r="I358" s="428"/>
      <c r="J358" s="428"/>
      <c r="K358" s="428"/>
      <c r="L358" s="428"/>
      <c r="M358" s="428"/>
      <c r="N358" s="428"/>
      <c r="O358" s="176" t="s">
        <v>402</v>
      </c>
      <c r="P358" s="193"/>
      <c r="Q358" s="199" t="s">
        <v>325</v>
      </c>
      <c r="R358" s="651">
        <v>0</v>
      </c>
      <c r="S358" s="651">
        <v>0</v>
      </c>
      <c r="T358" s="651"/>
      <c r="U358" s="651"/>
      <c r="V358" s="651"/>
      <c r="W358" s="651"/>
      <c r="X358" s="651"/>
      <c r="Y358" s="651"/>
      <c r="Z358" s="651"/>
      <c r="AA358" s="651"/>
      <c r="AB358" s="651"/>
      <c r="AC358" s="651"/>
      <c r="AD358" s="193"/>
      <c r="AW358" s="3"/>
      <c r="AX358" s="3"/>
      <c r="AY358" s="3"/>
    </row>
    <row r="359" spans="2:51">
      <c r="B359" s="199" t="s">
        <v>326</v>
      </c>
      <c r="C359" s="428">
        <v>0</v>
      </c>
      <c r="D359" s="428">
        <v>0</v>
      </c>
      <c r="E359" s="428"/>
      <c r="F359" s="428"/>
      <c r="G359" s="428"/>
      <c r="H359" s="428"/>
      <c r="I359" s="428"/>
      <c r="J359" s="428"/>
      <c r="K359" s="428"/>
      <c r="L359" s="428"/>
      <c r="M359" s="428"/>
      <c r="N359" s="428"/>
      <c r="O359" s="176" t="s">
        <v>382</v>
      </c>
      <c r="P359" s="193"/>
      <c r="Q359" s="199" t="s">
        <v>326</v>
      </c>
      <c r="R359" s="651">
        <v>0</v>
      </c>
      <c r="S359" s="651">
        <v>0</v>
      </c>
      <c r="T359" s="651"/>
      <c r="U359" s="651"/>
      <c r="V359" s="651"/>
      <c r="W359" s="651"/>
      <c r="X359" s="651"/>
      <c r="Y359" s="651"/>
      <c r="Z359" s="651"/>
      <c r="AA359" s="651"/>
      <c r="AB359" s="651"/>
      <c r="AC359" s="651"/>
      <c r="AD359" s="41"/>
      <c r="AW359" s="3"/>
      <c r="AX359" s="3"/>
      <c r="AY359" s="3"/>
    </row>
    <row r="360" spans="2:51">
      <c r="B360" s="188" t="s">
        <v>327</v>
      </c>
      <c r="C360" s="428">
        <v>0</v>
      </c>
      <c r="D360" s="428">
        <v>0</v>
      </c>
      <c r="E360" s="428"/>
      <c r="F360" s="665"/>
      <c r="G360" s="428"/>
      <c r="H360" s="428"/>
      <c r="I360" s="428"/>
      <c r="J360" s="428"/>
      <c r="K360" s="428"/>
      <c r="L360" s="428"/>
      <c r="M360" s="428"/>
      <c r="N360" s="428"/>
      <c r="O360" s="176" t="s">
        <v>402</v>
      </c>
      <c r="Q360" s="199" t="s">
        <v>327</v>
      </c>
      <c r="R360" s="651">
        <v>0</v>
      </c>
      <c r="S360" s="651">
        <v>0</v>
      </c>
      <c r="T360" s="651"/>
      <c r="U360" s="651"/>
      <c r="V360" s="651"/>
      <c r="W360" s="651"/>
      <c r="X360" s="651"/>
      <c r="Y360" s="651"/>
      <c r="Z360" s="651"/>
      <c r="AA360" s="651"/>
      <c r="AB360" s="651"/>
      <c r="AC360" s="651"/>
      <c r="AD360" s="41"/>
      <c r="AW360" s="3"/>
      <c r="AX360" s="3"/>
      <c r="AY360" s="3"/>
    </row>
    <row r="361" spans="2:51">
      <c r="B361" s="635"/>
      <c r="C361" s="428"/>
      <c r="D361" s="666"/>
      <c r="E361" s="273"/>
      <c r="F361" s="273"/>
      <c r="G361" s="273"/>
      <c r="H361" s="273"/>
      <c r="I361" s="273"/>
      <c r="J361" s="273"/>
      <c r="K361" s="273"/>
      <c r="L361" s="273"/>
      <c r="M361" s="273"/>
      <c r="N361" s="273"/>
      <c r="Q361" s="199"/>
      <c r="R361" s="595"/>
      <c r="S361" s="667"/>
      <c r="T361" s="667"/>
      <c r="U361" s="667"/>
      <c r="V361" s="667"/>
      <c r="W361" s="667"/>
      <c r="X361" s="667"/>
      <c r="Y361" s="667"/>
      <c r="Z361" s="667"/>
      <c r="AA361" s="667"/>
      <c r="AB361" s="667"/>
      <c r="AC361" s="667"/>
      <c r="AD361" s="41"/>
      <c r="AW361" s="3"/>
      <c r="AX361" s="3"/>
      <c r="AY361" s="3"/>
    </row>
    <row r="362" spans="2:51">
      <c r="B362" s="199"/>
      <c r="C362" s="428"/>
      <c r="D362" s="429"/>
      <c r="E362" s="429"/>
      <c r="F362" s="429"/>
      <c r="G362" s="429"/>
      <c r="H362" s="429"/>
      <c r="I362" s="429"/>
      <c r="J362" s="429"/>
      <c r="K362" s="429"/>
      <c r="L362" s="429"/>
      <c r="M362" s="429"/>
      <c r="N362" s="429"/>
      <c r="Q362" s="199"/>
      <c r="R362" s="595"/>
      <c r="S362" s="667"/>
      <c r="T362" s="667"/>
      <c r="U362" s="667"/>
      <c r="V362" s="667"/>
      <c r="W362" s="667"/>
      <c r="X362" s="667"/>
      <c r="Y362" s="667"/>
      <c r="Z362" s="667"/>
      <c r="AA362" s="667"/>
      <c r="AB362" s="667"/>
      <c r="AC362" s="667"/>
      <c r="AD362" s="41"/>
      <c r="AW362" s="3"/>
      <c r="AX362" s="3"/>
      <c r="AY362" s="3"/>
    </row>
    <row r="363" spans="2:51">
      <c r="B363" s="199"/>
      <c r="C363" s="428"/>
      <c r="D363" s="429"/>
      <c r="E363" s="429"/>
      <c r="F363" s="429"/>
      <c r="G363" s="429"/>
      <c r="H363" s="429"/>
      <c r="I363" s="429"/>
      <c r="J363" s="429"/>
      <c r="K363" s="429"/>
      <c r="L363" s="429"/>
      <c r="M363" s="429"/>
      <c r="N363" s="429"/>
      <c r="Q363" s="199"/>
      <c r="R363" s="595"/>
      <c r="S363" s="667"/>
      <c r="T363" s="667"/>
      <c r="U363" s="667"/>
      <c r="V363" s="667"/>
      <c r="W363" s="667"/>
      <c r="X363" s="667"/>
      <c r="Y363" s="667"/>
      <c r="Z363" s="667"/>
      <c r="AA363" s="667"/>
      <c r="AB363" s="667"/>
      <c r="AC363" s="667"/>
      <c r="AD363" s="41"/>
      <c r="AW363" s="3"/>
      <c r="AX363" s="3"/>
      <c r="AY363" s="3"/>
    </row>
    <row r="364" spans="2:51">
      <c r="B364" s="199"/>
      <c r="C364" s="428"/>
      <c r="D364" s="429"/>
      <c r="E364" s="429"/>
      <c r="F364" s="429"/>
      <c r="G364" s="429"/>
      <c r="H364" s="429"/>
      <c r="I364" s="429"/>
      <c r="J364" s="429"/>
      <c r="K364" s="429"/>
      <c r="L364" s="429"/>
      <c r="M364" s="429"/>
      <c r="N364" s="429"/>
      <c r="Q364" s="199"/>
      <c r="R364" s="595"/>
      <c r="S364" s="667"/>
      <c r="T364" s="667"/>
      <c r="U364" s="667"/>
      <c r="V364" s="667"/>
      <c r="W364" s="667"/>
      <c r="X364" s="667"/>
      <c r="Y364" s="667"/>
      <c r="Z364" s="667"/>
      <c r="AA364" s="667"/>
      <c r="AB364" s="667"/>
      <c r="AC364" s="667"/>
      <c r="AD364" s="41"/>
      <c r="AW364" s="3"/>
      <c r="AX364" s="3"/>
      <c r="AY364" s="3"/>
    </row>
    <row r="365" spans="2:51">
      <c r="B365" s="199"/>
      <c r="C365" s="428"/>
      <c r="D365" s="429"/>
      <c r="E365" s="429"/>
      <c r="F365" s="429"/>
      <c r="G365" s="429"/>
      <c r="H365" s="429"/>
      <c r="I365" s="429"/>
      <c r="J365" s="429"/>
      <c r="K365" s="429"/>
      <c r="L365" s="429"/>
      <c r="M365" s="429"/>
      <c r="N365" s="429"/>
      <c r="Q365" s="199"/>
      <c r="R365" s="595"/>
      <c r="S365" s="667"/>
      <c r="T365" s="667"/>
      <c r="U365" s="667"/>
      <c r="V365" s="667"/>
      <c r="W365" s="667"/>
      <c r="X365" s="667"/>
      <c r="Y365" s="667"/>
      <c r="Z365" s="667"/>
      <c r="AA365" s="667"/>
      <c r="AB365" s="667"/>
      <c r="AC365" s="667"/>
      <c r="AD365" s="41"/>
      <c r="AW365" s="3"/>
      <c r="AX365" s="3"/>
      <c r="AY365" s="3"/>
    </row>
    <row r="366" spans="2:51">
      <c r="B366" s="199"/>
      <c r="C366" s="428"/>
      <c r="D366" s="666"/>
      <c r="E366" s="273"/>
      <c r="F366" s="273"/>
      <c r="G366" s="273"/>
      <c r="H366" s="273"/>
      <c r="I366" s="273"/>
      <c r="J366" s="273"/>
      <c r="K366" s="273"/>
      <c r="L366" s="273"/>
      <c r="M366" s="273"/>
      <c r="N366" s="273"/>
      <c r="Q366" s="199"/>
      <c r="R366" s="595"/>
      <c r="S366" s="667"/>
      <c r="T366" s="667"/>
      <c r="U366" s="667"/>
      <c r="V366" s="667"/>
      <c r="W366" s="667"/>
      <c r="X366" s="667"/>
      <c r="Y366" s="667"/>
      <c r="Z366" s="667"/>
      <c r="AA366" s="667"/>
      <c r="AB366" s="667"/>
      <c r="AC366" s="667"/>
      <c r="AD366" s="41"/>
      <c r="AW366" s="3"/>
      <c r="AX366" s="3"/>
      <c r="AY366" s="3"/>
    </row>
    <row r="367" spans="2:51">
      <c r="B367" s="199" t="str">
        <f>"Total units consumed by "&amp;B319</f>
        <v>Total units consumed by Amazon</v>
      </c>
      <c r="C367" s="428">
        <f t="shared" ref="C367:D367" si="94">SUM(C321:C366)</f>
        <v>848738.04661259428</v>
      </c>
      <c r="D367" s="428">
        <f t="shared" si="94"/>
        <v>1018693.0868592059</v>
      </c>
      <c r="E367" s="428"/>
      <c r="F367" s="428"/>
      <c r="G367" s="428"/>
      <c r="H367" s="428"/>
      <c r="I367" s="428"/>
      <c r="J367" s="428"/>
      <c r="K367" s="428"/>
      <c r="L367" s="428"/>
      <c r="M367" s="428"/>
      <c r="N367" s="428"/>
      <c r="Q367" s="635" t="s">
        <v>385</v>
      </c>
      <c r="R367" s="636">
        <f>SUM(R321:R366)</f>
        <v>736.40140756397568</v>
      </c>
      <c r="S367" s="636">
        <f t="shared" ref="S367" si="95">SUM(S321:S366)</f>
        <v>709.35787196589763</v>
      </c>
      <c r="T367" s="636"/>
      <c r="U367" s="636"/>
      <c r="V367" s="636"/>
      <c r="W367" s="636"/>
      <c r="X367" s="636"/>
      <c r="Y367" s="636"/>
      <c r="Z367" s="636"/>
      <c r="AA367" s="636"/>
      <c r="AB367" s="636"/>
      <c r="AC367" s="636"/>
      <c r="AD367" s="120"/>
      <c r="AE367" s="41"/>
      <c r="AW367" s="3"/>
      <c r="AX367" s="3"/>
      <c r="AY367" s="3"/>
    </row>
    <row r="368" spans="2:51">
      <c r="B368" s="181"/>
      <c r="C368" s="181"/>
      <c r="D368" s="657"/>
      <c r="E368" s="271"/>
      <c r="F368" s="271"/>
      <c r="G368" s="271"/>
      <c r="H368" s="271"/>
      <c r="I368" s="271"/>
      <c r="J368" s="271"/>
      <c r="K368" s="271"/>
      <c r="L368" s="271"/>
      <c r="M368" s="271"/>
      <c r="N368" s="271"/>
      <c r="Q368" s="635" t="s">
        <v>387</v>
      </c>
      <c r="R368" s="668">
        <v>6736</v>
      </c>
      <c r="S368" s="668">
        <v>11539</v>
      </c>
      <c r="T368" s="668"/>
      <c r="U368" s="668"/>
      <c r="V368" s="668"/>
      <c r="W368" s="668"/>
      <c r="X368" s="668"/>
      <c r="Y368" s="668"/>
      <c r="Z368" s="668"/>
      <c r="AA368" s="668"/>
      <c r="AB368" s="668"/>
      <c r="AC368" s="668"/>
      <c r="AW368" s="3"/>
      <c r="AX368" s="3"/>
      <c r="AY368" s="3"/>
    </row>
    <row r="369" spans="2:51" ht="15.75">
      <c r="B369" s="722" t="str">
        <f>"Ethernet transceivers by speed - "&amp;B319</f>
        <v>Ethernet transceivers by speed - Amazon</v>
      </c>
      <c r="C369" s="464">
        <v>2016</v>
      </c>
      <c r="D369" s="464">
        <v>2017</v>
      </c>
      <c r="E369" s="464">
        <v>2018</v>
      </c>
      <c r="F369" s="464">
        <v>2019</v>
      </c>
      <c r="G369" s="464">
        <v>2020</v>
      </c>
      <c r="H369" s="464">
        <v>2021</v>
      </c>
      <c r="I369" s="464">
        <v>2022</v>
      </c>
      <c r="J369" s="464">
        <v>2023</v>
      </c>
      <c r="K369" s="464">
        <v>2024</v>
      </c>
      <c r="L369" s="464">
        <v>2025</v>
      </c>
      <c r="M369" s="464">
        <v>2026</v>
      </c>
      <c r="N369" s="464">
        <v>2027</v>
      </c>
      <c r="Q369" s="199" t="s">
        <v>389</v>
      </c>
      <c r="R369" s="641">
        <f>R367/R368</f>
        <v>0.10932324934144533</v>
      </c>
      <c r="S369" s="641">
        <f t="shared" ref="S369" si="96">S367/S368</f>
        <v>6.1474813412418547E-2</v>
      </c>
      <c r="T369" s="641"/>
      <c r="U369" s="641"/>
      <c r="V369" s="641"/>
      <c r="W369" s="641"/>
      <c r="X369" s="641"/>
      <c r="Y369" s="641"/>
      <c r="Z369" s="641"/>
      <c r="AA369" s="641"/>
      <c r="AB369" s="641"/>
      <c r="AC369" s="641"/>
      <c r="AD369" s="669" t="str">
        <f>Q319</f>
        <v>Amazon</v>
      </c>
      <c r="AW369" s="3"/>
      <c r="AX369" s="3"/>
      <c r="AY369" s="3"/>
    </row>
    <row r="370" spans="2:51">
      <c r="B370" s="577" t="s">
        <v>45</v>
      </c>
      <c r="C370" s="578">
        <f>SUMIF($A$321:$A$341,10,C$321:C$341)</f>
        <v>169184.33252223945</v>
      </c>
      <c r="D370" s="578">
        <f t="shared" ref="D370" si="97">SUMIF($A$321:$A$341,10,D$321:D$341)</f>
        <v>119025.05545718281</v>
      </c>
      <c r="E370" s="578"/>
      <c r="F370" s="578"/>
      <c r="G370" s="578"/>
      <c r="H370" s="578"/>
      <c r="I370" s="578"/>
      <c r="J370" s="578"/>
      <c r="K370" s="578"/>
      <c r="L370" s="578"/>
      <c r="M370" s="578"/>
      <c r="N370" s="578"/>
      <c r="Q370" s="545" t="s">
        <v>390</v>
      </c>
      <c r="R370" s="595">
        <v>2694.3999999999996</v>
      </c>
      <c r="S370" s="595">
        <v>4615.5999999999995</v>
      </c>
      <c r="T370" s="595"/>
      <c r="U370" s="595"/>
      <c r="V370" s="595"/>
      <c r="W370" s="595"/>
      <c r="X370" s="595"/>
      <c r="Y370" s="595"/>
      <c r="Z370" s="595"/>
      <c r="AA370" s="595"/>
      <c r="AB370" s="595"/>
      <c r="AC370" s="595"/>
      <c r="AD370" s="670"/>
      <c r="AW370" s="3"/>
      <c r="AX370" s="3"/>
      <c r="AY370" s="3"/>
    </row>
    <row r="371" spans="2:51">
      <c r="B371" s="580" t="s">
        <v>242</v>
      </c>
      <c r="C371" s="578">
        <f>SUMIF($A$321:$A$341,40,C$321:C$341)</f>
        <v>407621.06</v>
      </c>
      <c r="D371" s="578">
        <f t="shared" ref="D371" si="98">SUMIF($A$321:$A$341,40,D$321:D$341)</f>
        <v>111343.6</v>
      </c>
      <c r="E371" s="578"/>
      <c r="F371" s="578"/>
      <c r="G371" s="578"/>
      <c r="H371" s="578"/>
      <c r="I371" s="578"/>
      <c r="J371" s="578"/>
      <c r="K371" s="578"/>
      <c r="L371" s="578"/>
      <c r="M371" s="578"/>
      <c r="N371" s="578"/>
      <c r="Q371" s="545" t="s">
        <v>391</v>
      </c>
      <c r="R371" s="641">
        <f t="shared" ref="R371:S371" si="99">R367/R370</f>
        <v>0.27330812335361332</v>
      </c>
      <c r="S371" s="641">
        <f t="shared" si="99"/>
        <v>0.1536870335310464</v>
      </c>
      <c r="T371" s="641"/>
      <c r="U371" s="641"/>
      <c r="V371" s="641"/>
      <c r="W371" s="641"/>
      <c r="X371" s="641"/>
      <c r="Y371" s="641"/>
      <c r="Z371" s="641"/>
      <c r="AA371" s="641"/>
      <c r="AB371" s="641"/>
      <c r="AC371" s="641"/>
      <c r="AD371" s="670"/>
      <c r="AW371" s="3"/>
      <c r="AX371" s="3"/>
      <c r="AY371" s="3"/>
    </row>
    <row r="372" spans="2:51">
      <c r="B372" s="580" t="s">
        <v>271</v>
      </c>
      <c r="C372" s="578">
        <f>SUMIF($A$321:$A$341,50,C$321:C$341)</f>
        <v>0</v>
      </c>
      <c r="D372" s="578">
        <f t="shared" ref="D372" si="100">SUMIF($A$321:$A$341,50,D$321:D$341)</f>
        <v>0</v>
      </c>
      <c r="E372" s="578"/>
      <c r="F372" s="578"/>
      <c r="G372" s="578"/>
      <c r="H372" s="578"/>
      <c r="I372" s="578"/>
      <c r="J372" s="578"/>
      <c r="K372" s="578"/>
      <c r="L372" s="578"/>
      <c r="M372" s="578"/>
      <c r="N372" s="578"/>
      <c r="Q372" s="643" t="s">
        <v>259</v>
      </c>
      <c r="R372" s="644">
        <v>2016</v>
      </c>
      <c r="S372" s="644">
        <v>2017</v>
      </c>
      <c r="T372" s="644"/>
      <c r="U372" s="644"/>
      <c r="V372" s="644"/>
      <c r="W372" s="644"/>
      <c r="X372" s="644"/>
      <c r="Y372" s="644"/>
      <c r="Z372" s="644"/>
      <c r="AA372" s="644"/>
      <c r="AB372" s="644"/>
      <c r="AC372" s="644"/>
      <c r="AW372" s="3"/>
      <c r="AX372" s="3"/>
      <c r="AY372" s="3"/>
    </row>
    <row r="373" spans="2:51">
      <c r="B373" s="580" t="s">
        <v>46</v>
      </c>
      <c r="C373" s="578">
        <f>SUMIF($A$321:$A$341,100,C$321:C$341)</f>
        <v>203527.726</v>
      </c>
      <c r="D373" s="578">
        <f t="shared" ref="D373" si="101">SUMIF($A$321:$A$341,100,D$321:D$341)</f>
        <v>712361.61900000006</v>
      </c>
      <c r="E373" s="578"/>
      <c r="F373" s="578"/>
      <c r="G373" s="578"/>
      <c r="H373" s="578"/>
      <c r="I373" s="578"/>
      <c r="J373" s="578"/>
      <c r="K373" s="578"/>
      <c r="L373" s="578"/>
      <c r="M373" s="578"/>
      <c r="N373" s="578"/>
      <c r="O373" s="193"/>
      <c r="R373" s="353"/>
      <c r="S373" s="353"/>
      <c r="T373" s="353"/>
      <c r="U373" s="353"/>
      <c r="V373" s="353"/>
      <c r="W373" s="648"/>
      <c r="X373" s="187"/>
      <c r="Y373" s="187"/>
      <c r="Z373" s="187"/>
      <c r="AA373" s="187"/>
      <c r="AB373" s="187"/>
      <c r="AC373" s="187"/>
      <c r="AD373" s="670"/>
      <c r="AW373" s="3"/>
      <c r="AX373" s="3"/>
      <c r="AY373" s="3"/>
    </row>
    <row r="374" spans="2:51">
      <c r="B374" s="580" t="s">
        <v>95</v>
      </c>
      <c r="C374" s="578">
        <f>SUMIF($A$321:$A$341,200,C$321:C$341)</f>
        <v>0</v>
      </c>
      <c r="D374" s="578">
        <f t="shared" ref="D374" si="102">SUMIF($A$321:$A$341,200,D$321:D$341)</f>
        <v>0</v>
      </c>
      <c r="E374" s="578"/>
      <c r="F374" s="578"/>
      <c r="G374" s="578"/>
      <c r="H374" s="578"/>
      <c r="I374" s="578"/>
      <c r="J374" s="578"/>
      <c r="K374" s="578"/>
      <c r="L374" s="578"/>
      <c r="M374" s="578"/>
      <c r="N374" s="578"/>
      <c r="R374" s="353"/>
      <c r="S374" s="353"/>
      <c r="T374" s="353"/>
      <c r="U374" s="353"/>
      <c r="V374" s="353"/>
      <c r="W374" s="353"/>
      <c r="X374" s="187"/>
      <c r="Y374" s="187"/>
      <c r="Z374" s="187"/>
      <c r="AA374" s="187"/>
      <c r="AB374" s="187"/>
      <c r="AC374" s="187"/>
      <c r="AD374" s="670"/>
      <c r="AW374" s="3"/>
      <c r="AX374" s="3"/>
      <c r="AY374" s="3"/>
    </row>
    <row r="375" spans="2:51">
      <c r="B375" s="580" t="s">
        <v>80</v>
      </c>
      <c r="C375" s="578">
        <f>SUMIF($A$321:$A$341,400,C$321:C$341)</f>
        <v>0</v>
      </c>
      <c r="D375" s="578">
        <f t="shared" ref="D375" si="103">SUMIF($A$321:$A$341,400,D$321:D$341)</f>
        <v>0</v>
      </c>
      <c r="E375" s="578"/>
      <c r="F375" s="578"/>
      <c r="G375" s="578"/>
      <c r="H375" s="578"/>
      <c r="I375" s="578"/>
      <c r="J375" s="578"/>
      <c r="K375" s="578"/>
      <c r="L375" s="578"/>
      <c r="M375" s="578"/>
      <c r="N375" s="578"/>
      <c r="AD375" s="670"/>
      <c r="AW375" s="3"/>
      <c r="AX375" s="3"/>
      <c r="AY375" s="3"/>
    </row>
    <row r="376" spans="2:51">
      <c r="B376" s="580" t="s">
        <v>298</v>
      </c>
      <c r="C376" s="578">
        <f>SUMIF($A$321:$A$341,800,C$321:C$341)</f>
        <v>0</v>
      </c>
      <c r="D376" s="578">
        <f t="shared" ref="D376" si="104">SUMIF($A$321:$A$341,800,D$321:D$341)</f>
        <v>0</v>
      </c>
      <c r="E376" s="578"/>
      <c r="F376" s="578"/>
      <c r="G376" s="578"/>
      <c r="H376" s="578"/>
      <c r="I376" s="578"/>
      <c r="J376" s="578"/>
      <c r="K376" s="578"/>
      <c r="L376" s="578"/>
      <c r="M376" s="578"/>
      <c r="N376" s="578"/>
      <c r="AD376" s="670"/>
      <c r="AW376" s="3"/>
      <c r="AX376" s="3"/>
      <c r="AY376" s="3"/>
    </row>
    <row r="377" spans="2:51">
      <c r="B377" s="584" t="s">
        <v>376</v>
      </c>
      <c r="C377" s="578">
        <f>SUMIF($A$321:$A$341,1600,C$321:C$341)</f>
        <v>0</v>
      </c>
      <c r="D377" s="578">
        <f t="shared" ref="D377" si="105">SUMIF($A$321:$A$341,1600,D$321:D$341)</f>
        <v>0</v>
      </c>
      <c r="E377" s="578"/>
      <c r="F377" s="578"/>
      <c r="G377" s="578"/>
      <c r="H377" s="578"/>
      <c r="I377" s="578"/>
      <c r="J377" s="578"/>
      <c r="K377" s="578"/>
      <c r="L377" s="578"/>
      <c r="M377" s="578"/>
      <c r="N377" s="578"/>
      <c r="AD377" s="670"/>
      <c r="AW377" s="3"/>
      <c r="AX377" s="3"/>
      <c r="AY377" s="3"/>
    </row>
    <row r="378" spans="2:51" ht="15.75">
      <c r="B378" s="545" t="s">
        <v>261</v>
      </c>
      <c r="C378" s="465">
        <f>SUM(C370:C377)</f>
        <v>780333.1185222395</v>
      </c>
      <c r="D378" s="465">
        <f t="shared" ref="D378" si="106">SUM(D370:D377)</f>
        <v>942730.27445718285</v>
      </c>
      <c r="E378" s="465"/>
      <c r="F378" s="465"/>
      <c r="G378" s="465"/>
      <c r="H378" s="465"/>
      <c r="I378" s="465"/>
      <c r="J378" s="465"/>
      <c r="K378" s="465"/>
      <c r="L378" s="465"/>
      <c r="M378" s="465"/>
      <c r="N378" s="465"/>
      <c r="Q378" s="730" t="str">
        <f>Q372&amp;" sales totals"</f>
        <v>Amazon sales totals</v>
      </c>
      <c r="R378" s="464">
        <v>2016</v>
      </c>
      <c r="S378" s="464">
        <v>2017</v>
      </c>
      <c r="T378" s="464"/>
      <c r="U378" s="464"/>
      <c r="V378" s="464"/>
      <c r="W378" s="464"/>
      <c r="X378" s="464"/>
      <c r="Y378" s="464"/>
      <c r="Z378" s="464"/>
      <c r="AA378" s="464"/>
      <c r="AB378" s="464"/>
      <c r="AC378" s="464"/>
      <c r="AD378" s="670"/>
      <c r="AW378" s="3"/>
      <c r="AX378" s="3"/>
      <c r="AY378" s="3"/>
    </row>
    <row r="379" spans="2:51">
      <c r="B379" s="181"/>
      <c r="Q379" s="647" t="s">
        <v>451</v>
      </c>
      <c r="R379" s="650">
        <f>SUM(R321:R343)</f>
        <v>198.93565357077446</v>
      </c>
      <c r="S379" s="650">
        <f t="shared" ref="S379" si="107">SUM(S321:S343)</f>
        <v>234.8777849586713</v>
      </c>
      <c r="T379" s="650"/>
      <c r="U379" s="650"/>
      <c r="V379" s="650"/>
      <c r="W379" s="650"/>
      <c r="X379" s="650"/>
      <c r="Y379" s="650"/>
      <c r="Z379" s="650"/>
      <c r="AA379" s="650"/>
      <c r="AB379" s="650"/>
      <c r="AC379" s="650"/>
      <c r="AD379" s="670"/>
      <c r="AW379" s="3"/>
      <c r="AX379" s="3"/>
      <c r="AY379" s="3"/>
    </row>
    <row r="380" spans="2:51">
      <c r="B380" s="466" t="s">
        <v>403</v>
      </c>
      <c r="E380" s="194"/>
      <c r="F380" s="194"/>
      <c r="G380" s="194"/>
      <c r="H380" s="194"/>
      <c r="I380" s="194"/>
      <c r="J380" s="194"/>
      <c r="K380" s="194"/>
      <c r="L380" s="194"/>
      <c r="M380" s="194"/>
      <c r="N380" s="194"/>
      <c r="Q380" s="647" t="s">
        <v>110</v>
      </c>
      <c r="R380" s="650">
        <f>SUM(R345:R365)</f>
        <v>537.46575399320125</v>
      </c>
      <c r="S380" s="650">
        <f t="shared" ref="S380" si="108">SUM(S345:S365)</f>
        <v>474.48008700722647</v>
      </c>
      <c r="T380" s="650"/>
      <c r="U380" s="650"/>
      <c r="V380" s="650"/>
      <c r="W380" s="650"/>
      <c r="X380" s="650"/>
      <c r="Y380" s="650"/>
      <c r="Z380" s="650"/>
      <c r="AA380" s="650"/>
      <c r="AB380" s="650"/>
      <c r="AC380" s="650"/>
      <c r="AD380" s="670"/>
    </row>
    <row r="381" spans="2:51" s="193" customFormat="1">
      <c r="B381" s="199" t="s">
        <v>404</v>
      </c>
      <c r="C381" s="428">
        <f t="shared" ref="C381:N381" si="109">SUMPRODUCT($A$321:$A$366,C321:C366)/10^6</f>
        <v>38.349458325222393</v>
      </c>
      <c r="D381" s="428">
        <f t="shared" si="109"/>
        <v>76.880156454571846</v>
      </c>
      <c r="E381" s="428">
        <f t="shared" si="109"/>
        <v>0</v>
      </c>
      <c r="F381" s="428">
        <f t="shared" si="109"/>
        <v>0</v>
      </c>
      <c r="G381" s="428">
        <f t="shared" si="109"/>
        <v>0</v>
      </c>
      <c r="H381" s="428">
        <f t="shared" si="109"/>
        <v>0</v>
      </c>
      <c r="I381" s="428">
        <f t="shared" si="109"/>
        <v>0</v>
      </c>
      <c r="J381" s="428">
        <f t="shared" si="109"/>
        <v>0</v>
      </c>
      <c r="K381" s="428">
        <f t="shared" si="109"/>
        <v>0</v>
      </c>
      <c r="L381" s="428">
        <f t="shared" si="109"/>
        <v>0</v>
      </c>
      <c r="M381" s="428">
        <f t="shared" si="109"/>
        <v>0</v>
      </c>
      <c r="N381" s="428">
        <f t="shared" si="109"/>
        <v>0</v>
      </c>
      <c r="O381" s="176"/>
      <c r="Q381" s="647" t="s">
        <v>12</v>
      </c>
      <c r="R381" s="650">
        <f>R380+R379</f>
        <v>736.40140756397568</v>
      </c>
      <c r="S381" s="650">
        <f t="shared" ref="S381" si="110">S380+S379</f>
        <v>709.35787196589774</v>
      </c>
      <c r="T381" s="650"/>
      <c r="U381" s="650"/>
      <c r="V381" s="650"/>
      <c r="W381" s="650"/>
      <c r="X381" s="650"/>
      <c r="Y381" s="650"/>
      <c r="Z381" s="650"/>
      <c r="AA381" s="650"/>
      <c r="AB381" s="650"/>
      <c r="AC381" s="650"/>
      <c r="AD381" s="677"/>
    </row>
    <row r="382" spans="2:51" s="193" customFormat="1">
      <c r="B382" s="199" t="s">
        <v>388</v>
      </c>
      <c r="C382" s="428">
        <v>61.379694057802389</v>
      </c>
      <c r="D382" s="428">
        <f t="shared" ref="D382" si="111">C382+D381</f>
        <v>138.25985051237424</v>
      </c>
      <c r="E382" s="428"/>
      <c r="F382" s="428"/>
      <c r="G382" s="428"/>
      <c r="H382" s="428"/>
      <c r="I382" s="428"/>
      <c r="J382" s="428"/>
      <c r="K382" s="428"/>
      <c r="L382" s="428"/>
      <c r="M382" s="428"/>
      <c r="N382" s="428"/>
      <c r="O382" s="176"/>
      <c r="Q382"/>
      <c r="R382"/>
      <c r="S382"/>
      <c r="T382"/>
      <c r="U382"/>
      <c r="V382"/>
      <c r="W382"/>
      <c r="X382"/>
      <c r="Y382"/>
      <c r="Z382"/>
      <c r="AA382"/>
      <c r="AB382"/>
      <c r="AC382"/>
      <c r="AD382" s="677"/>
    </row>
    <row r="383" spans="2:51" s="193" customFormat="1">
      <c r="B383" s="199" t="s">
        <v>258</v>
      </c>
      <c r="C383" s="430">
        <v>0.71745956473676298</v>
      </c>
      <c r="D383" s="430">
        <f t="shared" ref="D383" si="112">D382/C382-1</f>
        <v>1.2525340446006847</v>
      </c>
      <c r="E383" s="430"/>
      <c r="F383" s="430"/>
      <c r="G383" s="430"/>
      <c r="H383" s="430"/>
      <c r="I383" s="430"/>
      <c r="J383" s="430"/>
      <c r="K383" s="430"/>
      <c r="L383" s="430"/>
      <c r="M383" s="430"/>
      <c r="N383" s="430"/>
      <c r="O383" s="176"/>
      <c r="AD383" s="677"/>
    </row>
    <row r="384" spans="2:51">
      <c r="B384" s="181"/>
      <c r="C384" s="662"/>
      <c r="D384" s="662"/>
      <c r="E384" s="662"/>
      <c r="F384" s="662"/>
      <c r="G384" s="662"/>
      <c r="H384" s="662"/>
      <c r="I384" s="662"/>
      <c r="J384" s="526"/>
      <c r="K384" s="526"/>
      <c r="L384" s="526"/>
      <c r="M384" s="526"/>
      <c r="N384" s="526"/>
    </row>
    <row r="385" spans="2:14">
      <c r="B385" s="637" t="s">
        <v>381</v>
      </c>
      <c r="C385" s="671">
        <f>(C321*10+C322*40+C324*100+C331*400+C329*100+C334*800+(C339+C340)*1600)/10^6</f>
        <v>34.445310325222394</v>
      </c>
      <c r="D385" s="671">
        <f>(D321*10+D322*40+D324*100+D331*400+D329*100+D334*800+(D339+D340)*1600)/10^6</f>
        <v>66.320950554571837</v>
      </c>
      <c r="E385" s="671"/>
      <c r="F385" s="671"/>
      <c r="G385" s="671"/>
      <c r="H385" s="671"/>
      <c r="I385" s="671"/>
      <c r="J385" s="671"/>
      <c r="K385" s="671"/>
      <c r="L385" s="671"/>
      <c r="M385" s="671"/>
      <c r="N385" s="671"/>
    </row>
    <row r="386" spans="2:14">
      <c r="B386" s="199" t="s">
        <v>405</v>
      </c>
      <c r="C386" s="649">
        <v>70</v>
      </c>
      <c r="D386" s="429">
        <f>C386+D385</f>
        <v>136.32095055457182</v>
      </c>
      <c r="E386" s="429"/>
      <c r="F386" s="429"/>
      <c r="G386" s="429"/>
      <c r="H386" s="429"/>
      <c r="I386" s="429"/>
      <c r="J386" s="429"/>
      <c r="K386" s="429"/>
      <c r="L386" s="429"/>
      <c r="M386" s="429"/>
      <c r="N386" s="429"/>
    </row>
    <row r="387" spans="2:14">
      <c r="B387" s="199" t="s">
        <v>258</v>
      </c>
      <c r="C387" s="430"/>
      <c r="D387" s="430">
        <f>D386/C386-1</f>
        <v>0.94744215077959737</v>
      </c>
      <c r="E387" s="430"/>
      <c r="F387" s="430"/>
      <c r="G387" s="430"/>
      <c r="H387" s="430"/>
      <c r="I387" s="430"/>
      <c r="J387" s="430"/>
      <c r="K387" s="430"/>
      <c r="L387" s="430"/>
      <c r="M387" s="430"/>
      <c r="N387" s="430"/>
    </row>
    <row r="388" spans="2:14">
      <c r="B388" s="199"/>
      <c r="C388" s="430"/>
      <c r="D388" s="430"/>
      <c r="E388" s="430"/>
      <c r="F388" s="430"/>
      <c r="G388" s="430"/>
      <c r="H388" s="430"/>
      <c r="I388" s="430"/>
      <c r="J388" s="430"/>
      <c r="K388" s="430"/>
      <c r="L388" s="430"/>
      <c r="M388" s="430"/>
      <c r="N388" s="430"/>
    </row>
    <row r="389" spans="2:14">
      <c r="B389" s="637" t="s">
        <v>382</v>
      </c>
      <c r="C389" s="672">
        <f>((C349+C350+C325+C326+C327+C328+C351)*100+C353*200+C354*200+(C357+C333+C356)*400+(C359+C336+C338+C337)*800)/10^6</f>
        <v>1.984968323739458</v>
      </c>
      <c r="D389" s="672">
        <f>((D349+D350+D325+D326+D327+D328+D351)*100+D353*200+D354*200+(D357+D333+D356)*400+(D359+D336+D338+D337)*800)/10^6</f>
        <v>9.5654273174526807</v>
      </c>
      <c r="E389" s="672"/>
      <c r="F389" s="672"/>
      <c r="G389" s="672"/>
      <c r="H389" s="672"/>
      <c r="I389" s="672"/>
      <c r="J389" s="672"/>
      <c r="K389" s="672"/>
      <c r="L389" s="672"/>
      <c r="M389" s="672"/>
      <c r="N389" s="672"/>
    </row>
    <row r="390" spans="2:14">
      <c r="B390" s="199" t="s">
        <v>406</v>
      </c>
      <c r="C390" s="480">
        <v>12</v>
      </c>
      <c r="D390" s="429">
        <f>D389+C390</f>
        <v>21.565427317452681</v>
      </c>
      <c r="E390" s="429"/>
      <c r="F390" s="429"/>
      <c r="G390" s="429"/>
      <c r="H390" s="429"/>
      <c r="I390" s="429"/>
      <c r="J390" s="429"/>
      <c r="K390" s="429"/>
      <c r="L390" s="429"/>
      <c r="M390" s="429"/>
      <c r="N390" s="673"/>
    </row>
    <row r="391" spans="2:14">
      <c r="B391" s="199" t="s">
        <v>258</v>
      </c>
      <c r="C391" s="430"/>
      <c r="D391" s="430">
        <f>D390/C390-1</f>
        <v>0.7971189431210568</v>
      </c>
      <c r="E391" s="430"/>
      <c r="F391" s="430"/>
      <c r="G391" s="673"/>
      <c r="H391" s="673"/>
      <c r="I391" s="673"/>
      <c r="J391" s="673"/>
      <c r="K391" s="673"/>
      <c r="L391" s="673"/>
      <c r="M391" s="673"/>
      <c r="N391" s="430"/>
    </row>
    <row r="392" spans="2:14">
      <c r="B392" s="199" t="s">
        <v>407</v>
      </c>
      <c r="C392" s="673">
        <f t="shared" ref="C392:D393" si="113">C385/C389</f>
        <v>17.353078088586969</v>
      </c>
      <c r="D392" s="673">
        <f t="shared" si="113"/>
        <v>6.933401755462131</v>
      </c>
      <c r="E392" s="673"/>
      <c r="F392" s="673"/>
      <c r="G392" s="673"/>
      <c r="H392" s="673"/>
      <c r="I392" s="673"/>
      <c r="J392" s="673"/>
      <c r="K392" s="673"/>
      <c r="L392" s="673"/>
      <c r="M392" s="673"/>
      <c r="N392" s="673"/>
    </row>
    <row r="393" spans="2:14">
      <c r="B393" s="674" t="s">
        <v>408</v>
      </c>
      <c r="C393" s="675">
        <f t="shared" si="113"/>
        <v>5.833333333333333</v>
      </c>
      <c r="D393" s="675">
        <f t="shared" si="113"/>
        <v>6.3212728664202569</v>
      </c>
      <c r="E393" s="675"/>
      <c r="F393" s="675"/>
      <c r="G393" s="675"/>
      <c r="H393" s="675"/>
      <c r="I393" s="675"/>
      <c r="J393" s="675"/>
      <c r="K393" s="675"/>
      <c r="L393" s="675"/>
      <c r="M393" s="675"/>
      <c r="N393" s="675"/>
    </row>
    <row r="394" spans="2:14">
      <c r="B394" s="597"/>
      <c r="C394" s="676"/>
      <c r="D394" s="676"/>
      <c r="E394" s="676"/>
      <c r="F394" s="676"/>
      <c r="G394" s="676"/>
      <c r="H394" s="676"/>
      <c r="I394" s="676"/>
      <c r="J394" s="676"/>
      <c r="K394" s="676"/>
      <c r="L394" s="676"/>
      <c r="M394" s="676"/>
      <c r="N394" s="676"/>
    </row>
    <row r="395" spans="2:14">
      <c r="B395" s="637" t="s">
        <v>383</v>
      </c>
      <c r="C395" s="671">
        <f>(C345*10+C346*40+C347*100+C352*200+C355*400+C358*400+C360*600)/10^6</f>
        <v>2.8475353401274841</v>
      </c>
      <c r="D395" s="671">
        <f>(D345*10+D346*40+D347*100+D352*200+D355*400+D358*400+D360*600)/10^6</f>
        <v>3.7665812574678763</v>
      </c>
      <c r="E395" s="671"/>
      <c r="F395" s="671"/>
      <c r="G395" s="671"/>
      <c r="H395" s="671"/>
      <c r="I395" s="671"/>
      <c r="J395" s="671"/>
      <c r="K395" s="671"/>
      <c r="L395" s="671"/>
      <c r="M395" s="671"/>
      <c r="N395" s="671"/>
    </row>
    <row r="396" spans="2:14">
      <c r="B396" s="525" t="s">
        <v>409</v>
      </c>
      <c r="C396" s="678">
        <v>5</v>
      </c>
      <c r="D396" s="679">
        <f t="shared" ref="D396" si="114">C396+D395</f>
        <v>8.7665812574678768</v>
      </c>
      <c r="E396" s="679"/>
      <c r="F396" s="679"/>
      <c r="G396" s="679"/>
      <c r="H396" s="679"/>
      <c r="I396" s="679"/>
      <c r="J396" s="679"/>
      <c r="K396" s="679"/>
      <c r="L396" s="679"/>
      <c r="M396" s="679"/>
      <c r="N396" s="679"/>
    </row>
    <row r="397" spans="2:14">
      <c r="B397" s="199" t="s">
        <v>258</v>
      </c>
      <c r="C397" s="430"/>
      <c r="D397" s="430">
        <f t="shared" ref="D397" si="115">D396/C396-1</f>
        <v>0.7533162514935754</v>
      </c>
      <c r="E397" s="430"/>
      <c r="F397" s="430"/>
      <c r="G397" s="430"/>
      <c r="H397" s="430"/>
      <c r="I397" s="430"/>
      <c r="J397" s="430"/>
      <c r="K397" s="430"/>
      <c r="L397" s="430"/>
      <c r="M397" s="430"/>
      <c r="N397" s="430"/>
    </row>
    <row r="398" spans="2:14">
      <c r="B398" s="674" t="s">
        <v>410</v>
      </c>
      <c r="C398" s="680"/>
      <c r="D398" s="680"/>
      <c r="E398" s="680"/>
      <c r="F398" s="675"/>
      <c r="G398" s="675"/>
      <c r="H398" s="675"/>
      <c r="I398" s="675"/>
      <c r="J398" s="675"/>
      <c r="K398" s="675"/>
      <c r="L398" s="675"/>
      <c r="M398" s="675"/>
      <c r="N398" s="675"/>
    </row>
    <row r="403" spans="2:29" ht="21">
      <c r="B403" s="746" t="str">
        <f>B427</f>
        <v>Microsoft</v>
      </c>
      <c r="C403" s="744"/>
      <c r="D403" s="744"/>
      <c r="E403" s="744"/>
      <c r="F403" s="744"/>
      <c r="G403" s="744"/>
      <c r="H403" s="744"/>
      <c r="I403" s="744"/>
      <c r="J403" s="744"/>
      <c r="K403" s="744"/>
      <c r="L403" s="744"/>
      <c r="M403" s="744"/>
      <c r="N403" s="747" t="str">
        <f>B403</f>
        <v>Microsoft</v>
      </c>
      <c r="O403" s="745"/>
      <c r="P403" s="744"/>
      <c r="Q403" s="746" t="str">
        <f>B403</f>
        <v>Microsoft</v>
      </c>
      <c r="R403" s="744"/>
      <c r="S403" s="744"/>
      <c r="T403" s="744"/>
      <c r="U403" s="744"/>
      <c r="V403" s="744"/>
      <c r="W403" s="744"/>
      <c r="X403" s="744"/>
      <c r="Y403" s="744"/>
      <c r="Z403" s="744"/>
      <c r="AA403" s="744"/>
      <c r="AB403" s="744"/>
      <c r="AC403" s="747" t="str">
        <f>B403</f>
        <v>Microsoft</v>
      </c>
    </row>
    <row r="426" spans="1:49">
      <c r="B426" s="181"/>
      <c r="C426" s="662"/>
      <c r="D426" s="662"/>
      <c r="E426" s="662"/>
      <c r="F426" s="662"/>
      <c r="G426" s="662"/>
      <c r="H426" s="662"/>
      <c r="I426" s="662"/>
      <c r="J426" s="662"/>
      <c r="K426" s="662"/>
      <c r="L426" s="662"/>
      <c r="M426" s="662"/>
      <c r="N426" s="662"/>
    </row>
    <row r="427" spans="1:49" ht="21">
      <c r="B427" s="611" t="s">
        <v>260</v>
      </c>
      <c r="K427" s="41"/>
      <c r="Q427" s="299" t="str">
        <f>B427</f>
        <v>Microsoft</v>
      </c>
      <c r="AJ427" s="41"/>
      <c r="AK427" s="41"/>
      <c r="AL427" s="41"/>
      <c r="AM427" s="41"/>
      <c r="AN427" s="41"/>
      <c r="AO427" s="41"/>
      <c r="AP427" s="41"/>
      <c r="AQ427" s="41"/>
      <c r="AR427" s="41"/>
      <c r="AS427" s="41"/>
      <c r="AT427" s="41"/>
      <c r="AU427" s="41"/>
      <c r="AW427" s="181"/>
    </row>
    <row r="428" spans="1:49" s="193" customFormat="1">
      <c r="B428" s="612" t="str">
        <f>"Units consumed by "&amp;B427</f>
        <v>Units consumed by Microsoft</v>
      </c>
      <c r="C428" s="464">
        <v>2016</v>
      </c>
      <c r="D428" s="464">
        <v>2017</v>
      </c>
      <c r="E428" s="464">
        <v>2018</v>
      </c>
      <c r="F428" s="464">
        <v>2019</v>
      </c>
      <c r="G428" s="464">
        <v>2020</v>
      </c>
      <c r="H428" s="464">
        <v>2021</v>
      </c>
      <c r="I428" s="464">
        <v>2022</v>
      </c>
      <c r="J428" s="464">
        <v>2023</v>
      </c>
      <c r="K428" s="464">
        <v>2024</v>
      </c>
      <c r="L428" s="464">
        <v>2025</v>
      </c>
      <c r="M428" s="464">
        <v>2026</v>
      </c>
      <c r="N428" s="464">
        <v>2027</v>
      </c>
      <c r="P428" s="176"/>
      <c r="Q428" s="427" t="str">
        <f>"Sales to "&amp;Q427</f>
        <v>Sales to Microsoft</v>
      </c>
      <c r="R428" s="613">
        <v>2016</v>
      </c>
      <c r="S428" s="464">
        <v>2017</v>
      </c>
      <c r="T428" s="613">
        <v>2018</v>
      </c>
      <c r="U428" s="464">
        <v>2019</v>
      </c>
      <c r="V428" s="613">
        <v>2020</v>
      </c>
      <c r="W428" s="464">
        <v>2021</v>
      </c>
      <c r="X428" s="613">
        <v>2022</v>
      </c>
      <c r="Y428" s="464">
        <v>2023</v>
      </c>
      <c r="Z428" s="464">
        <v>2024</v>
      </c>
      <c r="AA428" s="464">
        <v>2025</v>
      </c>
      <c r="AB428" s="464">
        <v>2026</v>
      </c>
      <c r="AC428" s="464">
        <v>2027</v>
      </c>
      <c r="AD428" s="41" t="s">
        <v>380</v>
      </c>
      <c r="AF428" s="176"/>
      <c r="AG428" s="176"/>
      <c r="AH428" s="176"/>
      <c r="AI428" s="176"/>
      <c r="AJ428" s="41"/>
      <c r="AK428" s="41"/>
      <c r="AL428" s="41"/>
      <c r="AM428" s="41"/>
      <c r="AN428" s="41"/>
      <c r="AO428" s="41"/>
      <c r="AP428" s="41"/>
      <c r="AQ428" s="41"/>
      <c r="AR428" s="41"/>
      <c r="AS428" s="41"/>
      <c r="AT428" s="41"/>
      <c r="AU428" s="41"/>
      <c r="AV428" s="176"/>
      <c r="AW428" s="181"/>
    </row>
    <row r="429" spans="1:49">
      <c r="A429" s="617">
        <v>10</v>
      </c>
      <c r="B429" s="199" t="s">
        <v>503</v>
      </c>
      <c r="C429" s="428">
        <v>169184.33252223945</v>
      </c>
      <c r="D429" s="428">
        <v>148781.31932147851</v>
      </c>
      <c r="E429" s="428"/>
      <c r="F429" s="428"/>
      <c r="G429" s="428"/>
      <c r="H429" s="428"/>
      <c r="I429" s="428"/>
      <c r="J429" s="428"/>
      <c r="K429" s="428"/>
      <c r="L429" s="428"/>
      <c r="M429" s="428"/>
      <c r="N429" s="428"/>
      <c r="O429" s="176" t="s">
        <v>381</v>
      </c>
      <c r="Q429" s="199" t="s">
        <v>503</v>
      </c>
      <c r="R429" s="425">
        <v>5.4205099597963713</v>
      </c>
      <c r="S429" s="425">
        <v>3.6425309258390932</v>
      </c>
      <c r="T429" s="425"/>
      <c r="U429" s="425"/>
      <c r="V429" s="425"/>
      <c r="W429" s="425"/>
      <c r="X429" s="425"/>
      <c r="Y429" s="425"/>
      <c r="Z429" s="425"/>
      <c r="AA429" s="425"/>
      <c r="AB429" s="425"/>
      <c r="AC429" s="425"/>
      <c r="AD429" s="620">
        <f>SUM(R429:AC435)</f>
        <v>158.51992637323545</v>
      </c>
      <c r="AJ429" s="41"/>
      <c r="AK429" s="41"/>
      <c r="AL429" s="41"/>
      <c r="AM429" s="41"/>
      <c r="AN429" s="41"/>
      <c r="AO429" s="41"/>
      <c r="AP429" s="41"/>
      <c r="AQ429" s="41"/>
      <c r="AR429" s="41"/>
      <c r="AS429" s="41"/>
      <c r="AT429" s="41"/>
      <c r="AU429" s="41"/>
      <c r="AW429" s="181"/>
    </row>
    <row r="430" spans="1:49">
      <c r="A430" s="617">
        <v>40</v>
      </c>
      <c r="B430" s="199" t="s">
        <v>506</v>
      </c>
      <c r="C430" s="273">
        <v>227861.2</v>
      </c>
      <c r="D430" s="273">
        <v>276138</v>
      </c>
      <c r="E430" s="273"/>
      <c r="F430" s="273"/>
      <c r="G430" s="273"/>
      <c r="H430" s="273"/>
      <c r="I430" s="273"/>
      <c r="J430" s="273"/>
      <c r="K430" s="273"/>
      <c r="L430" s="273"/>
      <c r="M430" s="273"/>
      <c r="N430" s="273"/>
      <c r="O430" s="176" t="s">
        <v>381</v>
      </c>
      <c r="Q430" s="199" t="s">
        <v>506</v>
      </c>
      <c r="R430" s="425">
        <v>57.692333375599993</v>
      </c>
      <c r="S430" s="425">
        <v>72.566457299999996</v>
      </c>
      <c r="T430" s="425"/>
      <c r="U430" s="425"/>
      <c r="V430" s="425"/>
      <c r="W430" s="425"/>
      <c r="X430" s="425"/>
      <c r="Y430" s="425"/>
      <c r="Z430" s="425"/>
      <c r="AA430" s="425"/>
      <c r="AB430" s="425"/>
      <c r="AC430" s="425"/>
      <c r="AD430" s="624">
        <v>2807.3030898542575</v>
      </c>
      <c r="AJ430" s="41"/>
      <c r="AK430" s="41"/>
      <c r="AL430" s="41"/>
      <c r="AM430" s="41"/>
      <c r="AN430" s="41"/>
      <c r="AO430" s="41"/>
      <c r="AP430" s="41"/>
      <c r="AQ430" s="41"/>
      <c r="AR430" s="41"/>
      <c r="AS430" s="41"/>
      <c r="AT430" s="41"/>
      <c r="AU430" s="41"/>
      <c r="AW430" s="181"/>
    </row>
    <row r="431" spans="1:49">
      <c r="A431" s="617">
        <v>100</v>
      </c>
      <c r="B431" s="199" t="s">
        <v>510</v>
      </c>
      <c r="C431" s="428">
        <v>10043.050000000008</v>
      </c>
      <c r="D431" s="428">
        <v>71003.799999999988</v>
      </c>
      <c r="E431" s="428"/>
      <c r="F431" s="428"/>
      <c r="G431" s="428"/>
      <c r="H431" s="428"/>
      <c r="I431" s="428"/>
      <c r="J431" s="428"/>
      <c r="K431" s="428"/>
      <c r="L431" s="428"/>
      <c r="M431" s="428"/>
      <c r="N431" s="428"/>
      <c r="O431" s="176" t="s">
        <v>381</v>
      </c>
      <c r="Q431" s="199" t="s">
        <v>510</v>
      </c>
      <c r="R431" s="425">
        <v>3.3886945120000029</v>
      </c>
      <c r="S431" s="425">
        <v>15.809400299999997</v>
      </c>
      <c r="T431" s="425"/>
      <c r="U431" s="425"/>
      <c r="V431" s="425"/>
      <c r="W431" s="425"/>
      <c r="X431" s="425"/>
      <c r="Y431" s="425"/>
      <c r="Z431" s="425"/>
      <c r="AA431" s="425"/>
      <c r="AB431" s="425"/>
      <c r="AC431" s="425"/>
      <c r="AJ431" s="41"/>
      <c r="AK431" s="41"/>
      <c r="AL431" s="41"/>
      <c r="AM431" s="41"/>
      <c r="AN431" s="41"/>
      <c r="AO431" s="41"/>
      <c r="AP431" s="41"/>
      <c r="AQ431" s="41"/>
      <c r="AR431" s="41"/>
      <c r="AS431" s="41"/>
      <c r="AT431" s="41"/>
      <c r="AU431" s="41"/>
      <c r="AW431" s="181"/>
    </row>
    <row r="432" spans="1:49">
      <c r="A432" s="617">
        <v>400</v>
      </c>
      <c r="B432" s="199" t="s">
        <v>522</v>
      </c>
      <c r="C432" s="199">
        <v>0</v>
      </c>
      <c r="D432" s="199">
        <v>0</v>
      </c>
      <c r="E432" s="199"/>
      <c r="F432" s="428"/>
      <c r="G432" s="428"/>
      <c r="H432" s="428"/>
      <c r="I432" s="428"/>
      <c r="J432" s="428"/>
      <c r="K432" s="428"/>
      <c r="L432" s="428"/>
      <c r="M432" s="428"/>
      <c r="N432" s="428"/>
      <c r="O432" s="176" t="s">
        <v>381</v>
      </c>
      <c r="Q432" s="199" t="s">
        <v>522</v>
      </c>
      <c r="R432" s="425">
        <v>0</v>
      </c>
      <c r="S432" s="425">
        <v>0</v>
      </c>
      <c r="T432" s="425"/>
      <c r="U432" s="425"/>
      <c r="V432" s="425"/>
      <c r="W432" s="425"/>
      <c r="X432" s="425"/>
      <c r="Y432" s="425"/>
      <c r="Z432" s="425"/>
      <c r="AA432" s="425"/>
      <c r="AB432" s="425"/>
      <c r="AC432" s="425"/>
      <c r="AJ432" s="41"/>
      <c r="AK432" s="41"/>
      <c r="AL432" s="41"/>
      <c r="AM432" s="41"/>
      <c r="AN432" s="41"/>
      <c r="AO432" s="41"/>
      <c r="AP432" s="41"/>
      <c r="AQ432" s="41"/>
      <c r="AR432" s="41"/>
      <c r="AS432" s="41"/>
      <c r="AT432" s="41"/>
      <c r="AU432" s="41"/>
      <c r="AW432" s="181"/>
    </row>
    <row r="433" spans="1:49">
      <c r="A433" s="617">
        <v>1600</v>
      </c>
      <c r="B433" s="525" t="s">
        <v>533</v>
      </c>
      <c r="C433" s="199">
        <v>0</v>
      </c>
      <c r="D433" s="199">
        <v>0</v>
      </c>
      <c r="E433" s="199"/>
      <c r="F433" s="199"/>
      <c r="G433" s="199"/>
      <c r="H433" s="199"/>
      <c r="I433" s="199"/>
      <c r="J433" s="199"/>
      <c r="K433" s="465"/>
      <c r="L433" s="465"/>
      <c r="M433" s="465"/>
      <c r="N433" s="465"/>
      <c r="O433" s="176" t="s">
        <v>381</v>
      </c>
      <c r="Q433" s="199" t="s">
        <v>533</v>
      </c>
      <c r="R433" s="425">
        <v>0</v>
      </c>
      <c r="S433" s="425">
        <v>0</v>
      </c>
      <c r="T433" s="425"/>
      <c r="U433" s="425"/>
      <c r="V433" s="425"/>
      <c r="W433" s="425"/>
      <c r="X433" s="425"/>
      <c r="Y433" s="425"/>
      <c r="Z433" s="425"/>
      <c r="AA433" s="425"/>
      <c r="AB433" s="425"/>
      <c r="AC433" s="425"/>
      <c r="AJ433" s="41"/>
      <c r="AK433" s="41"/>
      <c r="AL433" s="41"/>
      <c r="AM433" s="41"/>
      <c r="AN433" s="41"/>
      <c r="AO433" s="41"/>
      <c r="AP433" s="41"/>
      <c r="AQ433" s="41"/>
      <c r="AR433" s="41"/>
      <c r="AS433" s="41"/>
      <c r="AT433" s="41"/>
      <c r="AU433" s="41"/>
      <c r="AW433" s="181"/>
    </row>
    <row r="434" spans="1:49">
      <c r="A434" s="617">
        <v>1600</v>
      </c>
      <c r="B434" s="525" t="s">
        <v>534</v>
      </c>
      <c r="C434" s="199">
        <v>0</v>
      </c>
      <c r="D434" s="199">
        <v>0</v>
      </c>
      <c r="E434" s="199"/>
      <c r="F434" s="199"/>
      <c r="G434" s="199"/>
      <c r="H434" s="199"/>
      <c r="I434" s="199"/>
      <c r="J434" s="199"/>
      <c r="K434" s="465"/>
      <c r="L434" s="465"/>
      <c r="M434" s="465"/>
      <c r="N434" s="465"/>
      <c r="O434" s="176" t="s">
        <v>381</v>
      </c>
      <c r="Q434" s="199" t="s">
        <v>534</v>
      </c>
      <c r="R434" s="425">
        <v>0</v>
      </c>
      <c r="S434" s="425">
        <v>0</v>
      </c>
      <c r="T434" s="425"/>
      <c r="U434" s="425"/>
      <c r="V434" s="425"/>
      <c r="W434" s="425"/>
      <c r="X434" s="425"/>
      <c r="Y434" s="425"/>
      <c r="Z434" s="425"/>
      <c r="AA434" s="425"/>
      <c r="AB434" s="425"/>
      <c r="AC434" s="425"/>
      <c r="AJ434" s="41"/>
      <c r="AK434" s="41"/>
      <c r="AL434" s="41"/>
      <c r="AM434" s="41"/>
      <c r="AN434" s="41"/>
      <c r="AO434" s="41"/>
      <c r="AP434" s="41"/>
      <c r="AQ434" s="41"/>
      <c r="AR434" s="41"/>
      <c r="AS434" s="41"/>
      <c r="AT434" s="41"/>
      <c r="AU434" s="41"/>
      <c r="AW434" s="181"/>
    </row>
    <row r="435" spans="1:49">
      <c r="B435" s="199"/>
      <c r="C435" s="199"/>
      <c r="D435" s="199"/>
      <c r="E435" s="199"/>
      <c r="F435" s="199"/>
      <c r="G435" s="199"/>
      <c r="H435" s="199"/>
      <c r="I435" s="199"/>
      <c r="J435" s="199"/>
      <c r="K435" s="199"/>
      <c r="L435" s="199"/>
      <c r="M435" s="199"/>
      <c r="N435" s="199"/>
      <c r="O435" s="176" t="s">
        <v>381</v>
      </c>
      <c r="Q435" s="199"/>
      <c r="R435" s="199"/>
      <c r="S435" s="199"/>
      <c r="T435" s="199"/>
      <c r="U435" s="199"/>
      <c r="V435" s="199"/>
      <c r="W435" s="199"/>
      <c r="X435" s="199"/>
      <c r="Y435" s="199"/>
      <c r="Z435" s="199"/>
      <c r="AA435" s="199"/>
      <c r="AB435" s="199"/>
      <c r="AC435" s="199"/>
      <c r="AD435" s="120" t="s">
        <v>384</v>
      </c>
      <c r="AJ435" s="41"/>
      <c r="AK435" s="41"/>
      <c r="AL435" s="41"/>
      <c r="AM435" s="41"/>
      <c r="AN435" s="41"/>
      <c r="AO435" s="41"/>
      <c r="AP435" s="41"/>
      <c r="AQ435" s="41"/>
      <c r="AR435" s="41"/>
      <c r="AS435" s="41"/>
      <c r="AT435" s="41"/>
      <c r="AU435" s="41"/>
      <c r="AW435" s="181"/>
    </row>
    <row r="436" spans="1:49">
      <c r="A436" s="631">
        <v>10</v>
      </c>
      <c r="B436" s="199" t="s">
        <v>338</v>
      </c>
      <c r="C436" s="465">
        <v>0</v>
      </c>
      <c r="D436" s="465">
        <v>3966.8727999999992</v>
      </c>
      <c r="E436" s="465"/>
      <c r="F436" s="465"/>
      <c r="G436" s="465"/>
      <c r="H436" s="465"/>
      <c r="I436" s="465"/>
      <c r="J436" s="465"/>
      <c r="K436" s="465"/>
      <c r="L436" s="465"/>
      <c r="M436" s="465"/>
      <c r="N436" s="465"/>
      <c r="O436" s="176" t="s">
        <v>402</v>
      </c>
      <c r="Q436" s="199" t="s">
        <v>338</v>
      </c>
      <c r="R436" s="546">
        <v>0</v>
      </c>
      <c r="S436" s="546">
        <v>2.040033968816771</v>
      </c>
      <c r="T436" s="546"/>
      <c r="U436" s="546"/>
      <c r="V436" s="546"/>
      <c r="W436" s="546"/>
      <c r="X436" s="546"/>
      <c r="Y436" s="546"/>
      <c r="Z436" s="546"/>
      <c r="AA436" s="546"/>
      <c r="AB436" s="546"/>
      <c r="AC436" s="546"/>
      <c r="AD436" s="353">
        <f>SUM(R436:AC451)</f>
        <v>256.10600755144009</v>
      </c>
      <c r="AJ436" s="41"/>
      <c r="AK436" s="41"/>
      <c r="AL436" s="41"/>
      <c r="AM436" s="41"/>
      <c r="AN436" s="41"/>
      <c r="AO436" s="41"/>
      <c r="AP436" s="41"/>
      <c r="AQ436" s="41"/>
      <c r="AR436" s="41"/>
      <c r="AS436" s="41"/>
      <c r="AT436" s="41"/>
      <c r="AU436" s="41"/>
      <c r="AW436" s="181"/>
    </row>
    <row r="437" spans="1:49">
      <c r="A437" s="631">
        <v>40</v>
      </c>
      <c r="B437" s="199" t="s">
        <v>339</v>
      </c>
      <c r="C437" s="465">
        <v>0</v>
      </c>
      <c r="D437" s="465">
        <v>5478.5364245713236</v>
      </c>
      <c r="E437" s="465"/>
      <c r="F437" s="465"/>
      <c r="G437" s="465"/>
      <c r="H437" s="465"/>
      <c r="I437" s="465"/>
      <c r="J437" s="465"/>
      <c r="K437" s="465"/>
      <c r="L437" s="465"/>
      <c r="M437" s="465"/>
      <c r="N437" s="465"/>
      <c r="O437" s="176" t="s">
        <v>402</v>
      </c>
      <c r="Q437" s="199" t="s">
        <v>339</v>
      </c>
      <c r="R437" s="546">
        <v>0</v>
      </c>
      <c r="S437" s="546">
        <v>36.840697034692198</v>
      </c>
      <c r="T437" s="546"/>
      <c r="U437" s="546"/>
      <c r="V437" s="546"/>
      <c r="W437" s="546"/>
      <c r="X437" s="546"/>
      <c r="Y437" s="546"/>
      <c r="Z437" s="546"/>
      <c r="AA437" s="546"/>
      <c r="AB437" s="546"/>
      <c r="AC437" s="546"/>
      <c r="AD437" s="394">
        <v>4824.0657343757757</v>
      </c>
      <c r="AJ437" s="41"/>
      <c r="AK437" s="41"/>
      <c r="AL437" s="41"/>
      <c r="AM437" s="41"/>
      <c r="AN437" s="41"/>
      <c r="AO437" s="41"/>
      <c r="AP437" s="41"/>
      <c r="AQ437" s="41"/>
      <c r="AR437" s="41"/>
      <c r="AS437" s="41"/>
      <c r="AT437" s="41"/>
      <c r="AU437" s="41"/>
      <c r="AW437" s="181"/>
    </row>
    <row r="438" spans="1:49">
      <c r="A438" s="631">
        <v>100</v>
      </c>
      <c r="B438" s="199" t="s">
        <v>329</v>
      </c>
      <c r="C438" s="465">
        <v>0</v>
      </c>
      <c r="D438" s="465">
        <v>5037.5162039503393</v>
      </c>
      <c r="E438" s="465"/>
      <c r="F438" s="465"/>
      <c r="G438" s="465"/>
      <c r="H438" s="465"/>
      <c r="I438" s="465"/>
      <c r="J438" s="465"/>
      <c r="K438" s="465"/>
      <c r="L438" s="465"/>
      <c r="M438" s="465"/>
      <c r="N438" s="465"/>
      <c r="O438" s="176" t="s">
        <v>402</v>
      </c>
      <c r="Q438" s="199" t="s">
        <v>329</v>
      </c>
      <c r="R438" s="546">
        <v>0</v>
      </c>
      <c r="S438" s="546">
        <v>50.375162039503394</v>
      </c>
      <c r="T438" s="546"/>
      <c r="U438" s="546"/>
      <c r="V438" s="546"/>
      <c r="W438" s="546"/>
      <c r="X438" s="546"/>
      <c r="Y438" s="546"/>
      <c r="Z438" s="546"/>
      <c r="AA438" s="546"/>
      <c r="AB438" s="546"/>
      <c r="AC438" s="546"/>
      <c r="AJ438" s="41"/>
      <c r="AK438" s="41"/>
      <c r="AL438" s="41"/>
      <c r="AM438" s="41"/>
      <c r="AN438" s="41"/>
      <c r="AO438" s="41"/>
      <c r="AP438" s="41"/>
      <c r="AQ438" s="41"/>
      <c r="AR438" s="41"/>
      <c r="AS438" s="41"/>
      <c r="AT438" s="41"/>
      <c r="AU438" s="41"/>
      <c r="AW438" s="181"/>
    </row>
    <row r="439" spans="1:49">
      <c r="A439" s="631">
        <v>100</v>
      </c>
      <c r="B439" s="199" t="s">
        <v>330</v>
      </c>
      <c r="C439" s="465">
        <v>3429</v>
      </c>
      <c r="D439" s="465">
        <v>31869</v>
      </c>
      <c r="E439" s="465"/>
      <c r="F439" s="465"/>
      <c r="G439" s="465"/>
      <c r="H439" s="465"/>
      <c r="I439" s="465"/>
      <c r="J439" s="465"/>
      <c r="K439" s="465"/>
      <c r="L439" s="465"/>
      <c r="M439" s="465"/>
      <c r="N439" s="465"/>
      <c r="O439" s="176" t="s">
        <v>382</v>
      </c>
      <c r="Q439" s="199" t="s">
        <v>330</v>
      </c>
      <c r="R439" s="546">
        <v>17.334269689999999</v>
      </c>
      <c r="S439" s="546">
        <v>98.606229999999996</v>
      </c>
      <c r="T439" s="546"/>
      <c r="U439" s="546"/>
      <c r="V439" s="546"/>
      <c r="W439" s="546"/>
      <c r="X439" s="546"/>
      <c r="Y439" s="546"/>
      <c r="Z439" s="546"/>
      <c r="AA439" s="546"/>
      <c r="AB439" s="546"/>
      <c r="AC439" s="546"/>
      <c r="AJ439" s="41"/>
      <c r="AK439" s="41"/>
      <c r="AL439" s="41"/>
      <c r="AM439" s="41"/>
      <c r="AN439" s="41"/>
      <c r="AO439" s="41"/>
      <c r="AP439" s="41"/>
      <c r="AQ439" s="41"/>
      <c r="AR439" s="41"/>
      <c r="AS439" s="41"/>
      <c r="AT439" s="41"/>
      <c r="AU439" s="41"/>
      <c r="AW439" s="181"/>
    </row>
    <row r="440" spans="1:49">
      <c r="A440" s="631">
        <v>100</v>
      </c>
      <c r="B440" s="199" t="s">
        <v>331</v>
      </c>
      <c r="C440" s="465">
        <v>2116.3144747891624</v>
      </c>
      <c r="D440" s="465">
        <v>3282.3698875151281</v>
      </c>
      <c r="E440" s="465"/>
      <c r="F440" s="465"/>
      <c r="G440" s="465"/>
      <c r="H440" s="465"/>
      <c r="I440" s="465"/>
      <c r="J440" s="465"/>
      <c r="K440" s="465"/>
      <c r="L440" s="465"/>
      <c r="M440" s="465"/>
      <c r="N440" s="465"/>
      <c r="O440" s="176" t="s">
        <v>402</v>
      </c>
      <c r="Q440" s="199" t="s">
        <v>331</v>
      </c>
      <c r="R440" s="546">
        <v>17.353778693271131</v>
      </c>
      <c r="S440" s="546">
        <v>22.825745008216415</v>
      </c>
      <c r="T440" s="546"/>
      <c r="U440" s="546"/>
      <c r="V440" s="546"/>
      <c r="W440" s="546"/>
      <c r="X440" s="546"/>
      <c r="Y440" s="546"/>
      <c r="Z440" s="546"/>
      <c r="AA440" s="546"/>
      <c r="AB440" s="546"/>
      <c r="AC440" s="546"/>
      <c r="AJ440" s="41"/>
      <c r="AK440" s="41"/>
      <c r="AL440" s="41"/>
      <c r="AM440" s="41"/>
      <c r="AN440" s="41"/>
      <c r="AO440" s="41"/>
      <c r="AP440" s="41"/>
      <c r="AQ440" s="41"/>
      <c r="AR440" s="41"/>
      <c r="AS440" s="41"/>
      <c r="AT440" s="41"/>
      <c r="AU440" s="41"/>
      <c r="AW440" s="181"/>
    </row>
    <row r="441" spans="1:49">
      <c r="A441" s="631">
        <v>100</v>
      </c>
      <c r="B441" s="199" t="s">
        <v>332</v>
      </c>
      <c r="C441" s="465">
        <v>0</v>
      </c>
      <c r="D441" s="465">
        <v>0</v>
      </c>
      <c r="E441" s="465"/>
      <c r="F441" s="465"/>
      <c r="G441" s="465"/>
      <c r="H441" s="465"/>
      <c r="I441" s="465"/>
      <c r="J441" s="465"/>
      <c r="K441" s="465"/>
      <c r="L441" s="465"/>
      <c r="M441" s="465"/>
      <c r="N441" s="465"/>
      <c r="O441" s="176" t="s">
        <v>402</v>
      </c>
      <c r="Q441" s="199" t="s">
        <v>332</v>
      </c>
      <c r="R441" s="546">
        <v>0</v>
      </c>
      <c r="S441" s="546">
        <v>0</v>
      </c>
      <c r="T441" s="546"/>
      <c r="U441" s="546"/>
      <c r="V441" s="546"/>
      <c r="W441" s="546"/>
      <c r="X441" s="546"/>
      <c r="Y441" s="546"/>
      <c r="Z441" s="546"/>
      <c r="AA441" s="546"/>
      <c r="AB441" s="546"/>
      <c r="AC441" s="546"/>
      <c r="AJ441" s="41"/>
      <c r="AK441" s="41"/>
      <c r="AL441" s="41"/>
      <c r="AM441" s="41"/>
      <c r="AN441" s="41"/>
      <c r="AO441" s="41"/>
      <c r="AP441" s="41"/>
      <c r="AQ441" s="41"/>
      <c r="AR441" s="41"/>
      <c r="AS441" s="41"/>
      <c r="AT441" s="41"/>
      <c r="AU441" s="41"/>
      <c r="AW441" s="181"/>
    </row>
    <row r="442" spans="1:49">
      <c r="A442" s="631">
        <v>100</v>
      </c>
      <c r="B442" s="199" t="s">
        <v>333</v>
      </c>
      <c r="C442" s="465">
        <v>0</v>
      </c>
      <c r="D442" s="465">
        <v>0</v>
      </c>
      <c r="E442" s="465"/>
      <c r="F442" s="465"/>
      <c r="G442" s="465"/>
      <c r="H442" s="465"/>
      <c r="I442" s="465"/>
      <c r="J442" s="465"/>
      <c r="K442" s="465"/>
      <c r="L442" s="465"/>
      <c r="M442" s="465"/>
      <c r="N442" s="465"/>
      <c r="O442" s="176" t="s">
        <v>402</v>
      </c>
      <c r="Q442" s="199" t="s">
        <v>333</v>
      </c>
      <c r="R442" s="546">
        <v>0</v>
      </c>
      <c r="S442" s="546">
        <v>0</v>
      </c>
      <c r="T442" s="546"/>
      <c r="U442" s="546"/>
      <c r="V442" s="546"/>
      <c r="W442" s="546"/>
      <c r="X442" s="546"/>
      <c r="Y442" s="546"/>
      <c r="Z442" s="546"/>
      <c r="AA442" s="546"/>
      <c r="AB442" s="546"/>
      <c r="AC442" s="546"/>
      <c r="AJ442" s="41"/>
      <c r="AK442" s="41"/>
      <c r="AL442" s="41"/>
      <c r="AM442" s="41"/>
      <c r="AN442" s="41"/>
      <c r="AO442" s="41"/>
      <c r="AP442" s="41"/>
      <c r="AQ442" s="41"/>
      <c r="AR442" s="41"/>
      <c r="AS442" s="41"/>
      <c r="AT442" s="41"/>
      <c r="AU442" s="41"/>
      <c r="AW442" s="181"/>
    </row>
    <row r="443" spans="1:49">
      <c r="A443" s="631">
        <v>200</v>
      </c>
      <c r="B443" s="199" t="s">
        <v>361</v>
      </c>
      <c r="C443" s="465">
        <v>0</v>
      </c>
      <c r="D443" s="465">
        <v>813.6830769230769</v>
      </c>
      <c r="E443" s="465"/>
      <c r="F443" s="465"/>
      <c r="G443" s="465"/>
      <c r="H443" s="465"/>
      <c r="I443" s="465"/>
      <c r="J443" s="465"/>
      <c r="K443" s="465"/>
      <c r="L443" s="465"/>
      <c r="M443" s="465"/>
      <c r="N443" s="465"/>
      <c r="O443" s="176" t="s">
        <v>402</v>
      </c>
      <c r="Q443" s="199" t="s">
        <v>361</v>
      </c>
      <c r="R443" s="546">
        <v>0</v>
      </c>
      <c r="S443" s="546">
        <v>9.5947065015555424</v>
      </c>
      <c r="T443" s="546"/>
      <c r="U443" s="546"/>
      <c r="V443" s="546"/>
      <c r="W443" s="546"/>
      <c r="X443" s="546"/>
      <c r="Y443" s="546"/>
      <c r="Z443" s="546"/>
      <c r="AA443" s="546"/>
      <c r="AB443" s="546"/>
      <c r="AC443" s="546"/>
      <c r="AJ443" s="41"/>
      <c r="AK443" s="41"/>
      <c r="AL443" s="41"/>
      <c r="AM443" s="41"/>
      <c r="AN443" s="41"/>
      <c r="AO443" s="41"/>
      <c r="AP443" s="41"/>
      <c r="AQ443" s="41"/>
      <c r="AR443" s="41"/>
      <c r="AS443" s="41"/>
      <c r="AT443" s="41"/>
      <c r="AU443" s="41"/>
      <c r="AW443" s="181"/>
    </row>
    <row r="444" spans="1:49">
      <c r="A444" s="631">
        <v>200</v>
      </c>
      <c r="B444" s="199" t="s">
        <v>334</v>
      </c>
      <c r="C444" s="465">
        <v>0</v>
      </c>
      <c r="D444" s="465">
        <v>138.46153846153845</v>
      </c>
      <c r="E444" s="465"/>
      <c r="F444" s="465"/>
      <c r="G444" s="465"/>
      <c r="H444" s="465"/>
      <c r="I444" s="465"/>
      <c r="J444" s="465"/>
      <c r="K444" s="465"/>
      <c r="L444" s="465"/>
      <c r="M444" s="465"/>
      <c r="N444" s="465"/>
      <c r="O444" s="176" t="s">
        <v>402</v>
      </c>
      <c r="Q444" s="199" t="s">
        <v>334</v>
      </c>
      <c r="R444" s="546">
        <v>0</v>
      </c>
      <c r="S444" s="546">
        <v>1.1353846153846152</v>
      </c>
      <c r="T444" s="546"/>
      <c r="U444" s="546"/>
      <c r="V444" s="546"/>
      <c r="W444" s="546"/>
      <c r="X444" s="546"/>
      <c r="Y444" s="546"/>
      <c r="Z444" s="546"/>
      <c r="AA444" s="546"/>
      <c r="AB444" s="546"/>
      <c r="AC444" s="546"/>
      <c r="AJ444" s="41"/>
      <c r="AK444" s="41"/>
      <c r="AL444" s="41"/>
      <c r="AM444" s="41"/>
      <c r="AN444" s="41"/>
      <c r="AO444" s="41"/>
      <c r="AP444" s="41"/>
      <c r="AQ444" s="41"/>
      <c r="AR444" s="41"/>
      <c r="AS444" s="41"/>
      <c r="AT444" s="41"/>
      <c r="AU444" s="41"/>
      <c r="AW444" s="181"/>
    </row>
    <row r="445" spans="1:49">
      <c r="A445" s="631">
        <v>200</v>
      </c>
      <c r="B445" s="199" t="s">
        <v>362</v>
      </c>
      <c r="C445" s="465">
        <v>0</v>
      </c>
      <c r="D445" s="465">
        <v>0</v>
      </c>
      <c r="E445" s="465"/>
      <c r="F445" s="465"/>
      <c r="G445" s="465"/>
      <c r="H445" s="465"/>
      <c r="I445" s="465"/>
      <c r="J445" s="465"/>
      <c r="K445" s="465"/>
      <c r="L445" s="465"/>
      <c r="M445" s="465"/>
      <c r="N445" s="465"/>
      <c r="O445" s="176" t="s">
        <v>402</v>
      </c>
      <c r="Q445" s="199" t="s">
        <v>362</v>
      </c>
      <c r="R445" s="546">
        <v>0</v>
      </c>
      <c r="S445" s="546">
        <v>0</v>
      </c>
      <c r="T445" s="546"/>
      <c r="U445" s="546"/>
      <c r="V445" s="546"/>
      <c r="W445" s="546"/>
      <c r="X445" s="546"/>
      <c r="Y445" s="546"/>
      <c r="Z445" s="546"/>
      <c r="AA445" s="546"/>
      <c r="AB445" s="546"/>
      <c r="AC445" s="546"/>
      <c r="AJ445" s="41"/>
      <c r="AK445" s="41"/>
      <c r="AL445" s="41"/>
      <c r="AM445" s="41"/>
      <c r="AN445" s="41"/>
      <c r="AO445" s="41"/>
      <c r="AP445" s="41"/>
      <c r="AQ445" s="41"/>
      <c r="AR445" s="41"/>
      <c r="AS445" s="41"/>
      <c r="AT445" s="41"/>
      <c r="AU445" s="41"/>
      <c r="AW445" s="181"/>
    </row>
    <row r="446" spans="1:49">
      <c r="A446" s="631">
        <v>400</v>
      </c>
      <c r="B446" s="199" t="s">
        <v>363</v>
      </c>
      <c r="C446" s="465">
        <v>0</v>
      </c>
      <c r="D446" s="465">
        <v>0</v>
      </c>
      <c r="E446" s="465"/>
      <c r="F446" s="465"/>
      <c r="G446" s="465"/>
      <c r="H446" s="465"/>
      <c r="I446" s="465"/>
      <c r="J446" s="465"/>
      <c r="K446" s="465"/>
      <c r="L446" s="465"/>
      <c r="M446" s="465"/>
      <c r="N446" s="465"/>
      <c r="O446" s="176" t="s">
        <v>402</v>
      </c>
      <c r="Q446" s="199" t="s">
        <v>363</v>
      </c>
      <c r="R446" s="546">
        <v>0</v>
      </c>
      <c r="S446" s="546">
        <v>0</v>
      </c>
      <c r="T446" s="546"/>
      <c r="U446" s="546"/>
      <c r="V446" s="546"/>
      <c r="W446" s="546"/>
      <c r="X446" s="546"/>
      <c r="Y446" s="546"/>
      <c r="Z446" s="546"/>
      <c r="AA446" s="546"/>
      <c r="AB446" s="546"/>
      <c r="AC446" s="546"/>
      <c r="AJ446" s="41"/>
      <c r="AK446" s="41"/>
      <c r="AL446" s="41"/>
      <c r="AM446" s="41"/>
      <c r="AN446" s="41"/>
      <c r="AO446" s="41"/>
      <c r="AP446" s="41"/>
      <c r="AQ446" s="41"/>
      <c r="AR446" s="41"/>
      <c r="AS446" s="41"/>
      <c r="AT446" s="41"/>
      <c r="AU446" s="41"/>
      <c r="AW446" s="181"/>
    </row>
    <row r="447" spans="1:49">
      <c r="A447" s="631">
        <v>400</v>
      </c>
      <c r="B447" s="199" t="s">
        <v>323</v>
      </c>
      <c r="C447" s="465">
        <v>0</v>
      </c>
      <c r="D447" s="465">
        <v>0</v>
      </c>
      <c r="E447" s="465"/>
      <c r="F447" s="465"/>
      <c r="G447" s="465"/>
      <c r="H447" s="465"/>
      <c r="I447" s="465"/>
      <c r="J447" s="465"/>
      <c r="K447" s="465"/>
      <c r="L447" s="465"/>
      <c r="M447" s="465"/>
      <c r="N447" s="465"/>
      <c r="O447" s="176" t="s">
        <v>382</v>
      </c>
      <c r="Q447" s="199" t="s">
        <v>323</v>
      </c>
      <c r="R447" s="546">
        <v>0</v>
      </c>
      <c r="S447" s="546">
        <v>0</v>
      </c>
      <c r="T447" s="546"/>
      <c r="U447" s="546"/>
      <c r="V447" s="546"/>
      <c r="W447" s="546"/>
      <c r="X447" s="546"/>
      <c r="Y447" s="546"/>
      <c r="Z447" s="546"/>
      <c r="AA447" s="546"/>
      <c r="AB447" s="546"/>
      <c r="AC447" s="546"/>
      <c r="AJ447" s="41"/>
      <c r="AK447" s="41"/>
      <c r="AL447" s="41"/>
      <c r="AM447" s="41"/>
      <c r="AN447" s="41"/>
      <c r="AO447" s="41"/>
      <c r="AP447" s="41"/>
      <c r="AQ447" s="41"/>
      <c r="AR447" s="41"/>
      <c r="AS447" s="41"/>
      <c r="AT447" s="41"/>
      <c r="AU447" s="41"/>
      <c r="AW447" s="181"/>
    </row>
    <row r="448" spans="1:49">
      <c r="A448" s="631">
        <v>400</v>
      </c>
      <c r="B448" s="199" t="s">
        <v>324</v>
      </c>
      <c r="C448" s="465">
        <v>0</v>
      </c>
      <c r="D448" s="465">
        <v>0</v>
      </c>
      <c r="E448" s="465"/>
      <c r="F448" s="465"/>
      <c r="G448" s="465"/>
      <c r="H448" s="465"/>
      <c r="I448" s="465"/>
      <c r="J448" s="465"/>
      <c r="K448" s="465"/>
      <c r="L448" s="465"/>
      <c r="M448" s="465"/>
      <c r="N448" s="465"/>
      <c r="O448" s="176" t="s">
        <v>402</v>
      </c>
      <c r="Q448" s="199" t="s">
        <v>324</v>
      </c>
      <c r="R448" s="546">
        <v>0</v>
      </c>
      <c r="S448" s="546">
        <v>0</v>
      </c>
      <c r="T448" s="546"/>
      <c r="U448" s="546"/>
      <c r="V448" s="546"/>
      <c r="W448" s="546"/>
      <c r="X448" s="546"/>
      <c r="Y448" s="546"/>
      <c r="Z448" s="546"/>
      <c r="AA448" s="546"/>
      <c r="AB448" s="546"/>
      <c r="AC448" s="546"/>
      <c r="AJ448" s="41"/>
      <c r="AK448" s="41"/>
      <c r="AL448" s="41"/>
      <c r="AM448" s="41"/>
      <c r="AN448" s="41"/>
      <c r="AO448" s="41"/>
      <c r="AP448" s="41"/>
      <c r="AQ448" s="41"/>
      <c r="AR448" s="41"/>
      <c r="AS448" s="41"/>
      <c r="AT448" s="41"/>
      <c r="AU448" s="41"/>
      <c r="AW448" s="181"/>
    </row>
    <row r="449" spans="1:51">
      <c r="A449" s="631">
        <v>400</v>
      </c>
      <c r="B449" s="199" t="s">
        <v>325</v>
      </c>
      <c r="C449" s="465">
        <v>0</v>
      </c>
      <c r="D449" s="465">
        <v>0</v>
      </c>
      <c r="E449" s="465"/>
      <c r="F449" s="465"/>
      <c r="G449" s="465"/>
      <c r="H449" s="465"/>
      <c r="I449" s="465"/>
      <c r="J449" s="465"/>
      <c r="K449" s="465"/>
      <c r="L449" s="465"/>
      <c r="M449" s="465"/>
      <c r="N449" s="465"/>
      <c r="O449" s="176" t="s">
        <v>402</v>
      </c>
      <c r="Q449" s="199" t="s">
        <v>325</v>
      </c>
      <c r="R449" s="546">
        <v>0</v>
      </c>
      <c r="S449" s="546">
        <v>0</v>
      </c>
      <c r="T449" s="546"/>
      <c r="U449" s="546"/>
      <c r="V449" s="546"/>
      <c r="W449" s="546"/>
      <c r="X449" s="546"/>
      <c r="Y449" s="546"/>
      <c r="Z449" s="546"/>
      <c r="AA449" s="546"/>
      <c r="AB449" s="546"/>
      <c r="AC449" s="546"/>
      <c r="AJ449" s="41"/>
      <c r="AK449" s="41"/>
      <c r="AL449" s="41"/>
      <c r="AM449" s="41"/>
      <c r="AN449" s="41"/>
      <c r="AO449" s="41"/>
      <c r="AP449" s="41"/>
      <c r="AQ449" s="41"/>
      <c r="AR449" s="41"/>
      <c r="AS449" s="41"/>
      <c r="AT449" s="41"/>
      <c r="AU449" s="41"/>
      <c r="AW449" s="181"/>
    </row>
    <row r="450" spans="1:51">
      <c r="A450" s="631">
        <v>800</v>
      </c>
      <c r="B450" s="199" t="s">
        <v>326</v>
      </c>
      <c r="C450" s="465">
        <v>0</v>
      </c>
      <c r="D450" s="465">
        <v>0</v>
      </c>
      <c r="E450" s="465"/>
      <c r="F450" s="465"/>
      <c r="G450" s="465"/>
      <c r="H450" s="465"/>
      <c r="I450" s="465"/>
      <c r="J450" s="465"/>
      <c r="K450" s="465"/>
      <c r="L450" s="465"/>
      <c r="M450" s="465"/>
      <c r="N450" s="465"/>
      <c r="O450" s="176" t="s">
        <v>382</v>
      </c>
      <c r="Q450" s="199" t="s">
        <v>326</v>
      </c>
      <c r="R450" s="546">
        <v>0</v>
      </c>
      <c r="S450" s="546">
        <v>0</v>
      </c>
      <c r="T450" s="546"/>
      <c r="U450" s="546"/>
      <c r="V450" s="546"/>
      <c r="W450" s="546"/>
      <c r="X450" s="546"/>
      <c r="Y450" s="546"/>
      <c r="Z450" s="546"/>
      <c r="AA450" s="546"/>
      <c r="AB450" s="546"/>
      <c r="AC450" s="546"/>
      <c r="AJ450" s="41"/>
      <c r="AK450" s="41"/>
      <c r="AL450" s="41"/>
      <c r="AM450" s="41"/>
      <c r="AN450" s="41"/>
      <c r="AO450" s="41"/>
      <c r="AP450" s="41"/>
      <c r="AQ450" s="41"/>
      <c r="AR450" s="41"/>
      <c r="AS450" s="41"/>
      <c r="AT450" s="41"/>
      <c r="AU450" s="41"/>
      <c r="AW450" s="181"/>
    </row>
    <row r="451" spans="1:51">
      <c r="A451" s="631">
        <v>600</v>
      </c>
      <c r="B451" s="188" t="s">
        <v>327</v>
      </c>
      <c r="C451" s="465">
        <v>0</v>
      </c>
      <c r="D451" s="465">
        <v>0</v>
      </c>
      <c r="E451" s="465"/>
      <c r="F451" s="465"/>
      <c r="G451" s="465"/>
      <c r="H451" s="465"/>
      <c r="I451" s="465"/>
      <c r="J451" s="465"/>
      <c r="K451" s="465"/>
      <c r="L451" s="465"/>
      <c r="M451" s="465"/>
      <c r="N451" s="465"/>
      <c r="O451" s="176" t="s">
        <v>402</v>
      </c>
      <c r="Q451" s="199" t="s">
        <v>327</v>
      </c>
      <c r="R451" s="546">
        <v>0</v>
      </c>
      <c r="S451" s="546">
        <v>0</v>
      </c>
      <c r="T451" s="546"/>
      <c r="U451" s="546"/>
      <c r="V451" s="546"/>
      <c r="W451" s="546"/>
      <c r="X451" s="546"/>
      <c r="Y451" s="546"/>
      <c r="Z451" s="546"/>
      <c r="AA451" s="546"/>
      <c r="AB451" s="546"/>
      <c r="AC451" s="546"/>
      <c r="AJ451" s="41"/>
      <c r="AK451" s="41"/>
      <c r="AL451" s="41"/>
      <c r="AM451" s="41"/>
      <c r="AN451" s="41"/>
      <c r="AO451" s="41"/>
      <c r="AP451" s="41"/>
      <c r="AQ451" s="41"/>
      <c r="AR451" s="41"/>
      <c r="AS451" s="41"/>
      <c r="AT451" s="41"/>
      <c r="AU451" s="41"/>
      <c r="AW451" s="181"/>
    </row>
    <row r="452" spans="1:51">
      <c r="A452" s="617"/>
      <c r="B452" s="199"/>
      <c r="C452" s="465"/>
      <c r="D452" s="465"/>
      <c r="E452" s="465"/>
      <c r="F452" s="465"/>
      <c r="G452" s="465"/>
      <c r="H452" s="465"/>
      <c r="I452" s="465"/>
      <c r="J452" s="465"/>
      <c r="K452" s="465"/>
      <c r="L452" s="465"/>
      <c r="M452" s="465"/>
      <c r="N452" s="465"/>
      <c r="Q452" s="199"/>
      <c r="R452" s="425"/>
      <c r="S452" s="425"/>
      <c r="T452" s="425"/>
      <c r="U452" s="425"/>
      <c r="V452" s="425"/>
      <c r="W452" s="425"/>
      <c r="X452" s="425"/>
      <c r="Y452" s="425"/>
      <c r="Z452" s="425"/>
      <c r="AA452" s="425"/>
      <c r="AB452" s="425"/>
      <c r="AC452" s="425"/>
      <c r="AJ452" s="41"/>
      <c r="AK452" s="41"/>
      <c r="AL452" s="41"/>
      <c r="AM452" s="41"/>
      <c r="AN452" s="41"/>
      <c r="AO452" s="41"/>
      <c r="AP452" s="41"/>
      <c r="AQ452" s="41"/>
      <c r="AR452" s="41"/>
      <c r="AS452" s="41"/>
      <c r="AT452" s="41"/>
      <c r="AU452" s="41"/>
      <c r="AW452" s="181"/>
    </row>
    <row r="453" spans="1:51">
      <c r="B453" s="199" t="str">
        <f>"Total units consumed by "&amp;B427</f>
        <v>Total units consumed by Microsoft</v>
      </c>
      <c r="C453" s="428">
        <f t="shared" ref="C453:D453" si="116">SUM(C429:C452)</f>
        <v>412633.89699702861</v>
      </c>
      <c r="D453" s="428">
        <f t="shared" si="116"/>
        <v>546509.55925289984</v>
      </c>
      <c r="E453" s="428"/>
      <c r="F453" s="428"/>
      <c r="G453" s="428"/>
      <c r="H453" s="428"/>
      <c r="I453" s="428"/>
      <c r="J453" s="428"/>
      <c r="K453" s="428"/>
      <c r="L453" s="428"/>
      <c r="M453" s="428"/>
      <c r="N453" s="428"/>
      <c r="Q453" s="635" t="s">
        <v>385</v>
      </c>
      <c r="R453" s="636">
        <f t="shared" ref="R453:S453" si="117">SUM(R429:R452)</f>
        <v>101.18958623066749</v>
      </c>
      <c r="S453" s="636">
        <f t="shared" si="117"/>
        <v>313.43634769400802</v>
      </c>
      <c r="T453" s="636"/>
      <c r="U453" s="636"/>
      <c r="V453" s="636"/>
      <c r="W453" s="636"/>
      <c r="X453" s="636"/>
      <c r="Y453" s="636"/>
      <c r="Z453" s="636"/>
      <c r="AA453" s="636"/>
      <c r="AB453" s="636"/>
      <c r="AC453" s="636"/>
      <c r="AD453" s="353"/>
    </row>
    <row r="454" spans="1:51">
      <c r="B454" s="181"/>
      <c r="C454" s="583"/>
      <c r="D454" s="583"/>
      <c r="E454" s="583"/>
      <c r="F454" s="583"/>
      <c r="G454" s="583"/>
      <c r="H454" s="583"/>
      <c r="I454" s="583"/>
      <c r="J454" s="583"/>
      <c r="K454" s="583"/>
      <c r="L454" s="583"/>
      <c r="M454" s="583"/>
      <c r="N454" s="583"/>
      <c r="Q454" s="635" t="s">
        <v>387</v>
      </c>
      <c r="R454" s="595">
        <v>9114</v>
      </c>
      <c r="S454" s="595">
        <v>8696</v>
      </c>
      <c r="T454" s="595"/>
      <c r="U454" s="595"/>
      <c r="V454" s="595"/>
      <c r="W454" s="595"/>
      <c r="X454" s="595"/>
      <c r="Y454" s="595"/>
      <c r="Z454" s="595"/>
      <c r="AA454" s="595"/>
      <c r="AB454" s="595"/>
      <c r="AC454" s="595"/>
    </row>
    <row r="455" spans="1:51" ht="15.75">
      <c r="B455" s="722" t="str">
        <f>"Ethernet transceivers by speed - "&amp;B427</f>
        <v>Ethernet transceivers by speed - Microsoft</v>
      </c>
      <c r="C455" s="464">
        <v>2016</v>
      </c>
      <c r="D455" s="464">
        <v>2017</v>
      </c>
      <c r="E455" s="464">
        <v>2018</v>
      </c>
      <c r="F455" s="464">
        <v>2019</v>
      </c>
      <c r="G455" s="464">
        <v>2020</v>
      </c>
      <c r="H455" s="464">
        <v>2021</v>
      </c>
      <c r="I455" s="464">
        <v>2022</v>
      </c>
      <c r="J455" s="464">
        <v>2023</v>
      </c>
      <c r="K455" s="464">
        <v>2024</v>
      </c>
      <c r="L455" s="464">
        <v>2025</v>
      </c>
      <c r="M455" s="464">
        <v>2026</v>
      </c>
      <c r="N455" s="464">
        <v>2027</v>
      </c>
      <c r="Q455" s="199" t="s">
        <v>389</v>
      </c>
      <c r="R455" s="641">
        <f>R453/R454</f>
        <v>1.1102653744861475E-2</v>
      </c>
      <c r="S455" s="641">
        <f t="shared" ref="S455" si="118">S453/S454</f>
        <v>3.6043738235281508E-2</v>
      </c>
      <c r="T455" s="641"/>
      <c r="U455" s="641"/>
      <c r="V455" s="641"/>
      <c r="W455" s="641"/>
      <c r="X455" s="641"/>
      <c r="Y455" s="641"/>
      <c r="Z455" s="641"/>
      <c r="AA455" s="641"/>
      <c r="AB455" s="641"/>
      <c r="AC455" s="641"/>
      <c r="AD455" s="669" t="str">
        <f>Q427</f>
        <v>Microsoft</v>
      </c>
      <c r="AY455" s="181"/>
    </row>
    <row r="456" spans="1:51">
      <c r="B456" s="577" t="s">
        <v>45</v>
      </c>
      <c r="C456" s="578">
        <f>SUMIF($A$429:$A$435,10,C$429:C$435)</f>
        <v>169184.33252223945</v>
      </c>
      <c r="D456" s="578">
        <f t="shared" ref="D456" si="119">SUMIF($A$429:$A$435,10,D$429:D$435)</f>
        <v>148781.31932147851</v>
      </c>
      <c r="E456" s="578"/>
      <c r="F456" s="578"/>
      <c r="G456" s="578"/>
      <c r="H456" s="578"/>
      <c r="I456" s="578"/>
      <c r="J456" s="578"/>
      <c r="K456" s="578"/>
      <c r="L456" s="578"/>
      <c r="M456" s="578"/>
      <c r="N456" s="578"/>
      <c r="Q456" s="545" t="s">
        <v>390</v>
      </c>
      <c r="R456" s="425">
        <v>4514.9234452851833</v>
      </c>
      <c r="S456" s="425">
        <v>4307.8532236339643</v>
      </c>
      <c r="T456" s="425"/>
      <c r="U456" s="425"/>
      <c r="V456" s="425"/>
      <c r="W456" s="425"/>
      <c r="X456" s="425"/>
      <c r="Y456" s="425"/>
      <c r="Z456" s="425"/>
      <c r="AA456" s="425"/>
      <c r="AB456" s="425"/>
      <c r="AC456" s="425"/>
      <c r="AD456" s="670"/>
      <c r="AY456" s="181"/>
    </row>
    <row r="457" spans="1:51">
      <c r="B457" s="580" t="s">
        <v>242</v>
      </c>
      <c r="C457" s="578">
        <f>SUMIF($A$429:$A$435,40,C$429:C$435)</f>
        <v>227861.2</v>
      </c>
      <c r="D457" s="578">
        <f t="shared" ref="D457" si="120">SUMIF($A$429:$A$435,40,D$429:D$435)</f>
        <v>276138</v>
      </c>
      <c r="E457" s="578"/>
      <c r="F457" s="578"/>
      <c r="G457" s="578"/>
      <c r="H457" s="578"/>
      <c r="I457" s="578"/>
      <c r="J457" s="578"/>
      <c r="K457" s="578"/>
      <c r="L457" s="578"/>
      <c r="M457" s="578"/>
      <c r="N457" s="578"/>
      <c r="Q457" s="545" t="s">
        <v>391</v>
      </c>
      <c r="R457" s="199"/>
      <c r="S457" s="199"/>
      <c r="T457" s="199"/>
      <c r="U457" s="199"/>
      <c r="V457" s="641"/>
      <c r="W457" s="641"/>
      <c r="X457" s="641"/>
      <c r="Y457" s="641"/>
      <c r="Z457" s="641"/>
      <c r="AA457" s="641"/>
      <c r="AB457" s="641"/>
      <c r="AC457" s="641"/>
      <c r="AD457" s="670"/>
      <c r="AY457" s="181"/>
    </row>
    <row r="458" spans="1:51">
      <c r="B458" s="580" t="s">
        <v>271</v>
      </c>
      <c r="C458" s="578">
        <f>SUMIF($A$429:$A$435,50,C$429:C$435)</f>
        <v>0</v>
      </c>
      <c r="D458" s="578">
        <f t="shared" ref="D458" si="121">SUMIF($A$429:$A$435,50,D$429:D$435)</f>
        <v>0</v>
      </c>
      <c r="E458" s="578"/>
      <c r="F458" s="578"/>
      <c r="G458" s="578"/>
      <c r="H458" s="578"/>
      <c r="I458" s="578"/>
      <c r="J458" s="578"/>
      <c r="K458" s="578"/>
      <c r="L458" s="578"/>
      <c r="M458" s="578"/>
      <c r="N458" s="578"/>
      <c r="Q458" s="643" t="s">
        <v>260</v>
      </c>
      <c r="R458" s="644">
        <v>2016</v>
      </c>
      <c r="S458" s="644">
        <v>2017</v>
      </c>
      <c r="T458" s="644"/>
      <c r="U458" s="644"/>
      <c r="V458" s="644"/>
      <c r="W458" s="644"/>
      <c r="X458" s="644"/>
      <c r="Y458" s="644"/>
      <c r="Z458" s="644"/>
      <c r="AA458" s="644"/>
      <c r="AB458" s="644"/>
      <c r="AC458" s="644"/>
      <c r="AY458" s="181"/>
    </row>
    <row r="459" spans="1:51">
      <c r="B459" s="580" t="s">
        <v>46</v>
      </c>
      <c r="C459" s="578">
        <f>SUMIF($A$429:$A$435,100,C$429:C$435)</f>
        <v>10043.050000000008</v>
      </c>
      <c r="D459" s="578">
        <f t="shared" ref="D459" si="122">SUMIF($A$429:$A$435,100,D$429:D$435)</f>
        <v>71003.799999999988</v>
      </c>
      <c r="E459" s="578"/>
      <c r="F459" s="578"/>
      <c r="G459" s="578"/>
      <c r="H459" s="578"/>
      <c r="I459" s="578"/>
      <c r="J459" s="578"/>
      <c r="K459" s="578"/>
      <c r="L459" s="578"/>
      <c r="M459" s="578"/>
      <c r="N459" s="578"/>
      <c r="R459" s="353"/>
      <c r="S459" s="353"/>
      <c r="T459" s="353"/>
      <c r="U459" s="353"/>
      <c r="V459" s="353"/>
      <c r="W459" s="648"/>
      <c r="X459" s="187"/>
      <c r="Y459" s="187"/>
      <c r="Z459" s="187"/>
      <c r="AA459" s="187"/>
      <c r="AB459" s="187"/>
      <c r="AC459" s="187"/>
      <c r="AY459" s="181"/>
    </row>
    <row r="460" spans="1:51">
      <c r="B460" s="580" t="s">
        <v>95</v>
      </c>
      <c r="C460" s="578">
        <f>SUMIF($A$429:$A$435,200,C$429:C$435)</f>
        <v>0</v>
      </c>
      <c r="D460" s="578">
        <f t="shared" ref="D460" si="123">SUMIF($A$429:$A$435,200,D$429:D$435)</f>
        <v>0</v>
      </c>
      <c r="E460" s="578"/>
      <c r="F460" s="578"/>
      <c r="G460" s="578"/>
      <c r="H460" s="578"/>
      <c r="I460" s="578"/>
      <c r="J460" s="578"/>
      <c r="K460" s="578"/>
      <c r="L460" s="578"/>
      <c r="M460" s="578"/>
      <c r="N460" s="578"/>
      <c r="R460" s="353"/>
      <c r="S460" s="353"/>
      <c r="T460" s="353"/>
      <c r="U460" s="353"/>
      <c r="V460" s="353"/>
      <c r="W460" s="353"/>
      <c r="X460" s="187"/>
      <c r="Y460" s="187"/>
      <c r="Z460" s="187"/>
      <c r="AA460" s="187"/>
      <c r="AB460" s="187"/>
      <c r="AC460" s="187"/>
      <c r="AY460" s="181"/>
    </row>
    <row r="461" spans="1:51">
      <c r="B461" s="580" t="s">
        <v>80</v>
      </c>
      <c r="C461" s="578">
        <f>SUMIF($A$429:$A$435,400,C$429:C$435)</f>
        <v>0</v>
      </c>
      <c r="D461" s="578">
        <f t="shared" ref="D461" si="124">SUMIF($A$429:$A$435,400,D$429:D$435)</f>
        <v>0</v>
      </c>
      <c r="E461" s="578"/>
      <c r="F461" s="578"/>
      <c r="G461" s="578"/>
      <c r="H461" s="578"/>
      <c r="I461" s="578"/>
      <c r="J461" s="578"/>
      <c r="K461" s="578"/>
      <c r="L461" s="578"/>
      <c r="M461" s="578"/>
      <c r="N461" s="578"/>
      <c r="AY461" s="181"/>
    </row>
    <row r="462" spans="1:51">
      <c r="B462" s="580" t="s">
        <v>298</v>
      </c>
      <c r="C462" s="578">
        <f>SUMIF($A$429:$A$435,800,C$429:C$435)</f>
        <v>0</v>
      </c>
      <c r="D462" s="578">
        <f t="shared" ref="D462" si="125">SUMIF($A$429:$A$435,800,D$429:D$435)</f>
        <v>0</v>
      </c>
      <c r="E462" s="578"/>
      <c r="F462" s="578"/>
      <c r="G462" s="578"/>
      <c r="H462" s="578"/>
      <c r="I462" s="578"/>
      <c r="J462" s="578"/>
      <c r="K462" s="578"/>
      <c r="L462" s="578"/>
      <c r="M462" s="578"/>
      <c r="N462" s="578"/>
    </row>
    <row r="463" spans="1:51">
      <c r="B463" s="584" t="s">
        <v>376</v>
      </c>
      <c r="C463" s="578">
        <f>SUMIF($A$429:$A$435,1600,C$429:C$435)</f>
        <v>0</v>
      </c>
      <c r="D463" s="578">
        <f t="shared" ref="D463" si="126">SUMIF($A$429:$A$435,1600,D$429:D$435)</f>
        <v>0</v>
      </c>
      <c r="E463" s="578"/>
      <c r="F463" s="578"/>
      <c r="G463" s="578"/>
      <c r="H463" s="578"/>
      <c r="I463" s="578"/>
      <c r="J463" s="578"/>
      <c r="K463" s="578"/>
      <c r="L463" s="578"/>
      <c r="M463" s="578"/>
      <c r="N463" s="578"/>
    </row>
    <row r="464" spans="1:51" ht="15.75">
      <c r="B464" s="545" t="s">
        <v>261</v>
      </c>
      <c r="C464" s="465">
        <f>SUM(C456:C463)</f>
        <v>407088.58252223948</v>
      </c>
      <c r="D464" s="465">
        <f t="shared" ref="D464" si="127">SUM(D456:D463)</f>
        <v>495923.11932147847</v>
      </c>
      <c r="E464" s="465"/>
      <c r="F464" s="465"/>
      <c r="G464" s="465"/>
      <c r="H464" s="465"/>
      <c r="I464" s="465"/>
      <c r="J464" s="465"/>
      <c r="K464" s="465"/>
      <c r="L464" s="465"/>
      <c r="M464" s="465"/>
      <c r="N464" s="465"/>
      <c r="Q464" s="730" t="str">
        <f>Q458&amp;" sales totals"</f>
        <v>Microsoft sales totals</v>
      </c>
      <c r="R464" s="464">
        <v>2016</v>
      </c>
      <c r="S464" s="464">
        <v>2017</v>
      </c>
      <c r="T464" s="464">
        <v>2018</v>
      </c>
      <c r="U464" s="464">
        <v>2019</v>
      </c>
      <c r="V464" s="464">
        <v>2020</v>
      </c>
      <c r="W464" s="464">
        <v>2021</v>
      </c>
      <c r="X464" s="464">
        <v>2022</v>
      </c>
      <c r="Y464" s="464">
        <v>2023</v>
      </c>
      <c r="Z464" s="464">
        <v>2024</v>
      </c>
      <c r="AA464" s="464">
        <v>2025</v>
      </c>
      <c r="AB464" s="464">
        <v>2026</v>
      </c>
      <c r="AC464" s="464">
        <v>2027</v>
      </c>
    </row>
    <row r="465" spans="2:29">
      <c r="B465" s="181"/>
      <c r="Q465" s="647" t="s">
        <v>451</v>
      </c>
      <c r="R465" s="650">
        <f>SUM(R429:R435)</f>
        <v>66.501537847396364</v>
      </c>
      <c r="S465" s="650">
        <f t="shared" ref="S465" si="128">SUM(S429:S435)</f>
        <v>92.018388525839086</v>
      </c>
      <c r="T465" s="650"/>
      <c r="U465" s="650"/>
      <c r="V465" s="650"/>
      <c r="W465" s="650"/>
      <c r="X465" s="650"/>
      <c r="Y465" s="650"/>
      <c r="Z465" s="650"/>
      <c r="AA465" s="650"/>
      <c r="AB465" s="650"/>
      <c r="AC465" s="650"/>
    </row>
    <row r="466" spans="2:29">
      <c r="B466" s="466" t="s">
        <v>381</v>
      </c>
      <c r="Q466" s="647" t="s">
        <v>110</v>
      </c>
      <c r="R466" s="650">
        <f>SUM(R436:R452)</f>
        <v>34.688048383271131</v>
      </c>
      <c r="S466" s="650">
        <f t="shared" ref="S466" si="129">SUM(S436:S452)</f>
        <v>221.41795916816895</v>
      </c>
      <c r="T466" s="650"/>
      <c r="U466" s="650"/>
      <c r="V466" s="650"/>
      <c r="W466" s="650"/>
      <c r="X466" s="650"/>
      <c r="Y466" s="650"/>
      <c r="Z466" s="650"/>
      <c r="AA466" s="650"/>
      <c r="AB466" s="650"/>
      <c r="AC466" s="650"/>
    </row>
    <row r="467" spans="2:29">
      <c r="B467" s="681" t="s">
        <v>404</v>
      </c>
      <c r="C467" s="682">
        <f t="shared" ref="C467:D467" si="130">SUMPRODUCT($A$429:$A$435,C429:C435)/10^6</f>
        <v>11.810596325222395</v>
      </c>
      <c r="D467" s="682">
        <f t="shared" si="130"/>
        <v>19.633713193214785</v>
      </c>
      <c r="E467" s="682"/>
      <c r="F467" s="682"/>
      <c r="G467" s="682"/>
      <c r="H467" s="682"/>
      <c r="I467" s="682"/>
      <c r="J467" s="682"/>
      <c r="K467" s="682"/>
      <c r="L467" s="682"/>
      <c r="M467" s="682"/>
      <c r="N467" s="682"/>
      <c r="Q467" s="647" t="s">
        <v>12</v>
      </c>
      <c r="R467" s="650">
        <f>R466+R465</f>
        <v>101.18958623066749</v>
      </c>
      <c r="S467" s="650">
        <f t="shared" ref="S467" si="131">S466+S465</f>
        <v>313.43634769400802</v>
      </c>
      <c r="T467" s="650"/>
      <c r="U467" s="650"/>
      <c r="V467" s="650"/>
      <c r="W467" s="650"/>
      <c r="X467" s="650"/>
      <c r="Y467" s="650"/>
      <c r="Z467" s="650"/>
      <c r="AA467" s="650"/>
      <c r="AB467" s="650"/>
      <c r="AC467" s="650"/>
    </row>
    <row r="468" spans="2:29">
      <c r="B468" s="199" t="s">
        <v>388</v>
      </c>
      <c r="C468" s="640">
        <v>22.013029914331199</v>
      </c>
      <c r="D468" s="640">
        <f t="shared" ref="D468" si="132">C468+D467</f>
        <v>41.646743107545987</v>
      </c>
      <c r="E468" s="640"/>
      <c r="F468" s="640"/>
      <c r="G468" s="640"/>
      <c r="H468" s="640"/>
      <c r="I468" s="640"/>
      <c r="J468" s="640"/>
      <c r="K468" s="640"/>
      <c r="L468" s="640"/>
      <c r="M468" s="640"/>
      <c r="N468" s="640"/>
      <c r="Q468" s="426"/>
      <c r="R468" s="426"/>
      <c r="S468" s="426"/>
      <c r="T468" s="426"/>
      <c r="U468" s="426"/>
      <c r="V468" s="426"/>
      <c r="W468" s="426"/>
      <c r="X468" s="426"/>
      <c r="Y468" s="426"/>
      <c r="Z468" s="426"/>
      <c r="AA468" s="426"/>
      <c r="AB468" s="426"/>
      <c r="AC468" s="426"/>
    </row>
    <row r="469" spans="2:29">
      <c r="B469" s="199" t="s">
        <v>258</v>
      </c>
      <c r="C469" s="430">
        <v>0.99242596864399601</v>
      </c>
      <c r="D469" s="430">
        <f t="shared" ref="D469" si="133">D468/C468-1</f>
        <v>0.89191325635879881</v>
      </c>
      <c r="E469" s="430"/>
      <c r="F469" s="430"/>
      <c r="G469" s="430"/>
      <c r="H469" s="430"/>
      <c r="I469" s="430"/>
      <c r="J469" s="526"/>
      <c r="K469" s="430"/>
      <c r="L469" s="430"/>
      <c r="M469" s="430"/>
      <c r="N469" s="430"/>
    </row>
    <row r="470" spans="2:29">
      <c r="B470" s="466" t="s">
        <v>411</v>
      </c>
    </row>
    <row r="471" spans="2:29">
      <c r="B471" s="681" t="s">
        <v>404</v>
      </c>
      <c r="C471" s="682">
        <f t="shared" ref="C471:D471" si="134">(C439*100+C447*400+C450*800)/10^6</f>
        <v>0.34289999999999998</v>
      </c>
      <c r="D471" s="682">
        <f t="shared" si="134"/>
        <v>3.1869000000000001</v>
      </c>
      <c r="E471" s="682"/>
      <c r="F471" s="682"/>
      <c r="G471" s="682"/>
      <c r="H471" s="682"/>
      <c r="I471" s="682"/>
      <c r="J471" s="682"/>
      <c r="K471" s="682"/>
      <c r="L471" s="682"/>
      <c r="M471" s="682"/>
      <c r="N471" s="682"/>
    </row>
    <row r="472" spans="2:29">
      <c r="B472" s="199" t="s">
        <v>412</v>
      </c>
      <c r="C472" s="683">
        <v>2</v>
      </c>
      <c r="D472" s="640">
        <f t="shared" ref="D472" si="135">D471+C472</f>
        <v>5.1868999999999996</v>
      </c>
      <c r="E472" s="640"/>
      <c r="F472" s="640"/>
      <c r="G472" s="640"/>
      <c r="H472" s="640"/>
      <c r="I472" s="640"/>
      <c r="J472" s="640"/>
      <c r="K472" s="640"/>
      <c r="L472" s="640"/>
      <c r="M472" s="640"/>
      <c r="N472" s="640"/>
    </row>
    <row r="473" spans="2:29">
      <c r="B473" s="199" t="s">
        <v>413</v>
      </c>
      <c r="C473" s="430"/>
      <c r="D473" s="430"/>
      <c r="E473" s="430"/>
      <c r="F473" s="430"/>
      <c r="G473" s="430"/>
      <c r="H473" s="430"/>
      <c r="I473" s="430"/>
      <c r="J473" s="430"/>
      <c r="K473" s="430"/>
      <c r="L473" s="430"/>
      <c r="M473" s="430"/>
      <c r="N473" s="430"/>
    </row>
    <row r="474" spans="2:29">
      <c r="B474" s="181" t="s">
        <v>414</v>
      </c>
      <c r="C474" s="684">
        <f t="shared" ref="C474:D474" si="136">C467/C471</f>
        <v>34.443267206831131</v>
      </c>
      <c r="D474" s="684">
        <f t="shared" si="136"/>
        <v>6.1607559676220731</v>
      </c>
      <c r="E474" s="684"/>
      <c r="F474" s="684"/>
      <c r="G474" s="684"/>
      <c r="H474" s="684"/>
      <c r="I474" s="684"/>
      <c r="J474" s="684"/>
      <c r="K474" s="684"/>
      <c r="L474" s="684"/>
      <c r="M474" s="684"/>
      <c r="N474" s="684"/>
    </row>
    <row r="475" spans="2:29">
      <c r="B475" s="181" t="s">
        <v>415</v>
      </c>
      <c r="C475" s="684"/>
      <c r="D475" s="684">
        <f>D468/D472</f>
        <v>8.0292165084242981</v>
      </c>
      <c r="E475" s="684"/>
      <c r="F475" s="684"/>
      <c r="G475" s="684"/>
      <c r="H475" s="684"/>
      <c r="I475" s="684"/>
      <c r="J475" s="684"/>
      <c r="K475" s="684"/>
      <c r="L475" s="684"/>
      <c r="M475" s="684"/>
      <c r="N475" s="684"/>
    </row>
    <row r="476" spans="2:29">
      <c r="B476" s="181"/>
      <c r="C476" s="684"/>
      <c r="D476" s="684"/>
      <c r="E476" s="684"/>
      <c r="F476" s="684"/>
      <c r="G476" s="684"/>
      <c r="H476" s="684"/>
      <c r="I476" s="684"/>
      <c r="J476" s="684"/>
      <c r="K476" s="684"/>
      <c r="L476" s="684"/>
      <c r="M476" s="684"/>
      <c r="N476" s="684"/>
    </row>
    <row r="477" spans="2:29">
      <c r="B477" s="637" t="s">
        <v>399</v>
      </c>
      <c r="C477" s="685">
        <f t="shared" ref="C477:D477" si="137">SUMPRODUCT($A$436:$A$451,C436:C451)/10^6-C471</f>
        <v>0.21163144747891627</v>
      </c>
      <c r="D477" s="685">
        <f t="shared" si="137"/>
        <v>1.2812277172063227</v>
      </c>
      <c r="E477" s="685"/>
      <c r="F477" s="685"/>
      <c r="G477" s="685"/>
      <c r="H477" s="685"/>
      <c r="I477" s="685"/>
      <c r="J477" s="685"/>
      <c r="K477" s="685"/>
      <c r="L477" s="685"/>
      <c r="M477" s="685"/>
      <c r="N477" s="685"/>
    </row>
    <row r="478" spans="2:29">
      <c r="B478" s="525" t="s">
        <v>409</v>
      </c>
      <c r="C478" s="683">
        <v>2</v>
      </c>
      <c r="D478" s="686">
        <f>D477+C478</f>
        <v>3.2812277172063227</v>
      </c>
      <c r="E478" s="686"/>
      <c r="F478" s="686"/>
      <c r="G478" s="686"/>
      <c r="H478" s="686"/>
      <c r="I478" s="686"/>
      <c r="J478" s="686"/>
      <c r="K478" s="686"/>
      <c r="L478" s="686"/>
      <c r="M478" s="686"/>
      <c r="N478" s="686"/>
    </row>
    <row r="479" spans="2:29">
      <c r="B479" s="199" t="s">
        <v>258</v>
      </c>
      <c r="D479" s="177">
        <f>D478/C478-1</f>
        <v>0.64061385860316133</v>
      </c>
      <c r="E479" s="177"/>
      <c r="F479" s="177"/>
      <c r="G479" s="177"/>
      <c r="H479" s="177"/>
      <c r="I479" s="177"/>
      <c r="J479" s="177"/>
      <c r="K479" s="177"/>
      <c r="L479" s="177"/>
      <c r="M479" s="177"/>
      <c r="N479" s="177"/>
    </row>
    <row r="480" spans="2:29">
      <c r="B480" s="525" t="s">
        <v>416</v>
      </c>
      <c r="D480" s="687">
        <f t="shared" ref="D480" si="138">D468/D478</f>
        <v>12.692426950179652</v>
      </c>
      <c r="E480" s="687"/>
      <c r="F480" s="687"/>
      <c r="G480" s="687"/>
      <c r="H480" s="688"/>
      <c r="I480" s="688"/>
      <c r="J480" s="688"/>
      <c r="K480" s="688"/>
      <c r="L480" s="688"/>
      <c r="M480" s="688"/>
      <c r="N480" s="688"/>
    </row>
    <row r="481" spans="2:29">
      <c r="B481" s="597" t="s">
        <v>417</v>
      </c>
      <c r="D481" s="687">
        <f>D468/D478</f>
        <v>12.692426950179652</v>
      </c>
      <c r="E481" s="687"/>
      <c r="F481" s="687"/>
      <c r="G481" s="687"/>
      <c r="H481" s="687"/>
      <c r="I481" s="687"/>
      <c r="J481" s="687"/>
      <c r="K481" s="687"/>
      <c r="L481" s="687"/>
      <c r="M481" s="687"/>
      <c r="N481" s="687"/>
    </row>
    <row r="482" spans="2:29">
      <c r="B482" s="463"/>
      <c r="C482" s="689"/>
      <c r="D482" s="689"/>
      <c r="E482" s="689"/>
      <c r="F482" s="689"/>
      <c r="G482" s="689"/>
      <c r="H482" s="689"/>
      <c r="I482" s="689"/>
      <c r="J482" s="689"/>
      <c r="K482" s="689"/>
      <c r="L482" s="689"/>
      <c r="M482" s="689"/>
      <c r="N482" s="689"/>
    </row>
    <row r="483" spans="2:29">
      <c r="B483" s="463"/>
      <c r="C483" s="689"/>
      <c r="D483" s="689"/>
      <c r="E483" s="689"/>
      <c r="F483" s="689"/>
      <c r="G483" s="689"/>
      <c r="H483" s="689"/>
      <c r="I483" s="689"/>
      <c r="J483" s="689"/>
      <c r="K483" s="689"/>
      <c r="L483" s="689"/>
      <c r="M483" s="689"/>
      <c r="N483" s="689"/>
    </row>
    <row r="484" spans="2:29">
      <c r="B484" s="463"/>
      <c r="C484" s="689"/>
      <c r="D484" s="689"/>
      <c r="E484" s="689"/>
      <c r="F484" s="689"/>
      <c r="G484" s="689"/>
      <c r="H484" s="689"/>
      <c r="I484" s="689"/>
      <c r="J484" s="689"/>
      <c r="K484" s="689"/>
      <c r="L484" s="689"/>
      <c r="M484" s="689"/>
      <c r="N484" s="689"/>
    </row>
    <row r="485" spans="2:29" ht="21">
      <c r="B485" s="746" t="str">
        <f>B509</f>
        <v>Apple</v>
      </c>
      <c r="C485" s="744"/>
      <c r="D485" s="744"/>
      <c r="E485" s="744"/>
      <c r="F485" s="744"/>
      <c r="G485" s="747" t="str">
        <f>B485</f>
        <v>Apple</v>
      </c>
      <c r="H485" s="744"/>
      <c r="I485" s="744"/>
      <c r="J485" s="744"/>
      <c r="K485" s="744"/>
      <c r="L485" s="744"/>
      <c r="M485" s="744"/>
      <c r="N485" s="747" t="str">
        <f>B485</f>
        <v>Apple</v>
      </c>
      <c r="O485" s="745"/>
      <c r="P485" s="744"/>
      <c r="Q485" s="746" t="str">
        <f>B485</f>
        <v>Apple</v>
      </c>
      <c r="R485" s="744"/>
      <c r="S485" s="744"/>
      <c r="T485" s="744"/>
      <c r="U485" s="744"/>
      <c r="V485" s="744"/>
      <c r="W485" s="746" t="str">
        <f>Q485</f>
        <v>Apple</v>
      </c>
      <c r="X485" s="744"/>
      <c r="Y485" s="744"/>
      <c r="Z485" s="744"/>
      <c r="AA485" s="744"/>
      <c r="AB485" s="744"/>
      <c r="AC485" s="747" t="str">
        <f>B485</f>
        <v>Apple</v>
      </c>
    </row>
    <row r="486" spans="2:29">
      <c r="B486" s="463"/>
      <c r="C486" s="689"/>
      <c r="D486" s="689"/>
      <c r="E486" s="689"/>
      <c r="F486" s="689"/>
      <c r="G486" s="689"/>
      <c r="H486" s="689"/>
      <c r="I486" s="689"/>
      <c r="J486" s="689"/>
      <c r="K486" s="689"/>
      <c r="L486" s="689"/>
      <c r="M486" s="689"/>
      <c r="N486" s="689"/>
    </row>
    <row r="487" spans="2:29">
      <c r="B487" s="463"/>
      <c r="C487" s="689"/>
      <c r="D487" s="689"/>
      <c r="E487" s="689"/>
      <c r="F487" s="689"/>
      <c r="G487" s="689"/>
      <c r="H487" s="689"/>
      <c r="I487" s="689"/>
      <c r="J487" s="689"/>
      <c r="K487" s="689"/>
      <c r="L487" s="689"/>
      <c r="M487" s="689"/>
      <c r="N487" s="689"/>
    </row>
    <row r="488" spans="2:29">
      <c r="B488" s="463"/>
      <c r="C488" s="689"/>
      <c r="D488" s="689"/>
      <c r="E488" s="689"/>
      <c r="F488" s="689"/>
      <c r="G488" s="689"/>
      <c r="H488" s="689"/>
      <c r="I488" s="689"/>
      <c r="J488" s="689"/>
      <c r="K488" s="689"/>
      <c r="L488" s="689"/>
      <c r="M488" s="689"/>
      <c r="N488" s="689"/>
    </row>
    <row r="489" spans="2:29">
      <c r="B489" s="463"/>
      <c r="C489" s="689"/>
      <c r="D489" s="689"/>
      <c r="E489" s="689"/>
      <c r="F489" s="689"/>
      <c r="G489" s="689"/>
      <c r="H489" s="689"/>
      <c r="I489" s="689"/>
      <c r="J489" s="689"/>
      <c r="K489" s="689"/>
      <c r="L489" s="689"/>
      <c r="M489" s="689"/>
      <c r="N489" s="689"/>
    </row>
    <row r="490" spans="2:29">
      <c r="B490" s="463"/>
      <c r="C490" s="689"/>
      <c r="D490" s="689"/>
      <c r="E490" s="689"/>
      <c r="F490" s="689"/>
      <c r="G490" s="689"/>
      <c r="H490" s="689"/>
      <c r="I490" s="689"/>
      <c r="J490" s="689"/>
      <c r="K490" s="689"/>
      <c r="L490" s="689"/>
      <c r="M490" s="689"/>
      <c r="N490" s="689"/>
    </row>
    <row r="491" spans="2:29">
      <c r="B491" s="463"/>
      <c r="C491" s="689"/>
      <c r="D491" s="689"/>
      <c r="E491" s="689"/>
      <c r="F491" s="689"/>
      <c r="G491" s="689"/>
      <c r="H491" s="689"/>
      <c r="I491" s="689"/>
      <c r="J491" s="689"/>
      <c r="K491" s="689"/>
      <c r="L491" s="689"/>
      <c r="M491" s="689"/>
      <c r="N491" s="689"/>
    </row>
    <row r="492" spans="2:29">
      <c r="B492" s="463"/>
      <c r="C492" s="689"/>
      <c r="D492" s="689"/>
      <c r="E492" s="689"/>
      <c r="F492" s="689"/>
      <c r="G492" s="689"/>
      <c r="H492" s="689"/>
      <c r="I492" s="689"/>
      <c r="J492" s="689"/>
      <c r="K492" s="689"/>
      <c r="L492" s="689"/>
      <c r="M492" s="689"/>
      <c r="N492" s="689"/>
    </row>
    <row r="493" spans="2:29">
      <c r="B493" s="463"/>
      <c r="C493" s="689"/>
      <c r="D493" s="689"/>
      <c r="E493" s="689"/>
      <c r="F493" s="689"/>
      <c r="G493" s="689"/>
      <c r="H493" s="689"/>
      <c r="I493" s="689"/>
      <c r="J493" s="689"/>
      <c r="K493" s="689"/>
      <c r="L493" s="689"/>
      <c r="M493" s="689"/>
      <c r="N493" s="689"/>
    </row>
    <row r="494" spans="2:29">
      <c r="B494" s="463"/>
      <c r="C494" s="689"/>
      <c r="D494" s="689"/>
      <c r="E494" s="689"/>
      <c r="F494" s="689"/>
      <c r="G494" s="689"/>
      <c r="H494" s="689"/>
      <c r="I494" s="689"/>
      <c r="J494" s="689"/>
      <c r="K494" s="689"/>
      <c r="L494" s="689"/>
      <c r="M494" s="689"/>
      <c r="N494" s="689"/>
    </row>
    <row r="495" spans="2:29">
      <c r="B495" s="463"/>
      <c r="C495" s="689"/>
      <c r="D495" s="689"/>
      <c r="E495" s="689"/>
      <c r="F495" s="689"/>
      <c r="G495" s="689"/>
      <c r="H495" s="689"/>
      <c r="I495" s="689"/>
      <c r="J495" s="689"/>
      <c r="K495" s="689"/>
      <c r="L495" s="689"/>
      <c r="M495" s="689"/>
      <c r="N495" s="689"/>
    </row>
    <row r="496" spans="2:29">
      <c r="B496" s="463"/>
      <c r="C496" s="689"/>
      <c r="D496" s="689"/>
      <c r="E496" s="689"/>
      <c r="F496" s="689"/>
      <c r="G496" s="689"/>
      <c r="H496" s="689"/>
      <c r="I496" s="689"/>
      <c r="J496" s="689"/>
      <c r="K496" s="689"/>
      <c r="L496" s="689"/>
      <c r="M496" s="689"/>
      <c r="N496" s="689"/>
    </row>
    <row r="497" spans="1:30">
      <c r="B497" s="463"/>
      <c r="C497" s="689"/>
      <c r="D497" s="689"/>
      <c r="E497" s="689"/>
      <c r="F497" s="689"/>
      <c r="G497" s="689"/>
      <c r="H497" s="689"/>
      <c r="I497" s="689"/>
      <c r="J497" s="689"/>
      <c r="K497" s="689"/>
      <c r="L497" s="689"/>
      <c r="M497" s="689"/>
      <c r="N497" s="689"/>
    </row>
    <row r="498" spans="1:30">
      <c r="B498" s="463"/>
      <c r="C498" s="689"/>
      <c r="D498" s="689"/>
      <c r="E498" s="689"/>
      <c r="F498" s="689"/>
      <c r="G498" s="689"/>
      <c r="H498" s="689"/>
      <c r="I498" s="689"/>
      <c r="J498" s="689"/>
      <c r="K498" s="689"/>
      <c r="L498" s="689"/>
      <c r="M498" s="689"/>
      <c r="N498" s="689"/>
    </row>
    <row r="499" spans="1:30">
      <c r="B499" s="463"/>
      <c r="C499" s="689"/>
      <c r="D499" s="689"/>
      <c r="E499" s="689"/>
      <c r="F499" s="689"/>
      <c r="G499" s="689"/>
      <c r="H499" s="689"/>
      <c r="I499" s="689"/>
      <c r="J499" s="689"/>
      <c r="K499" s="689"/>
      <c r="L499" s="689"/>
      <c r="M499" s="689"/>
      <c r="N499" s="689"/>
    </row>
    <row r="500" spans="1:30">
      <c r="B500" s="463"/>
      <c r="C500" s="689"/>
      <c r="D500" s="689"/>
      <c r="E500" s="689"/>
      <c r="F500" s="689"/>
      <c r="G500" s="689"/>
      <c r="H500" s="689"/>
      <c r="I500" s="689"/>
      <c r="J500" s="689"/>
      <c r="K500" s="689"/>
      <c r="L500" s="689"/>
      <c r="M500" s="689"/>
      <c r="N500" s="689"/>
    </row>
    <row r="501" spans="1:30">
      <c r="B501" s="463"/>
      <c r="C501" s="689"/>
      <c r="D501" s="689"/>
      <c r="E501" s="689"/>
      <c r="F501" s="689"/>
      <c r="G501" s="689"/>
      <c r="H501" s="689"/>
      <c r="I501" s="689"/>
      <c r="J501" s="689"/>
      <c r="K501" s="689"/>
      <c r="L501" s="689"/>
      <c r="M501" s="689"/>
      <c r="N501" s="689"/>
    </row>
    <row r="502" spans="1:30">
      <c r="B502" s="463"/>
      <c r="C502" s="689"/>
      <c r="D502" s="689"/>
      <c r="E502" s="689"/>
      <c r="F502" s="689"/>
      <c r="G502" s="689"/>
      <c r="H502" s="689"/>
      <c r="I502" s="689"/>
      <c r="J502" s="689"/>
      <c r="K502" s="689"/>
      <c r="L502" s="689"/>
      <c r="M502" s="689"/>
      <c r="N502" s="689"/>
    </row>
    <row r="503" spans="1:30">
      <c r="B503" s="463"/>
      <c r="C503" s="689"/>
      <c r="D503" s="689"/>
      <c r="E503" s="689"/>
      <c r="F503" s="689"/>
      <c r="G503" s="689"/>
      <c r="H503" s="689"/>
      <c r="I503" s="689"/>
      <c r="J503" s="689"/>
      <c r="K503" s="689"/>
      <c r="L503" s="689"/>
      <c r="M503" s="689"/>
      <c r="N503" s="689"/>
    </row>
    <row r="504" spans="1:30">
      <c r="B504" s="463"/>
      <c r="C504" s="689"/>
      <c r="D504" s="689"/>
      <c r="E504" s="689"/>
      <c r="F504" s="689"/>
      <c r="G504" s="689"/>
      <c r="H504" s="689"/>
      <c r="I504" s="689"/>
      <c r="J504" s="689"/>
      <c r="K504" s="689"/>
      <c r="L504" s="689"/>
      <c r="M504" s="689"/>
      <c r="N504" s="689"/>
    </row>
    <row r="505" spans="1:30">
      <c r="B505" s="463"/>
      <c r="C505" s="689"/>
      <c r="D505" s="689"/>
      <c r="E505" s="689"/>
      <c r="F505" s="689"/>
      <c r="G505" s="689"/>
      <c r="H505" s="689"/>
      <c r="I505" s="689"/>
      <c r="J505" s="689"/>
      <c r="K505" s="689"/>
      <c r="L505" s="689"/>
      <c r="M505" s="689"/>
      <c r="N505" s="689"/>
    </row>
    <row r="506" spans="1:30">
      <c r="B506" s="463"/>
      <c r="C506" s="689"/>
      <c r="D506" s="689"/>
      <c r="E506" s="689"/>
      <c r="F506" s="689"/>
      <c r="G506" s="689"/>
      <c r="H506" s="689"/>
      <c r="I506" s="689"/>
      <c r="J506" s="689"/>
      <c r="K506" s="689"/>
      <c r="L506" s="689"/>
      <c r="M506" s="689"/>
      <c r="N506" s="689"/>
    </row>
    <row r="507" spans="1:30">
      <c r="B507" s="463"/>
      <c r="C507" s="689"/>
      <c r="D507" s="689"/>
      <c r="E507" s="689"/>
      <c r="F507" s="689"/>
      <c r="G507" s="689"/>
      <c r="H507" s="689"/>
      <c r="I507" s="689"/>
      <c r="J507" s="689"/>
      <c r="K507" s="689"/>
      <c r="L507" s="689"/>
      <c r="M507" s="689"/>
      <c r="N507" s="689"/>
    </row>
    <row r="508" spans="1:30">
      <c r="B508" s="463"/>
      <c r="C508" s="689"/>
      <c r="D508" s="689"/>
      <c r="E508" s="689"/>
      <c r="F508" s="689"/>
      <c r="G508" s="689"/>
      <c r="H508" s="689"/>
      <c r="I508" s="689"/>
      <c r="J508" s="689"/>
      <c r="K508" s="689"/>
      <c r="L508" s="689"/>
      <c r="M508" s="689"/>
      <c r="N508" s="689"/>
    </row>
    <row r="509" spans="1:30" ht="21">
      <c r="B509" s="611" t="s">
        <v>418</v>
      </c>
      <c r="K509" s="41"/>
      <c r="Q509" s="299" t="str">
        <f>B509</f>
        <v>Apple</v>
      </c>
    </row>
    <row r="510" spans="1:30">
      <c r="A510" s="193"/>
      <c r="B510" s="612" t="str">
        <f>"Units consumed by "&amp;B509</f>
        <v>Units consumed by Apple</v>
      </c>
      <c r="C510" s="464">
        <v>2016</v>
      </c>
      <c r="D510" s="464">
        <v>2017</v>
      </c>
      <c r="E510" s="464">
        <v>2018</v>
      </c>
      <c r="F510" s="464">
        <v>2019</v>
      </c>
      <c r="G510" s="464">
        <v>2020</v>
      </c>
      <c r="H510" s="464">
        <v>2021</v>
      </c>
      <c r="I510" s="464">
        <v>2022</v>
      </c>
      <c r="J510" s="464">
        <v>2023</v>
      </c>
      <c r="K510" s="464">
        <v>2024</v>
      </c>
      <c r="L510" s="464">
        <v>2025</v>
      </c>
      <c r="M510" s="464">
        <v>2026</v>
      </c>
      <c r="N510" s="464">
        <v>2027</v>
      </c>
      <c r="O510" s="193"/>
      <c r="P510" s="193"/>
      <c r="Q510" s="427" t="str">
        <f>"Sales to "&amp;Q509</f>
        <v>Sales to Apple</v>
      </c>
      <c r="R510" s="613">
        <v>2016</v>
      </c>
      <c r="S510" s="464">
        <v>2017</v>
      </c>
      <c r="T510" s="613">
        <v>2018</v>
      </c>
      <c r="U510" s="464">
        <v>2019</v>
      </c>
      <c r="V510" s="613">
        <v>2020</v>
      </c>
      <c r="W510" s="464">
        <v>2021</v>
      </c>
      <c r="X510" s="613">
        <v>2022</v>
      </c>
      <c r="Y510" s="464">
        <v>2023</v>
      </c>
      <c r="Z510" s="464">
        <v>2024</v>
      </c>
      <c r="AA510" s="464">
        <v>2025</v>
      </c>
      <c r="AB510" s="464">
        <v>2026</v>
      </c>
      <c r="AC510" s="464">
        <v>2027</v>
      </c>
      <c r="AD510" s="41" t="s">
        <v>380</v>
      </c>
    </row>
    <row r="511" spans="1:30">
      <c r="A511" s="617">
        <v>10</v>
      </c>
      <c r="B511" s="525" t="s">
        <v>503</v>
      </c>
      <c r="C511" s="429">
        <v>126888.24939167958</v>
      </c>
      <c r="D511" s="429">
        <v>89268.791592887108</v>
      </c>
      <c r="E511" s="429"/>
      <c r="F511" s="429"/>
      <c r="G511" s="429"/>
      <c r="H511" s="429"/>
      <c r="I511" s="429"/>
      <c r="J511" s="429"/>
      <c r="K511" s="429"/>
      <c r="L511" s="429"/>
      <c r="M511" s="429"/>
      <c r="N511" s="429"/>
      <c r="O511" s="176" t="s">
        <v>381</v>
      </c>
      <c r="Q511" s="525" t="s">
        <v>503</v>
      </c>
      <c r="R511" s="546">
        <v>4.065382469847278</v>
      </c>
      <c r="S511" s="546">
        <v>2.1855185555034558</v>
      </c>
      <c r="T511" s="546"/>
      <c r="U511" s="546"/>
      <c r="V511" s="546"/>
      <c r="W511" s="546"/>
      <c r="X511" s="546"/>
      <c r="Y511" s="546"/>
      <c r="Z511" s="546"/>
      <c r="AA511" s="546"/>
      <c r="AB511" s="546"/>
      <c r="AC511" s="546"/>
      <c r="AD511" s="620">
        <f>SUM(R511:AC519)</f>
        <v>48.951513647245271</v>
      </c>
    </row>
    <row r="512" spans="1:30">
      <c r="A512" s="617">
        <v>40</v>
      </c>
      <c r="B512" s="525" t="s">
        <v>507</v>
      </c>
      <c r="C512" s="273">
        <v>16457.314999999999</v>
      </c>
      <c r="D512" s="273">
        <v>20165.400000000001</v>
      </c>
      <c r="E512" s="273"/>
      <c r="F512" s="273"/>
      <c r="G512" s="273"/>
      <c r="H512" s="273"/>
      <c r="I512" s="273"/>
      <c r="J512" s="273"/>
      <c r="K512" s="273"/>
      <c r="L512" s="273"/>
      <c r="M512" s="273"/>
      <c r="N512" s="273"/>
      <c r="O512" s="176" t="s">
        <v>381</v>
      </c>
      <c r="Q512" s="525" t="s">
        <v>507</v>
      </c>
      <c r="R512" s="546">
        <v>6.2142912299999997</v>
      </c>
      <c r="S512" s="546">
        <v>6.9273285670000009</v>
      </c>
      <c r="T512" s="546"/>
      <c r="U512" s="546"/>
      <c r="V512" s="546"/>
      <c r="W512" s="546"/>
      <c r="X512" s="546"/>
      <c r="Y512" s="546"/>
      <c r="Z512" s="546"/>
      <c r="AA512" s="546"/>
      <c r="AB512" s="546"/>
      <c r="AC512" s="546"/>
      <c r="AD512" s="624">
        <v>821.31654678464758</v>
      </c>
    </row>
    <row r="513" spans="1:30">
      <c r="A513" s="617">
        <v>100</v>
      </c>
      <c r="B513" s="525" t="s">
        <v>513</v>
      </c>
      <c r="C513" s="429">
        <v>1549.4699999999998</v>
      </c>
      <c r="D513" s="429">
        <v>29289.090000000004</v>
      </c>
      <c r="E513" s="429"/>
      <c r="F513" s="429"/>
      <c r="G513" s="429"/>
      <c r="H513" s="429"/>
      <c r="I513" s="429"/>
      <c r="J513" s="429"/>
      <c r="K513" s="429"/>
      <c r="L513" s="429"/>
      <c r="M513" s="429"/>
      <c r="N513" s="429"/>
      <c r="O513" s="176" t="s">
        <v>381</v>
      </c>
      <c r="Q513" s="525" t="s">
        <v>513</v>
      </c>
      <c r="R513" s="546">
        <v>1.2783127499999998</v>
      </c>
      <c r="S513" s="546">
        <v>19.037908500000004</v>
      </c>
      <c r="T513" s="546"/>
      <c r="U513" s="546"/>
      <c r="V513" s="546"/>
      <c r="W513" s="546"/>
      <c r="X513" s="546"/>
      <c r="Y513" s="546"/>
      <c r="Z513" s="546"/>
      <c r="AA513" s="546"/>
      <c r="AB513" s="546"/>
      <c r="AC513" s="546"/>
      <c r="AD513" s="690"/>
    </row>
    <row r="514" spans="1:30">
      <c r="A514" s="617">
        <v>100</v>
      </c>
      <c r="B514" s="525" t="s">
        <v>515</v>
      </c>
      <c r="C514" s="429">
        <v>1627.9740000000002</v>
      </c>
      <c r="D514" s="429">
        <v>5072.9279999999999</v>
      </c>
      <c r="E514" s="429"/>
      <c r="F514" s="429"/>
      <c r="G514" s="429"/>
      <c r="H514" s="429"/>
      <c r="I514" s="429"/>
      <c r="J514" s="429"/>
      <c r="K514" s="429"/>
      <c r="L514" s="429"/>
      <c r="M514" s="429"/>
      <c r="N514" s="429"/>
      <c r="O514" s="618" t="s">
        <v>382</v>
      </c>
      <c r="Q514" s="525" t="s">
        <v>515</v>
      </c>
      <c r="R514" s="546">
        <v>3.1552579748945337</v>
      </c>
      <c r="S514" s="546">
        <v>6.0875135999999994</v>
      </c>
      <c r="T514" s="546"/>
      <c r="U514" s="546"/>
      <c r="V514" s="546"/>
      <c r="W514" s="546"/>
      <c r="X514" s="546"/>
      <c r="Y514" s="546"/>
      <c r="Z514" s="546"/>
      <c r="AA514" s="546"/>
      <c r="AB514" s="546"/>
      <c r="AC514" s="546"/>
      <c r="AD514" s="690"/>
    </row>
    <row r="515" spans="1:30">
      <c r="A515" s="617">
        <v>400</v>
      </c>
      <c r="B515" s="525" t="s">
        <v>522</v>
      </c>
      <c r="C515" s="429">
        <v>0</v>
      </c>
      <c r="D515" s="429">
        <v>0</v>
      </c>
      <c r="E515" s="429"/>
      <c r="F515" s="429"/>
      <c r="G515" s="429"/>
      <c r="H515" s="429"/>
      <c r="I515" s="429"/>
      <c r="J515" s="429"/>
      <c r="K515" s="429"/>
      <c r="L515" s="429"/>
      <c r="M515" s="429"/>
      <c r="N515" s="429"/>
      <c r="O515" s="176" t="s">
        <v>381</v>
      </c>
      <c r="Q515" s="525" t="s">
        <v>522</v>
      </c>
      <c r="R515" s="546">
        <v>0</v>
      </c>
      <c r="S515" s="546">
        <v>0</v>
      </c>
      <c r="T515" s="546"/>
      <c r="U515" s="546"/>
      <c r="V515" s="546"/>
      <c r="W515" s="546"/>
      <c r="X515" s="546"/>
      <c r="Y515" s="546"/>
      <c r="Z515" s="546"/>
      <c r="AA515" s="546"/>
      <c r="AB515" s="546"/>
      <c r="AC515" s="546"/>
      <c r="AD515" s="690"/>
    </row>
    <row r="516" spans="1:30">
      <c r="A516" s="617">
        <v>400</v>
      </c>
      <c r="B516" s="525" t="s">
        <v>524</v>
      </c>
      <c r="C516" s="429">
        <v>0</v>
      </c>
      <c r="D516" s="429">
        <v>0</v>
      </c>
      <c r="E516" s="429"/>
      <c r="F516" s="429"/>
      <c r="G516" s="429"/>
      <c r="H516" s="429"/>
      <c r="I516" s="429"/>
      <c r="J516" s="429"/>
      <c r="K516" s="429"/>
      <c r="L516" s="429"/>
      <c r="M516" s="429"/>
      <c r="N516" s="429"/>
      <c r="O516" s="176" t="s">
        <v>381</v>
      </c>
      <c r="Q516" s="525" t="s">
        <v>524</v>
      </c>
      <c r="R516" s="546">
        <v>0</v>
      </c>
      <c r="S516" s="546">
        <v>0</v>
      </c>
      <c r="T516" s="546"/>
      <c r="U516" s="546"/>
      <c r="V516" s="546"/>
      <c r="W516" s="546"/>
      <c r="X516" s="546"/>
      <c r="Y516" s="546"/>
      <c r="Z516" s="546"/>
      <c r="AA516" s="546"/>
      <c r="AB516" s="546"/>
      <c r="AC516" s="546"/>
      <c r="AD516" s="690"/>
    </row>
    <row r="517" spans="1:30">
      <c r="A517" s="617">
        <v>400</v>
      </c>
      <c r="B517" s="525" t="s">
        <v>525</v>
      </c>
      <c r="C517" s="429">
        <v>0</v>
      </c>
      <c r="D517" s="429">
        <v>0</v>
      </c>
      <c r="E517" s="429"/>
      <c r="F517" s="429"/>
      <c r="G517" s="429"/>
      <c r="H517" s="429"/>
      <c r="I517" s="429"/>
      <c r="J517" s="429"/>
      <c r="K517" s="429"/>
      <c r="L517" s="429"/>
      <c r="M517" s="429"/>
      <c r="N517" s="429"/>
      <c r="O517" s="618" t="s">
        <v>382</v>
      </c>
      <c r="Q517" s="525" t="s">
        <v>525</v>
      </c>
      <c r="R517" s="546">
        <v>0</v>
      </c>
      <c r="S517" s="546">
        <v>0</v>
      </c>
      <c r="T517" s="546"/>
      <c r="U517" s="546"/>
      <c r="V517" s="546"/>
      <c r="W517" s="546"/>
      <c r="X517" s="546"/>
      <c r="Y517" s="546"/>
      <c r="Z517" s="546"/>
      <c r="AA517" s="546"/>
      <c r="AB517" s="546"/>
      <c r="AC517" s="546"/>
      <c r="AD517" s="690"/>
    </row>
    <row r="518" spans="1:30">
      <c r="B518" s="199"/>
      <c r="C518" s="429"/>
      <c r="D518" s="429"/>
      <c r="E518" s="429"/>
      <c r="F518" s="429"/>
      <c r="G518" s="429"/>
      <c r="H518" s="429"/>
      <c r="I518" s="429"/>
      <c r="J518" s="429"/>
      <c r="K518" s="429"/>
      <c r="L518" s="429"/>
      <c r="M518" s="429"/>
      <c r="N518" s="429"/>
      <c r="Q518" s="525">
        <v>0</v>
      </c>
      <c r="R518" s="546">
        <v>0</v>
      </c>
      <c r="S518" s="546">
        <v>0</v>
      </c>
      <c r="T518" s="546"/>
      <c r="U518" s="546"/>
      <c r="V518" s="546"/>
      <c r="W518" s="546"/>
      <c r="X518" s="546"/>
      <c r="Y518" s="546"/>
      <c r="Z518" s="546"/>
      <c r="AA518" s="546"/>
      <c r="AB518" s="546"/>
      <c r="AC518" s="546"/>
      <c r="AD518" s="690"/>
    </row>
    <row r="519" spans="1:30">
      <c r="B519" s="199"/>
      <c r="C519" s="429"/>
      <c r="D519" s="429"/>
      <c r="E519" s="429"/>
      <c r="F519" s="429"/>
      <c r="G519" s="429"/>
      <c r="H519" s="429"/>
      <c r="I519" s="429"/>
      <c r="J519" s="429"/>
      <c r="K519" s="429"/>
      <c r="L519" s="429"/>
      <c r="M519" s="429"/>
      <c r="N519" s="429"/>
      <c r="Q519" s="525">
        <v>0</v>
      </c>
      <c r="R519" s="546">
        <v>0</v>
      </c>
      <c r="S519" s="546">
        <v>0</v>
      </c>
      <c r="T519" s="546"/>
      <c r="U519" s="546"/>
      <c r="V519" s="546"/>
      <c r="W519" s="546"/>
      <c r="X519" s="546"/>
      <c r="Y519" s="546"/>
      <c r="Z519" s="546"/>
      <c r="AA519" s="546"/>
      <c r="AB519" s="546"/>
      <c r="AC519" s="546"/>
      <c r="AD519" s="690"/>
    </row>
    <row r="520" spans="1:30">
      <c r="A520" s="631">
        <v>10</v>
      </c>
      <c r="B520" s="199" t="s">
        <v>338</v>
      </c>
      <c r="C520" s="273">
        <v>0</v>
      </c>
      <c r="D520" s="273">
        <v>1983.4364000000003</v>
      </c>
      <c r="E520" s="273"/>
      <c r="F520" s="273"/>
      <c r="G520" s="273"/>
      <c r="H520" s="273"/>
      <c r="I520" s="273"/>
      <c r="J520" s="273"/>
      <c r="K520" s="273"/>
      <c r="L520" s="273"/>
      <c r="M520" s="273"/>
      <c r="N520" s="273"/>
      <c r="O520" s="176" t="s">
        <v>402</v>
      </c>
      <c r="Q520" s="525" t="s">
        <v>338</v>
      </c>
      <c r="R520" s="546">
        <v>0</v>
      </c>
      <c r="S520" s="546">
        <v>1.0200169844083857</v>
      </c>
      <c r="T520" s="546"/>
      <c r="U520" s="546"/>
      <c r="V520" s="546"/>
      <c r="W520" s="546"/>
      <c r="X520" s="546"/>
      <c r="Y520" s="546"/>
      <c r="Z520" s="546"/>
      <c r="AA520" s="546"/>
      <c r="AB520" s="546"/>
      <c r="AC520" s="546"/>
      <c r="AD520" s="690"/>
    </row>
    <row r="521" spans="1:30">
      <c r="A521" s="631">
        <v>40</v>
      </c>
      <c r="B521" s="199" t="s">
        <v>339</v>
      </c>
      <c r="C521" s="273">
        <v>0</v>
      </c>
      <c r="D521" s="273">
        <v>2739.2682122856627</v>
      </c>
      <c r="E521" s="273"/>
      <c r="F521" s="273"/>
      <c r="G521" s="273"/>
      <c r="H521" s="273"/>
      <c r="I521" s="273"/>
      <c r="J521" s="273"/>
      <c r="K521" s="273"/>
      <c r="L521" s="273"/>
      <c r="M521" s="273"/>
      <c r="N521" s="273"/>
      <c r="O521" s="176" t="s">
        <v>402</v>
      </c>
      <c r="Q521" s="525" t="s">
        <v>339</v>
      </c>
      <c r="R521" s="546">
        <v>0</v>
      </c>
      <c r="S521" s="546">
        <v>18.420348517346106</v>
      </c>
      <c r="T521" s="546"/>
      <c r="U521" s="546"/>
      <c r="V521" s="546"/>
      <c r="W521" s="546"/>
      <c r="X521" s="546"/>
      <c r="Y521" s="546"/>
      <c r="Z521" s="546"/>
      <c r="AA521" s="546"/>
      <c r="AB521" s="546"/>
      <c r="AC521" s="546"/>
      <c r="AD521" s="690"/>
    </row>
    <row r="522" spans="1:30">
      <c r="A522" s="631">
        <v>100</v>
      </c>
      <c r="B522" s="199" t="s">
        <v>329</v>
      </c>
      <c r="C522" s="273">
        <v>0</v>
      </c>
      <c r="D522" s="273">
        <v>2518.7581019751688</v>
      </c>
      <c r="E522" s="273"/>
      <c r="F522" s="273"/>
      <c r="G522" s="273"/>
      <c r="H522" s="273"/>
      <c r="I522" s="273"/>
      <c r="J522" s="273"/>
      <c r="K522" s="273"/>
      <c r="L522" s="273"/>
      <c r="M522" s="273"/>
      <c r="N522" s="273"/>
      <c r="O522" s="176" t="s">
        <v>402</v>
      </c>
      <c r="Q522" s="525" t="s">
        <v>329</v>
      </c>
      <c r="R522" s="546">
        <v>0</v>
      </c>
      <c r="S522" s="546">
        <v>25.187581019751686</v>
      </c>
      <c r="T522" s="546"/>
      <c r="U522" s="546"/>
      <c r="V522" s="546"/>
      <c r="W522" s="546"/>
      <c r="X522" s="546"/>
      <c r="Y522" s="546"/>
      <c r="Z522" s="546"/>
      <c r="AA522" s="546"/>
      <c r="AB522" s="546"/>
      <c r="AC522" s="546"/>
      <c r="AD522" s="120" t="s">
        <v>384</v>
      </c>
    </row>
    <row r="523" spans="1:30">
      <c r="A523" s="631">
        <v>100</v>
      </c>
      <c r="B523" s="199" t="s">
        <v>330</v>
      </c>
      <c r="C523" s="273">
        <v>0</v>
      </c>
      <c r="D523" s="273">
        <v>0</v>
      </c>
      <c r="E523" s="273"/>
      <c r="F523" s="273"/>
      <c r="G523" s="273"/>
      <c r="H523" s="273"/>
      <c r="I523" s="273"/>
      <c r="J523" s="273"/>
      <c r="K523" s="273"/>
      <c r="L523" s="273"/>
      <c r="M523" s="273"/>
      <c r="N523" s="273"/>
      <c r="O523" s="176" t="s">
        <v>402</v>
      </c>
      <c r="Q523" s="525" t="s">
        <v>330</v>
      </c>
      <c r="R523" s="546">
        <v>0</v>
      </c>
      <c r="S523" s="546">
        <v>0</v>
      </c>
      <c r="T523" s="546"/>
      <c r="U523" s="546"/>
      <c r="V523" s="546"/>
      <c r="W523" s="546"/>
      <c r="X523" s="546"/>
      <c r="Y523" s="546"/>
      <c r="Z523" s="546"/>
      <c r="AA523" s="546"/>
      <c r="AB523" s="546"/>
      <c r="AC523" s="546"/>
      <c r="AD523" s="353">
        <f>SUM(R520:AC535)</f>
        <v>46.339877397122407</v>
      </c>
    </row>
    <row r="524" spans="1:30">
      <c r="A524" s="631">
        <v>100</v>
      </c>
      <c r="B524" s="199" t="s">
        <v>331</v>
      </c>
      <c r="C524" s="273">
        <v>0</v>
      </c>
      <c r="D524" s="273">
        <v>246.17774156363456</v>
      </c>
      <c r="E524" s="273"/>
      <c r="F524" s="273"/>
      <c r="G524" s="273"/>
      <c r="H524" s="273"/>
      <c r="I524" s="273"/>
      <c r="J524" s="273"/>
      <c r="K524" s="273"/>
      <c r="L524" s="273"/>
      <c r="M524" s="273"/>
      <c r="N524" s="273"/>
      <c r="O524" s="176" t="s">
        <v>402</v>
      </c>
      <c r="Q524" s="525" t="s">
        <v>331</v>
      </c>
      <c r="R524" s="546">
        <v>0</v>
      </c>
      <c r="S524" s="546">
        <v>1.7119308756162308</v>
      </c>
      <c r="T524" s="546"/>
      <c r="U524" s="546"/>
      <c r="V524" s="546"/>
      <c r="W524" s="546"/>
      <c r="X524" s="546"/>
      <c r="Y524" s="546"/>
      <c r="Z524" s="546"/>
      <c r="AA524" s="546"/>
      <c r="AB524" s="546"/>
      <c r="AC524" s="546"/>
      <c r="AD524" s="394">
        <v>527.66602906311448</v>
      </c>
    </row>
    <row r="525" spans="1:30">
      <c r="A525" s="631">
        <v>100</v>
      </c>
      <c r="B525" s="199" t="s">
        <v>332</v>
      </c>
      <c r="C525" s="273">
        <v>0</v>
      </c>
      <c r="D525" s="273">
        <v>0</v>
      </c>
      <c r="E525" s="273"/>
      <c r="F525" s="273"/>
      <c r="G525" s="273"/>
      <c r="H525" s="273"/>
      <c r="I525" s="273"/>
      <c r="J525" s="273"/>
      <c r="K525" s="273"/>
      <c r="L525" s="273"/>
      <c r="M525" s="273"/>
      <c r="N525" s="273"/>
      <c r="O525" s="176" t="s">
        <v>402</v>
      </c>
      <c r="Q525" s="525" t="s">
        <v>332</v>
      </c>
      <c r="R525" s="546">
        <v>0</v>
      </c>
      <c r="S525" s="546">
        <v>0</v>
      </c>
      <c r="T525" s="546"/>
      <c r="U525" s="546"/>
      <c r="V525" s="546"/>
      <c r="W525" s="546"/>
      <c r="X525" s="546"/>
      <c r="Y525" s="546"/>
      <c r="Z525" s="546"/>
      <c r="AA525" s="546"/>
      <c r="AB525" s="546"/>
      <c r="AC525" s="546"/>
      <c r="AD525" s="690"/>
    </row>
    <row r="526" spans="1:30">
      <c r="A526" s="631">
        <v>100</v>
      </c>
      <c r="B526" s="199" t="s">
        <v>333</v>
      </c>
      <c r="C526" s="273">
        <v>0</v>
      </c>
      <c r="D526" s="273">
        <v>0</v>
      </c>
      <c r="E526" s="273"/>
      <c r="F526" s="273"/>
      <c r="G526" s="273"/>
      <c r="H526" s="273"/>
      <c r="I526" s="273"/>
      <c r="J526" s="273"/>
      <c r="K526" s="273"/>
      <c r="L526" s="273"/>
      <c r="M526" s="273"/>
      <c r="N526" s="273"/>
      <c r="O526" s="176" t="s">
        <v>402</v>
      </c>
      <c r="Q526" s="525" t="s">
        <v>333</v>
      </c>
      <c r="R526" s="546">
        <v>0</v>
      </c>
      <c r="S526" s="546">
        <v>0</v>
      </c>
      <c r="T526" s="546"/>
      <c r="U526" s="546"/>
      <c r="V526" s="546"/>
      <c r="W526" s="546"/>
      <c r="X526" s="546"/>
      <c r="Y526" s="546"/>
      <c r="Z526" s="546"/>
      <c r="AA526" s="546"/>
      <c r="AB526" s="546"/>
      <c r="AC526" s="546"/>
      <c r="AD526" s="690"/>
    </row>
    <row r="527" spans="1:30">
      <c r="A527" s="631">
        <v>200</v>
      </c>
      <c r="B527" s="199" t="s">
        <v>361</v>
      </c>
      <c r="C527" s="273">
        <v>0</v>
      </c>
      <c r="D527" s="273">
        <v>0</v>
      </c>
      <c r="E527" s="273"/>
      <c r="F527" s="273"/>
      <c r="G527" s="273"/>
      <c r="H527" s="273"/>
      <c r="I527" s="273"/>
      <c r="J527" s="273"/>
      <c r="K527" s="273"/>
      <c r="L527" s="273"/>
      <c r="M527" s="273"/>
      <c r="N527" s="273"/>
      <c r="O527" s="176" t="s">
        <v>402</v>
      </c>
      <c r="Q527" s="525" t="s">
        <v>361</v>
      </c>
      <c r="R527" s="546">
        <v>0</v>
      </c>
      <c r="S527" s="546">
        <v>0</v>
      </c>
      <c r="T527" s="546"/>
      <c r="U527" s="546"/>
      <c r="V527" s="546"/>
      <c r="W527" s="546"/>
      <c r="X527" s="546"/>
      <c r="Y527" s="546"/>
      <c r="Z527" s="546"/>
      <c r="AA527" s="546"/>
      <c r="AB527" s="546"/>
      <c r="AC527" s="546"/>
      <c r="AD527" s="690"/>
    </row>
    <row r="528" spans="1:30">
      <c r="A528" s="631">
        <v>200</v>
      </c>
      <c r="B528" s="199" t="s">
        <v>334</v>
      </c>
      <c r="C528" s="273">
        <v>0</v>
      </c>
      <c r="D528" s="273">
        <v>0</v>
      </c>
      <c r="E528" s="273"/>
      <c r="F528" s="273"/>
      <c r="G528" s="273"/>
      <c r="H528" s="273"/>
      <c r="I528" s="273"/>
      <c r="J528" s="273"/>
      <c r="K528" s="273"/>
      <c r="L528" s="273"/>
      <c r="M528" s="273"/>
      <c r="N528" s="273"/>
      <c r="O528" s="176" t="s">
        <v>402</v>
      </c>
      <c r="Q528" s="525" t="s">
        <v>334</v>
      </c>
      <c r="R528" s="546">
        <v>0</v>
      </c>
      <c r="S528" s="546">
        <v>0</v>
      </c>
      <c r="T528" s="546"/>
      <c r="U528" s="546"/>
      <c r="V528" s="546"/>
      <c r="W528" s="546"/>
      <c r="X528" s="546"/>
      <c r="Y528" s="546"/>
      <c r="Z528" s="546"/>
      <c r="AA528" s="546"/>
      <c r="AB528" s="546"/>
      <c r="AC528" s="546"/>
      <c r="AD528" s="690"/>
    </row>
    <row r="529" spans="1:30">
      <c r="A529" s="631">
        <v>200</v>
      </c>
      <c r="B529" s="199" t="s">
        <v>362</v>
      </c>
      <c r="C529" s="273">
        <v>0</v>
      </c>
      <c r="D529" s="273">
        <v>0</v>
      </c>
      <c r="E529" s="273"/>
      <c r="F529" s="273"/>
      <c r="G529" s="273"/>
      <c r="H529" s="273"/>
      <c r="I529" s="273"/>
      <c r="J529" s="273"/>
      <c r="K529" s="273"/>
      <c r="L529" s="273"/>
      <c r="M529" s="273"/>
      <c r="N529" s="273"/>
      <c r="O529" s="176" t="s">
        <v>402</v>
      </c>
      <c r="Q529" s="525" t="s">
        <v>362</v>
      </c>
      <c r="R529" s="546">
        <v>0</v>
      </c>
      <c r="S529" s="546">
        <v>0</v>
      </c>
      <c r="T529" s="546"/>
      <c r="U529" s="546"/>
      <c r="V529" s="546"/>
      <c r="W529" s="546"/>
      <c r="X529" s="546"/>
      <c r="Y529" s="546"/>
      <c r="Z529" s="546"/>
      <c r="AA529" s="546"/>
      <c r="AB529" s="546"/>
      <c r="AC529" s="546"/>
      <c r="AD529" s="690"/>
    </row>
    <row r="530" spans="1:30">
      <c r="A530" s="631">
        <v>400</v>
      </c>
      <c r="B530" s="199" t="s">
        <v>363</v>
      </c>
      <c r="C530" s="273">
        <v>0</v>
      </c>
      <c r="D530" s="273">
        <v>0</v>
      </c>
      <c r="E530" s="273"/>
      <c r="F530" s="273"/>
      <c r="G530" s="273"/>
      <c r="H530" s="273"/>
      <c r="I530" s="273"/>
      <c r="J530" s="273"/>
      <c r="K530" s="273"/>
      <c r="L530" s="273"/>
      <c r="M530" s="273"/>
      <c r="N530" s="273"/>
      <c r="O530" s="176" t="s">
        <v>402</v>
      </c>
      <c r="Q530" s="525" t="s">
        <v>363</v>
      </c>
      <c r="R530" s="546">
        <v>0</v>
      </c>
      <c r="S530" s="546">
        <v>0</v>
      </c>
      <c r="T530" s="546"/>
      <c r="U530" s="546"/>
      <c r="V530" s="546"/>
      <c r="W530" s="546"/>
      <c r="X530" s="546"/>
      <c r="Y530" s="546"/>
      <c r="Z530" s="546"/>
      <c r="AA530" s="546"/>
      <c r="AB530" s="546"/>
      <c r="AC530" s="546"/>
      <c r="AD530" s="690"/>
    </row>
    <row r="531" spans="1:30">
      <c r="A531" s="631">
        <v>400</v>
      </c>
      <c r="B531" s="199" t="s">
        <v>323</v>
      </c>
      <c r="C531" s="273">
        <v>0</v>
      </c>
      <c r="D531" s="273">
        <v>0</v>
      </c>
      <c r="E531" s="273"/>
      <c r="F531" s="273"/>
      <c r="G531" s="273"/>
      <c r="H531" s="273"/>
      <c r="I531" s="273"/>
      <c r="J531" s="273"/>
      <c r="K531" s="273"/>
      <c r="L531" s="273"/>
      <c r="M531" s="273"/>
      <c r="N531" s="273"/>
      <c r="O531" s="176" t="s">
        <v>402</v>
      </c>
      <c r="Q531" s="525" t="s">
        <v>323</v>
      </c>
      <c r="R531" s="546">
        <v>0</v>
      </c>
      <c r="S531" s="546">
        <v>0</v>
      </c>
      <c r="T531" s="546"/>
      <c r="U531" s="546"/>
      <c r="V531" s="546"/>
      <c r="W531" s="546"/>
      <c r="X531" s="546"/>
      <c r="Y531" s="546"/>
      <c r="Z531" s="546"/>
      <c r="AA531" s="546"/>
      <c r="AB531" s="546"/>
      <c r="AC531" s="546"/>
      <c r="AD531" s="690"/>
    </row>
    <row r="532" spans="1:30">
      <c r="A532" s="631">
        <v>400</v>
      </c>
      <c r="B532" s="199" t="s">
        <v>324</v>
      </c>
      <c r="C532" s="273">
        <v>0</v>
      </c>
      <c r="D532" s="273">
        <v>0</v>
      </c>
      <c r="E532" s="273"/>
      <c r="F532" s="273"/>
      <c r="G532" s="273"/>
      <c r="H532" s="273"/>
      <c r="I532" s="273"/>
      <c r="J532" s="273"/>
      <c r="K532" s="273"/>
      <c r="L532" s="273"/>
      <c r="M532" s="273"/>
      <c r="N532" s="273"/>
      <c r="O532" s="176" t="s">
        <v>402</v>
      </c>
      <c r="Q532" s="525" t="s">
        <v>324</v>
      </c>
      <c r="R532" s="546">
        <v>0</v>
      </c>
      <c r="S532" s="546">
        <v>0</v>
      </c>
      <c r="T532" s="546"/>
      <c r="U532" s="546"/>
      <c r="V532" s="546"/>
      <c r="W532" s="546"/>
      <c r="X532" s="546"/>
      <c r="Y532" s="546"/>
      <c r="Z532" s="546"/>
      <c r="AA532" s="546"/>
      <c r="AB532" s="546"/>
      <c r="AC532" s="546"/>
      <c r="AD532" s="690"/>
    </row>
    <row r="533" spans="1:30">
      <c r="A533" s="631">
        <v>400</v>
      </c>
      <c r="B533" s="199" t="s">
        <v>325</v>
      </c>
      <c r="C533" s="273">
        <v>0</v>
      </c>
      <c r="D533" s="273">
        <v>0</v>
      </c>
      <c r="E533" s="273"/>
      <c r="F533" s="273"/>
      <c r="G533" s="273"/>
      <c r="H533" s="273"/>
      <c r="I533" s="273"/>
      <c r="J533" s="273"/>
      <c r="K533" s="273"/>
      <c r="L533" s="273"/>
      <c r="M533" s="273"/>
      <c r="N533" s="273"/>
      <c r="O533" s="176" t="s">
        <v>402</v>
      </c>
      <c r="Q533" s="525" t="s">
        <v>325</v>
      </c>
      <c r="R533" s="546">
        <v>0</v>
      </c>
      <c r="S533" s="546">
        <v>0</v>
      </c>
      <c r="T533" s="546"/>
      <c r="U533" s="546"/>
      <c r="V533" s="546"/>
      <c r="W533" s="546"/>
      <c r="X533" s="546"/>
      <c r="Y533" s="546"/>
      <c r="Z533" s="546"/>
      <c r="AA533" s="546"/>
      <c r="AB533" s="546"/>
      <c r="AC533" s="546"/>
      <c r="AD533" s="690"/>
    </row>
    <row r="534" spans="1:30">
      <c r="A534" s="631">
        <v>800</v>
      </c>
      <c r="B534" s="199" t="s">
        <v>326</v>
      </c>
      <c r="C534" s="273">
        <v>0</v>
      </c>
      <c r="D534" s="273">
        <v>0</v>
      </c>
      <c r="E534" s="273"/>
      <c r="F534" s="273"/>
      <c r="G534" s="273"/>
      <c r="H534" s="273"/>
      <c r="I534" s="273"/>
      <c r="J534" s="273"/>
      <c r="K534" s="273"/>
      <c r="L534" s="273"/>
      <c r="M534" s="273"/>
      <c r="N534" s="273"/>
      <c r="O534" s="176" t="s">
        <v>402</v>
      </c>
      <c r="Q534" s="525" t="s">
        <v>326</v>
      </c>
      <c r="R534" s="546">
        <v>0</v>
      </c>
      <c r="S534" s="546">
        <v>0</v>
      </c>
      <c r="T534" s="546"/>
      <c r="U534" s="546"/>
      <c r="V534" s="546"/>
      <c r="W534" s="546"/>
      <c r="X534" s="546"/>
      <c r="Y534" s="546"/>
      <c r="Z534" s="546"/>
      <c r="AA534" s="546"/>
      <c r="AB534" s="546"/>
      <c r="AC534" s="546"/>
      <c r="AD534" s="690"/>
    </row>
    <row r="535" spans="1:30">
      <c r="A535" s="631">
        <v>600</v>
      </c>
      <c r="B535" s="188" t="s">
        <v>327</v>
      </c>
      <c r="C535" s="273">
        <v>0</v>
      </c>
      <c r="D535" s="273">
        <v>0</v>
      </c>
      <c r="E535" s="273"/>
      <c r="F535" s="273"/>
      <c r="G535" s="273"/>
      <c r="H535" s="273"/>
      <c r="I535" s="273"/>
      <c r="J535" s="273"/>
      <c r="K535" s="273"/>
      <c r="L535" s="273"/>
      <c r="M535" s="273"/>
      <c r="N535" s="273"/>
      <c r="O535" s="176" t="s">
        <v>402</v>
      </c>
      <c r="Q535" s="525" t="s">
        <v>327</v>
      </c>
      <c r="R535" s="546">
        <v>0</v>
      </c>
      <c r="S535" s="546">
        <v>0</v>
      </c>
      <c r="T535" s="546"/>
      <c r="U535" s="546"/>
      <c r="V535" s="546"/>
      <c r="W535" s="546"/>
      <c r="X535" s="546"/>
      <c r="Y535" s="546"/>
      <c r="Z535" s="546"/>
      <c r="AA535" s="546"/>
      <c r="AB535" s="546"/>
      <c r="AC535" s="546"/>
      <c r="AD535" s="690"/>
    </row>
    <row r="536" spans="1:30">
      <c r="A536" s="617"/>
      <c r="B536" s="199"/>
      <c r="C536" s="273"/>
      <c r="D536" s="273"/>
      <c r="E536" s="273"/>
      <c r="F536" s="273"/>
      <c r="G536" s="273"/>
      <c r="H536" s="273"/>
      <c r="I536" s="273"/>
      <c r="J536" s="273"/>
      <c r="K536" s="273"/>
      <c r="L536" s="273"/>
      <c r="M536" s="273"/>
      <c r="N536" s="273"/>
      <c r="O536" s="176" t="s">
        <v>402</v>
      </c>
      <c r="Q536" s="525">
        <v>0</v>
      </c>
      <c r="R536" s="546">
        <v>0</v>
      </c>
      <c r="S536" s="546">
        <v>0</v>
      </c>
      <c r="T536" s="546"/>
      <c r="U536" s="546"/>
      <c r="V536" s="546"/>
      <c r="W536" s="546"/>
      <c r="X536" s="546"/>
      <c r="Y536" s="546"/>
      <c r="Z536" s="546"/>
      <c r="AA536" s="546"/>
      <c r="AB536" s="546"/>
      <c r="AC536" s="546"/>
      <c r="AD536" s="690"/>
    </row>
    <row r="537" spans="1:30">
      <c r="B537" s="199" t="str">
        <f>"Total units consumed by "&amp;B509</f>
        <v>Total units consumed by Apple</v>
      </c>
      <c r="C537" s="273">
        <f>SUM(C511:C536)</f>
        <v>146523.00839167956</v>
      </c>
      <c r="D537" s="273">
        <f t="shared" ref="D537" si="139">SUM(D511:D536)</f>
        <v>151283.85004871155</v>
      </c>
      <c r="E537" s="273"/>
      <c r="F537" s="273"/>
      <c r="G537" s="273"/>
      <c r="H537" s="273"/>
      <c r="I537" s="273"/>
      <c r="J537" s="273"/>
      <c r="K537" s="273"/>
      <c r="L537" s="273"/>
      <c r="M537" s="273"/>
      <c r="N537" s="273"/>
      <c r="Q537" s="525"/>
      <c r="R537" s="546"/>
      <c r="S537" s="546"/>
      <c r="T537" s="546"/>
      <c r="U537" s="546"/>
      <c r="V537" s="546"/>
      <c r="W537" s="546"/>
      <c r="X537" s="546"/>
      <c r="Y537" s="546"/>
      <c r="Z537" s="546"/>
      <c r="AA537" s="546"/>
      <c r="AB537" s="546"/>
      <c r="AC537" s="546"/>
      <c r="AD537" s="690"/>
    </row>
    <row r="538" spans="1:30">
      <c r="B538" s="181"/>
      <c r="C538" s="583"/>
      <c r="D538" s="583"/>
      <c r="E538" s="583"/>
      <c r="F538" s="583"/>
      <c r="G538" s="583"/>
      <c r="H538" s="583"/>
      <c r="I538" s="583"/>
      <c r="J538" s="583"/>
      <c r="K538" s="583"/>
      <c r="L538" s="583"/>
      <c r="M538" s="583"/>
      <c r="N538" s="583"/>
      <c r="Q538" s="635" t="s">
        <v>385</v>
      </c>
      <c r="R538" s="636">
        <f>SUM(R511:R537)</f>
        <v>14.713244424741811</v>
      </c>
      <c r="S538" s="636">
        <f t="shared" ref="S538" si="140">SUM(S511:S537)</f>
        <v>80.578146619625869</v>
      </c>
      <c r="T538" s="636"/>
      <c r="U538" s="636"/>
      <c r="V538" s="636"/>
      <c r="W538" s="636"/>
      <c r="X538" s="636"/>
      <c r="Y538" s="636"/>
      <c r="Z538" s="636"/>
      <c r="AA538" s="636"/>
      <c r="AB538" s="636"/>
      <c r="AC538" s="636"/>
      <c r="AD538" s="669" t="str">
        <f>Q509</f>
        <v>Apple</v>
      </c>
    </row>
    <row r="539" spans="1:30" ht="15.75">
      <c r="B539" s="722" t="str">
        <f>"Ethernet transceivers by speed - "&amp;B509</f>
        <v>Ethernet transceivers by speed - Apple</v>
      </c>
      <c r="C539" s="464">
        <v>2016</v>
      </c>
      <c r="D539" s="464">
        <v>2017</v>
      </c>
      <c r="E539" s="464">
        <v>2018</v>
      </c>
      <c r="F539" s="464">
        <v>2019</v>
      </c>
      <c r="G539" s="464">
        <v>2020</v>
      </c>
      <c r="H539" s="464">
        <v>2021</v>
      </c>
      <c r="I539" s="464">
        <v>2022</v>
      </c>
      <c r="J539" s="464">
        <v>2023</v>
      </c>
      <c r="K539" s="464">
        <v>2024</v>
      </c>
      <c r="L539" s="464">
        <v>2025</v>
      </c>
      <c r="M539" s="464">
        <v>2026</v>
      </c>
      <c r="N539" s="464">
        <v>2027</v>
      </c>
      <c r="Q539" s="635" t="s">
        <v>387</v>
      </c>
      <c r="R539" s="651">
        <v>12456</v>
      </c>
      <c r="S539" s="651">
        <v>11927</v>
      </c>
      <c r="T539" s="651"/>
      <c r="U539" s="651"/>
      <c r="V539" s="651"/>
      <c r="W539" s="651"/>
      <c r="X539" s="651"/>
      <c r="Y539" s="651"/>
      <c r="Z539" s="651"/>
      <c r="AA539" s="651"/>
      <c r="AB539" s="651"/>
      <c r="AC539" s="651"/>
      <c r="AD539" s="690"/>
    </row>
    <row r="540" spans="1:30">
      <c r="B540" s="577" t="s">
        <v>45</v>
      </c>
      <c r="C540" s="578">
        <f>SUMIF($A$511:$A$518,10,C$511:C$518)</f>
        <v>126888.24939167958</v>
      </c>
      <c r="D540" s="578">
        <f t="shared" ref="D540" si="141">SUMIF($A$511:$A$518,10,D$511:D$518)</f>
        <v>89268.791592887108</v>
      </c>
      <c r="E540" s="578"/>
      <c r="F540" s="578"/>
      <c r="G540" s="578"/>
      <c r="H540" s="578"/>
      <c r="I540" s="578"/>
      <c r="J540" s="578"/>
      <c r="K540" s="578"/>
      <c r="L540" s="578"/>
      <c r="M540" s="578"/>
      <c r="N540" s="578"/>
      <c r="O540" s="324"/>
      <c r="Q540" s="199" t="s">
        <v>389</v>
      </c>
      <c r="R540" s="641">
        <f t="shared" ref="R540:S540" si="142">R538/R539</f>
        <v>1.1812174393659128E-3</v>
      </c>
      <c r="S540" s="641">
        <f t="shared" si="142"/>
        <v>6.7559442122600713E-3</v>
      </c>
      <c r="T540" s="641"/>
      <c r="U540" s="641"/>
      <c r="V540" s="641"/>
      <c r="W540" s="641"/>
      <c r="X540" s="641"/>
      <c r="Y540" s="641"/>
      <c r="Z540" s="641"/>
      <c r="AA540" s="641"/>
      <c r="AB540" s="641"/>
      <c r="AC540" s="641"/>
      <c r="AD540" s="690"/>
    </row>
    <row r="541" spans="1:30">
      <c r="B541" s="580" t="s">
        <v>242</v>
      </c>
      <c r="C541" s="578">
        <f>SUMIF($A$511:$A$518,40,C$511:C$518)</f>
        <v>16457.314999999999</v>
      </c>
      <c r="D541" s="578">
        <f t="shared" ref="D541" si="143">SUMIF($A$511:$A$518,40,D$511:D$518)</f>
        <v>20165.400000000001</v>
      </c>
      <c r="E541" s="578"/>
      <c r="F541" s="578"/>
      <c r="G541" s="578"/>
      <c r="H541" s="578"/>
      <c r="I541" s="578"/>
      <c r="J541" s="578"/>
      <c r="K541" s="578"/>
      <c r="L541" s="578"/>
      <c r="M541" s="578"/>
      <c r="N541" s="578"/>
      <c r="Q541" s="545" t="s">
        <v>390</v>
      </c>
      <c r="R541" s="546">
        <v>4982.4000000000005</v>
      </c>
      <c r="S541" s="546">
        <v>4770.8000000000011</v>
      </c>
      <c r="T541" s="546"/>
      <c r="U541" s="546"/>
      <c r="V541" s="546"/>
      <c r="W541" s="546"/>
      <c r="X541" s="546"/>
      <c r="Y541" s="546"/>
      <c r="Z541" s="546"/>
      <c r="AA541" s="546"/>
      <c r="AB541" s="546"/>
      <c r="AC541" s="546"/>
      <c r="AD541" s="690"/>
    </row>
    <row r="542" spans="1:30">
      <c r="B542" s="580" t="s">
        <v>271</v>
      </c>
      <c r="C542" s="578">
        <f>SUMIF($A$511:$A$518,50,C$511:C$518)</f>
        <v>0</v>
      </c>
      <c r="D542" s="578">
        <f t="shared" ref="D542" si="144">SUMIF($A$511:$A$518,50,D$511:D$518)</f>
        <v>0</v>
      </c>
      <c r="E542" s="578"/>
      <c r="F542" s="578"/>
      <c r="G542" s="578"/>
      <c r="H542" s="578"/>
      <c r="I542" s="578"/>
      <c r="J542" s="578"/>
      <c r="K542" s="578"/>
      <c r="L542" s="578"/>
      <c r="M542" s="578"/>
      <c r="N542" s="578"/>
      <c r="O542" s="324"/>
      <c r="Q542" s="545" t="s">
        <v>391</v>
      </c>
      <c r="R542" s="641">
        <f t="shared" ref="R542:S542" si="145">R538/R541</f>
        <v>2.953043598414782E-3</v>
      </c>
      <c r="S542" s="641">
        <f t="shared" si="145"/>
        <v>1.6889860530650173E-2</v>
      </c>
      <c r="T542" s="641"/>
      <c r="U542" s="641"/>
      <c r="V542" s="641"/>
      <c r="W542" s="641"/>
      <c r="X542" s="641"/>
      <c r="Y542" s="641"/>
      <c r="Z542" s="641"/>
      <c r="AA542" s="641"/>
      <c r="AB542" s="641"/>
      <c r="AC542" s="641"/>
      <c r="AD542" s="690"/>
    </row>
    <row r="543" spans="1:30">
      <c r="B543" s="580" t="s">
        <v>46</v>
      </c>
      <c r="C543" s="578">
        <f>SUMIF($A$511:$A$518,100,C$511:C$518)</f>
        <v>3177.444</v>
      </c>
      <c r="D543" s="578">
        <f t="shared" ref="D543" si="146">SUMIF($A$511:$A$518,100,D$511:D$518)</f>
        <v>34362.018000000004</v>
      </c>
      <c r="E543" s="578"/>
      <c r="F543" s="578"/>
      <c r="G543" s="578"/>
      <c r="H543" s="578"/>
      <c r="I543" s="578"/>
      <c r="J543" s="578"/>
      <c r="K543" s="578"/>
      <c r="L543" s="578"/>
      <c r="M543" s="578"/>
      <c r="N543" s="578"/>
      <c r="Q543" s="643" t="s">
        <v>418</v>
      </c>
      <c r="R543" s="644">
        <v>2016</v>
      </c>
      <c r="S543" s="644">
        <v>2017</v>
      </c>
      <c r="T543" s="644"/>
      <c r="U543" s="644"/>
      <c r="V543" s="644"/>
      <c r="W543" s="644"/>
      <c r="X543" s="644"/>
      <c r="Y543" s="644"/>
      <c r="Z543" s="644"/>
      <c r="AA543" s="644"/>
      <c r="AB543" s="644"/>
      <c r="AC543" s="644"/>
      <c r="AD543" s="690"/>
    </row>
    <row r="544" spans="1:30">
      <c r="B544" s="580" t="s">
        <v>95</v>
      </c>
      <c r="C544" s="578">
        <f>SUMIF($A$511:$A$518,200,C$511:C$518)</f>
        <v>0</v>
      </c>
      <c r="D544" s="578">
        <f t="shared" ref="D544" si="147">SUMIF($A$511:$A$518,200,D$511:D$518)</f>
        <v>0</v>
      </c>
      <c r="E544" s="578"/>
      <c r="F544" s="578"/>
      <c r="G544" s="578"/>
      <c r="H544" s="578"/>
      <c r="I544" s="578"/>
      <c r="J544" s="578"/>
      <c r="K544" s="578"/>
      <c r="L544" s="578"/>
      <c r="M544" s="578"/>
      <c r="N544" s="578"/>
      <c r="O544" s="324"/>
      <c r="R544" s="353"/>
      <c r="S544" s="353"/>
      <c r="T544" s="353"/>
      <c r="U544" s="353"/>
      <c r="V544" s="353"/>
      <c r="W544" s="648"/>
      <c r="X544" s="187"/>
      <c r="Y544" s="187"/>
      <c r="Z544" s="187"/>
      <c r="AA544" s="187"/>
      <c r="AB544" s="187"/>
      <c r="AC544" s="187"/>
      <c r="AD544" s="690"/>
    </row>
    <row r="545" spans="2:30">
      <c r="B545" s="580" t="s">
        <v>80</v>
      </c>
      <c r="C545" s="578">
        <f>SUMIF($A$511:$A$518,400,C$511:C$518)</f>
        <v>0</v>
      </c>
      <c r="D545" s="578">
        <f t="shared" ref="D545" si="148">SUMIF($A$511:$A$518,400,D$511:D$518)</f>
        <v>0</v>
      </c>
      <c r="E545" s="578"/>
      <c r="F545" s="578"/>
      <c r="G545" s="578"/>
      <c r="H545" s="578"/>
      <c r="I545" s="578"/>
      <c r="J545" s="578"/>
      <c r="K545" s="578"/>
      <c r="L545" s="578"/>
      <c r="M545" s="578"/>
      <c r="N545" s="578"/>
      <c r="R545" s="353"/>
      <c r="S545" s="353"/>
      <c r="T545" s="353"/>
      <c r="U545" s="353"/>
      <c r="V545" s="353"/>
      <c r="W545" s="353"/>
      <c r="X545" s="187"/>
      <c r="Y545" s="187"/>
      <c r="Z545" s="187"/>
      <c r="AA545" s="187"/>
      <c r="AB545" s="187"/>
      <c r="AC545" s="187"/>
      <c r="AD545" s="690"/>
    </row>
    <row r="546" spans="2:30">
      <c r="B546" s="580" t="s">
        <v>298</v>
      </c>
      <c r="C546" s="578">
        <f>SUMIF($A$511:$A$518,800,C$511:C$518)</f>
        <v>0</v>
      </c>
      <c r="D546" s="578">
        <f t="shared" ref="D546" si="149">SUMIF($A$511:$A$518,800,D$511:D$518)</f>
        <v>0</v>
      </c>
      <c r="E546" s="578"/>
      <c r="F546" s="578"/>
      <c r="G546" s="578"/>
      <c r="H546" s="578"/>
      <c r="I546" s="578"/>
      <c r="J546" s="578"/>
      <c r="K546" s="578"/>
      <c r="L546" s="578"/>
      <c r="M546" s="578"/>
      <c r="N546" s="578"/>
      <c r="O546" s="324"/>
      <c r="Q546" s="690"/>
      <c r="R546" s="690"/>
      <c r="S546" s="690"/>
      <c r="T546" s="690"/>
      <c r="U546" s="690"/>
      <c r="V546" s="690"/>
      <c r="W546" s="690"/>
      <c r="X546" s="690"/>
      <c r="Y546" s="690"/>
      <c r="Z546" s="690"/>
      <c r="AA546" s="690"/>
      <c r="AB546" s="690"/>
      <c r="AC546" s="690"/>
      <c r="AD546" s="690"/>
    </row>
    <row r="547" spans="2:30">
      <c r="B547" s="584" t="s">
        <v>376</v>
      </c>
      <c r="C547" s="578">
        <f>SUMIF($A$511:$A$518,1600,C$511:C$518)</f>
        <v>0</v>
      </c>
      <c r="D547" s="578">
        <f t="shared" ref="D547" si="150">SUMIF($A$511:$A$518,1600,D$511:D$518)</f>
        <v>0</v>
      </c>
      <c r="E547" s="578"/>
      <c r="F547" s="578"/>
      <c r="G547" s="578"/>
      <c r="H547" s="578"/>
      <c r="I547" s="578"/>
      <c r="J547" s="578"/>
      <c r="K547" s="578"/>
      <c r="L547" s="578"/>
      <c r="M547" s="578"/>
      <c r="N547" s="578"/>
      <c r="Q547" s="690"/>
      <c r="R547" s="690"/>
      <c r="S547" s="690"/>
      <c r="T547" s="690"/>
      <c r="U547" s="690"/>
      <c r="V547" s="690"/>
      <c r="W547" s="690"/>
      <c r="X547" s="690"/>
      <c r="Y547" s="690"/>
      <c r="Z547" s="690"/>
      <c r="AA547" s="690"/>
      <c r="AB547" s="690"/>
      <c r="AC547" s="690"/>
      <c r="AD547" s="690"/>
    </row>
    <row r="548" spans="2:30">
      <c r="B548" s="545" t="s">
        <v>261</v>
      </c>
      <c r="C548" s="465">
        <f>SUM(C540:C547)</f>
        <v>146523.00839167956</v>
      </c>
      <c r="D548" s="465">
        <f>SUM(D540:D547)</f>
        <v>143796.20959288711</v>
      </c>
      <c r="E548" s="465"/>
      <c r="F548" s="465"/>
      <c r="G548" s="465"/>
      <c r="H548" s="465"/>
      <c r="I548" s="465"/>
      <c r="J548" s="465"/>
      <c r="K548" s="465"/>
      <c r="L548" s="465"/>
      <c r="M548" s="465"/>
      <c r="N548" s="465"/>
      <c r="O548" s="324"/>
      <c r="Q548" s="690"/>
      <c r="R548" s="690"/>
      <c r="S548" s="690"/>
      <c r="T548" s="690"/>
      <c r="U548" s="690"/>
      <c r="V548" s="690"/>
      <c r="W548" s="690"/>
      <c r="X548" s="690"/>
      <c r="Y548" s="690"/>
      <c r="Z548" s="690"/>
      <c r="AA548" s="690"/>
      <c r="AB548" s="690"/>
      <c r="AC548" s="690"/>
      <c r="AD548" s="690"/>
    </row>
    <row r="549" spans="2:30" ht="15.75">
      <c r="B549" s="181"/>
      <c r="C549" s="181"/>
      <c r="D549" s="181"/>
      <c r="E549" s="181"/>
      <c r="F549" s="181"/>
      <c r="G549" s="181"/>
      <c r="H549" s="181"/>
      <c r="I549" s="181"/>
      <c r="J549" s="181"/>
      <c r="K549" s="181"/>
      <c r="L549" s="181"/>
      <c r="M549" s="181"/>
      <c r="N549" s="181"/>
      <c r="Q549" s="730" t="str">
        <f>Q543&amp;" sales totals"</f>
        <v>Apple sales totals</v>
      </c>
      <c r="R549" s="464">
        <v>2016</v>
      </c>
      <c r="S549" s="464">
        <v>2017</v>
      </c>
      <c r="T549" s="464">
        <v>2018</v>
      </c>
      <c r="U549" s="464">
        <v>2019</v>
      </c>
      <c r="V549" s="464">
        <v>2020</v>
      </c>
      <c r="W549" s="464">
        <v>2021</v>
      </c>
      <c r="X549" s="464">
        <v>2022</v>
      </c>
      <c r="Y549" s="464">
        <v>2023</v>
      </c>
      <c r="Z549" s="464">
        <v>2024</v>
      </c>
      <c r="AA549" s="464">
        <v>2025</v>
      </c>
      <c r="AB549" s="464">
        <v>2026</v>
      </c>
      <c r="AC549" s="464">
        <v>2027</v>
      </c>
      <c r="AD549" s="690"/>
    </row>
    <row r="550" spans="2:30">
      <c r="B550" s="466" t="s">
        <v>381</v>
      </c>
      <c r="O550" s="324"/>
      <c r="Q550" s="647" t="s">
        <v>451</v>
      </c>
      <c r="R550" s="650">
        <f>SUM(R511:R518)</f>
        <v>14.713244424741811</v>
      </c>
      <c r="S550" s="650">
        <f t="shared" ref="S550" si="151">SUM(S511:S518)</f>
        <v>34.238269222503462</v>
      </c>
      <c r="T550" s="650"/>
      <c r="U550" s="650"/>
      <c r="V550" s="650"/>
      <c r="W550" s="650"/>
      <c r="X550" s="650"/>
      <c r="Y550" s="650"/>
      <c r="Z550" s="650"/>
      <c r="AA550" s="650"/>
      <c r="AB550" s="650"/>
      <c r="AC550" s="650"/>
      <c r="AD550" s="690"/>
    </row>
    <row r="551" spans="2:30">
      <c r="B551" s="681" t="s">
        <v>404</v>
      </c>
      <c r="C551" s="682">
        <f t="shared" ref="C551:N551" si="152">SUMPRODUCT($A$511:$A$517,C511:C517)/10^6-C556</f>
        <v>2.0821220939167957</v>
      </c>
      <c r="D551" s="682">
        <f t="shared" si="152"/>
        <v>4.628212915928871</v>
      </c>
      <c r="E551" s="682">
        <f t="shared" si="152"/>
        <v>0</v>
      </c>
      <c r="F551" s="682">
        <f t="shared" si="152"/>
        <v>0</v>
      </c>
      <c r="G551" s="682">
        <f t="shared" si="152"/>
        <v>0</v>
      </c>
      <c r="H551" s="682">
        <f t="shared" si="152"/>
        <v>0</v>
      </c>
      <c r="I551" s="682">
        <f t="shared" si="152"/>
        <v>0</v>
      </c>
      <c r="J551" s="682">
        <f t="shared" si="152"/>
        <v>0</v>
      </c>
      <c r="K551" s="682">
        <f t="shared" si="152"/>
        <v>0</v>
      </c>
      <c r="L551" s="682">
        <f t="shared" si="152"/>
        <v>0</v>
      </c>
      <c r="M551" s="682">
        <f t="shared" si="152"/>
        <v>0</v>
      </c>
      <c r="N551" s="682">
        <f t="shared" si="152"/>
        <v>0</v>
      </c>
      <c r="Q551" s="647" t="s">
        <v>110</v>
      </c>
      <c r="R551" s="650">
        <f>SUM(R520:R536)</f>
        <v>0</v>
      </c>
      <c r="S551" s="650">
        <f t="shared" ref="S551" si="153">SUM(S520:S536)</f>
        <v>46.339877397122407</v>
      </c>
      <c r="T551" s="650"/>
      <c r="U551" s="650"/>
      <c r="V551" s="650"/>
      <c r="W551" s="650"/>
      <c r="X551" s="650"/>
      <c r="Y551" s="650"/>
      <c r="Z551" s="650"/>
      <c r="AA551" s="650"/>
      <c r="AB551" s="650"/>
      <c r="AC551" s="650"/>
    </row>
    <row r="552" spans="2:30">
      <c r="B552" s="199" t="s">
        <v>388</v>
      </c>
      <c r="C552" s="640">
        <v>5</v>
      </c>
      <c r="D552" s="640">
        <f t="shared" ref="D552" si="154">C552+D551</f>
        <v>9.6282129159288701</v>
      </c>
      <c r="E552" s="640"/>
      <c r="F552" s="640"/>
      <c r="G552" s="640"/>
      <c r="H552" s="640"/>
      <c r="I552" s="640"/>
      <c r="J552" s="640"/>
      <c r="K552" s="640"/>
      <c r="L552" s="640"/>
      <c r="M552" s="640"/>
      <c r="N552" s="640"/>
      <c r="O552" s="324"/>
      <c r="Q552" s="647" t="s">
        <v>12</v>
      </c>
      <c r="R552" s="650">
        <f>R551+R550</f>
        <v>14.713244424741811</v>
      </c>
      <c r="S552" s="650">
        <f t="shared" ref="S552" si="155">S551+S550</f>
        <v>80.578146619625869</v>
      </c>
      <c r="T552" s="650"/>
      <c r="U552" s="650"/>
      <c r="V552" s="650"/>
      <c r="W552" s="650"/>
      <c r="X552" s="650"/>
      <c r="Y552" s="650"/>
      <c r="Z552" s="650"/>
      <c r="AA552" s="650"/>
      <c r="AB552" s="650"/>
      <c r="AC552" s="650"/>
      <c r="AD552" s="41"/>
    </row>
    <row r="553" spans="2:30">
      <c r="B553" s="199" t="s">
        <v>258</v>
      </c>
      <c r="C553" s="430"/>
      <c r="D553" s="430">
        <f t="shared" ref="D553" si="156">D552/C552-1</f>
        <v>0.92564258318577397</v>
      </c>
      <c r="E553" s="430"/>
      <c r="F553" s="430"/>
      <c r="G553" s="430"/>
      <c r="H553" s="430"/>
      <c r="I553" s="430"/>
      <c r="J553" s="526"/>
      <c r="K553" s="430"/>
      <c r="L553" s="430"/>
      <c r="M553" s="430"/>
      <c r="N553" s="430"/>
      <c r="AD553" s="670"/>
    </row>
    <row r="554" spans="2:30">
      <c r="B554" s="181"/>
      <c r="C554" s="662"/>
      <c r="D554" s="662"/>
      <c r="E554" s="662"/>
      <c r="F554" s="662"/>
      <c r="G554" s="662"/>
      <c r="H554" s="662"/>
      <c r="I554" s="662"/>
      <c r="J554" s="691"/>
      <c r="K554" s="662"/>
      <c r="L554" s="662"/>
      <c r="M554" s="662"/>
      <c r="N554" s="662"/>
      <c r="O554" s="324"/>
      <c r="AD554" s="692"/>
    </row>
    <row r="555" spans="2:30">
      <c r="B555" s="466" t="s">
        <v>411</v>
      </c>
    </row>
    <row r="556" spans="2:30">
      <c r="B556" s="681" t="s">
        <v>404</v>
      </c>
      <c r="C556" s="682">
        <f t="shared" ref="C556:D556" si="157">(C514*100+C517*400)/10^6</f>
        <v>0.16279740000000004</v>
      </c>
      <c r="D556" s="682">
        <f t="shared" si="157"/>
        <v>0.50729279999999999</v>
      </c>
      <c r="E556" s="682"/>
      <c r="F556" s="682"/>
      <c r="G556" s="682"/>
      <c r="H556" s="682"/>
      <c r="I556" s="682"/>
      <c r="J556" s="682"/>
      <c r="K556" s="682"/>
      <c r="L556" s="682"/>
      <c r="M556" s="682"/>
      <c r="N556" s="682"/>
      <c r="O556" s="324"/>
    </row>
    <row r="557" spans="2:30">
      <c r="B557" s="199" t="s">
        <v>412</v>
      </c>
      <c r="C557" s="683">
        <v>1</v>
      </c>
      <c r="D557" s="640">
        <f t="shared" ref="D557" si="158">D556+C557</f>
        <v>1.5072928000000001</v>
      </c>
      <c r="E557" s="640"/>
      <c r="F557" s="640"/>
      <c r="G557" s="640"/>
      <c r="H557" s="640"/>
      <c r="I557" s="640"/>
      <c r="J557" s="640"/>
      <c r="K557" s="640"/>
      <c r="L557" s="640"/>
      <c r="M557" s="640"/>
      <c r="N557" s="640"/>
    </row>
    <row r="558" spans="2:30">
      <c r="B558" s="199" t="s">
        <v>413</v>
      </c>
      <c r="C558" s="430"/>
      <c r="D558" s="430">
        <f>D557/C557-1</f>
        <v>0.5072928000000001</v>
      </c>
      <c r="E558" s="430"/>
      <c r="F558" s="430"/>
      <c r="G558" s="430"/>
      <c r="H558" s="430"/>
      <c r="I558" s="430"/>
      <c r="J558" s="430"/>
      <c r="K558" s="430"/>
      <c r="L558" s="430"/>
      <c r="M558" s="430"/>
      <c r="N558" s="430"/>
      <c r="O558" s="324"/>
    </row>
    <row r="559" spans="2:30">
      <c r="B559" s="181" t="s">
        <v>414</v>
      </c>
      <c r="C559" s="684">
        <f t="shared" ref="C559:N560" si="159">C551/C556</f>
        <v>12.789652008673327</v>
      </c>
      <c r="D559" s="684">
        <f t="shared" si="159"/>
        <v>9.1233562075568013</v>
      </c>
      <c r="E559" s="684"/>
      <c r="F559" s="684"/>
      <c r="G559" s="684"/>
      <c r="H559" s="684"/>
      <c r="I559" s="684"/>
      <c r="J559" s="684"/>
      <c r="K559" s="684"/>
      <c r="L559" s="684"/>
      <c r="M559" s="684"/>
      <c r="N559" s="684"/>
    </row>
    <row r="560" spans="2:30">
      <c r="B560" s="181" t="s">
        <v>415</v>
      </c>
      <c r="C560" s="684"/>
      <c r="D560" s="684">
        <f t="shared" si="159"/>
        <v>6.3877522110693219</v>
      </c>
      <c r="E560" s="684" t="e">
        <f t="shared" si="159"/>
        <v>#DIV/0!</v>
      </c>
      <c r="F560" s="684" t="e">
        <f t="shared" si="159"/>
        <v>#DIV/0!</v>
      </c>
      <c r="G560" s="684" t="e">
        <f t="shared" si="159"/>
        <v>#DIV/0!</v>
      </c>
      <c r="H560" s="684" t="e">
        <f t="shared" si="159"/>
        <v>#DIV/0!</v>
      </c>
      <c r="I560" s="684" t="e">
        <f t="shared" si="159"/>
        <v>#DIV/0!</v>
      </c>
      <c r="J560" s="684" t="e">
        <f t="shared" si="159"/>
        <v>#DIV/0!</v>
      </c>
      <c r="K560" s="684" t="e">
        <f t="shared" si="159"/>
        <v>#DIV/0!</v>
      </c>
      <c r="L560" s="684" t="e">
        <f t="shared" si="159"/>
        <v>#DIV/0!</v>
      </c>
      <c r="M560" s="684" t="e">
        <f t="shared" si="159"/>
        <v>#DIV/0!</v>
      </c>
      <c r="N560" s="684" t="e">
        <f t="shared" si="159"/>
        <v>#DIV/0!</v>
      </c>
      <c r="O560" s="324"/>
    </row>
    <row r="561" spans="1:50">
      <c r="B561" s="181"/>
      <c r="C561" s="684"/>
      <c r="D561" s="684"/>
      <c r="E561" s="684"/>
      <c r="F561" s="684"/>
      <c r="G561" s="684"/>
      <c r="H561" s="684"/>
      <c r="I561" s="684"/>
      <c r="J561" s="684"/>
      <c r="K561" s="684"/>
      <c r="L561" s="684"/>
      <c r="M561" s="684"/>
      <c r="N561" s="684"/>
    </row>
    <row r="562" spans="1:50">
      <c r="B562" s="637" t="s">
        <v>399</v>
      </c>
      <c r="C562" s="685">
        <f t="shared" ref="C562:N562" si="160">SUMPRODUCT($A$520:$A$535,C520:C535)/10^6</f>
        <v>0</v>
      </c>
      <c r="D562" s="685">
        <f t="shared" si="160"/>
        <v>0.40589867684530684</v>
      </c>
      <c r="E562" s="685">
        <f t="shared" si="160"/>
        <v>0</v>
      </c>
      <c r="F562" s="685">
        <f t="shared" si="160"/>
        <v>0</v>
      </c>
      <c r="G562" s="685">
        <f t="shared" si="160"/>
        <v>0</v>
      </c>
      <c r="H562" s="685">
        <f t="shared" si="160"/>
        <v>0</v>
      </c>
      <c r="I562" s="685">
        <f t="shared" si="160"/>
        <v>0</v>
      </c>
      <c r="J562" s="685">
        <f t="shared" si="160"/>
        <v>0</v>
      </c>
      <c r="K562" s="685">
        <f t="shared" si="160"/>
        <v>0</v>
      </c>
      <c r="L562" s="685">
        <f t="shared" si="160"/>
        <v>0</v>
      </c>
      <c r="M562" s="685">
        <f t="shared" si="160"/>
        <v>0</v>
      </c>
      <c r="N562" s="685">
        <f t="shared" si="160"/>
        <v>0</v>
      </c>
      <c r="O562" s="324"/>
    </row>
    <row r="563" spans="1:50">
      <c r="B563" s="525" t="s">
        <v>409</v>
      </c>
      <c r="C563" s="683">
        <v>0.5</v>
      </c>
      <c r="D563" s="686">
        <f>D562+C563</f>
        <v>0.90589867684530678</v>
      </c>
      <c r="E563" s="686"/>
      <c r="F563" s="686"/>
      <c r="G563" s="686"/>
      <c r="H563" s="686"/>
      <c r="I563" s="686"/>
      <c r="J563" s="686"/>
      <c r="K563" s="686"/>
      <c r="L563" s="686"/>
      <c r="M563" s="686"/>
      <c r="N563" s="686"/>
    </row>
    <row r="564" spans="1:50">
      <c r="B564" s="199" t="s">
        <v>258</v>
      </c>
      <c r="D564" s="177">
        <f>D563/C563-1</f>
        <v>0.81179735369061357</v>
      </c>
      <c r="E564" s="177"/>
      <c r="F564" s="177"/>
      <c r="G564" s="177"/>
      <c r="H564" s="177"/>
      <c r="I564" s="177"/>
      <c r="J564" s="177"/>
      <c r="K564" s="177"/>
      <c r="L564" s="177"/>
      <c r="M564" s="177"/>
      <c r="N564" s="177"/>
      <c r="O564" s="324"/>
    </row>
    <row r="565" spans="1:50">
      <c r="B565" s="525" t="s">
        <v>416</v>
      </c>
      <c r="D565" s="687">
        <f t="shared" ref="D565" si="161">D552/D563</f>
        <v>10.628355203540059</v>
      </c>
      <c r="E565" s="687"/>
      <c r="F565" s="687"/>
      <c r="G565" s="687"/>
      <c r="H565" s="688"/>
      <c r="I565" s="688"/>
      <c r="J565" s="688"/>
      <c r="K565" s="688"/>
      <c r="L565" s="688"/>
      <c r="M565" s="688"/>
      <c r="N565" s="688"/>
    </row>
    <row r="566" spans="1:50">
      <c r="B566" s="597" t="s">
        <v>417</v>
      </c>
      <c r="D566" s="687">
        <f t="shared" ref="D566" si="162">D552/D563</f>
        <v>10.628355203540059</v>
      </c>
      <c r="E566" s="687"/>
      <c r="F566" s="687"/>
      <c r="G566" s="687"/>
      <c r="H566" s="687"/>
      <c r="I566" s="687"/>
      <c r="J566" s="687"/>
      <c r="K566" s="687"/>
      <c r="L566" s="687"/>
      <c r="M566" s="687"/>
      <c r="N566" s="687"/>
      <c r="O566" s="324"/>
    </row>
    <row r="568" spans="1:50">
      <c r="B568" s="463"/>
      <c r="C568" s="689"/>
      <c r="D568" s="689"/>
      <c r="E568" s="689"/>
      <c r="F568" s="689"/>
      <c r="G568" s="689"/>
      <c r="H568" s="689"/>
      <c r="I568" s="689"/>
      <c r="J568" s="689"/>
      <c r="K568" s="689"/>
      <c r="L568" s="689"/>
      <c r="M568" s="689"/>
      <c r="N568" s="689"/>
      <c r="O568" s="324"/>
    </row>
    <row r="569" spans="1:50">
      <c r="B569" s="463"/>
      <c r="C569" s="689"/>
      <c r="D569" s="689"/>
      <c r="E569" s="689"/>
      <c r="F569" s="689"/>
      <c r="G569" s="689"/>
      <c r="H569" s="689"/>
      <c r="I569" s="689"/>
      <c r="J569" s="689"/>
      <c r="K569" s="689"/>
      <c r="L569" s="689"/>
      <c r="M569" s="689"/>
      <c r="N569" s="689"/>
    </row>
    <row r="570" spans="1:50">
      <c r="B570" s="698" t="s">
        <v>422</v>
      </c>
      <c r="C570" s="699">
        <f t="shared" ref="C570:D570" si="163">SUM(C133:C155)+SUM(C231:C245)+SUM(C321:C343)+SUM(C429:C435)+SUM(C511:C518)</f>
        <v>2447082.5616111974</v>
      </c>
      <c r="D570" s="699">
        <f t="shared" si="163"/>
        <v>3564143.2307859138</v>
      </c>
      <c r="E570" s="699"/>
      <c r="F570" s="699"/>
      <c r="G570" s="699"/>
      <c r="H570" s="699"/>
      <c r="I570" s="699"/>
      <c r="J570" s="699"/>
      <c r="K570" s="699"/>
      <c r="L570" s="699"/>
      <c r="M570" s="699"/>
      <c r="N570" s="699"/>
      <c r="O570" s="324"/>
    </row>
    <row r="571" spans="1:50">
      <c r="B571" s="698" t="s">
        <v>424</v>
      </c>
      <c r="C571" s="699">
        <f t="shared" ref="C571:D571" si="164">C537+C453+C367+C263+C173-C570</f>
        <v>167964.08831937332</v>
      </c>
      <c r="D571" s="699">
        <f t="shared" si="164"/>
        <v>218765.51561367558</v>
      </c>
      <c r="E571" s="699"/>
      <c r="F571" s="699"/>
      <c r="G571" s="699"/>
      <c r="H571" s="699"/>
      <c r="I571" s="699"/>
      <c r="J571" s="699"/>
      <c r="K571" s="699"/>
      <c r="L571" s="699"/>
      <c r="M571" s="699"/>
      <c r="N571" s="699"/>
    </row>
    <row r="572" spans="1:50">
      <c r="B572" s="463"/>
      <c r="C572" s="689"/>
      <c r="D572" s="689"/>
      <c r="E572" s="689"/>
      <c r="F572" s="689"/>
      <c r="G572" s="689"/>
      <c r="H572" s="689"/>
      <c r="I572" s="689"/>
      <c r="J572" s="689"/>
      <c r="K572" s="689"/>
      <c r="L572" s="689"/>
      <c r="M572" s="689"/>
      <c r="N572" s="689"/>
      <c r="O572" s="324"/>
    </row>
    <row r="573" spans="1:50" s="193" customFormat="1">
      <c r="B573" s="176"/>
      <c r="C573" s="176"/>
      <c r="D573" s="176"/>
      <c r="E573" s="176"/>
      <c r="F573" s="176"/>
      <c r="G573" s="176"/>
      <c r="H573" s="176"/>
      <c r="I573" s="176"/>
      <c r="J573" s="176"/>
      <c r="K573" s="176"/>
      <c r="L573" s="176"/>
      <c r="M573" s="176"/>
      <c r="N573" s="176"/>
      <c r="O573" s="176"/>
      <c r="P573" s="176"/>
      <c r="Q573" s="176"/>
      <c r="R573" s="176"/>
      <c r="S573" s="176"/>
      <c r="T573" s="176"/>
      <c r="U573" s="176"/>
      <c r="V573" s="176"/>
      <c r="W573" s="176"/>
      <c r="X573" s="176"/>
      <c r="Y573" s="176"/>
      <c r="Z573" s="176"/>
      <c r="AA573" s="176"/>
      <c r="AB573" s="176"/>
      <c r="AC573" s="176"/>
      <c r="AD573" s="176"/>
      <c r="AF573" s="176"/>
      <c r="AG573" s="176"/>
      <c r="AH573" s="176"/>
      <c r="AI573" s="176"/>
      <c r="AJ573" s="176"/>
      <c r="AK573" s="176"/>
      <c r="AL573" s="176"/>
      <c r="AM573" s="176"/>
      <c r="AN573" s="176"/>
      <c r="AO573" s="176"/>
      <c r="AP573" s="176"/>
      <c r="AQ573" s="176"/>
      <c r="AR573" s="176"/>
      <c r="AS573" s="176"/>
      <c r="AT573" s="176"/>
      <c r="AU573" s="176"/>
      <c r="AV573" s="176"/>
      <c r="AW573" s="176"/>
      <c r="AX573" s="176"/>
    </row>
    <row r="574" spans="1:50" s="193" customFormat="1">
      <c r="A574"/>
      <c r="B574" s="176"/>
      <c r="C574" s="176"/>
      <c r="D574" s="176"/>
      <c r="E574" s="176"/>
      <c r="F574" s="176"/>
      <c r="G574" s="176"/>
      <c r="H574" s="176"/>
      <c r="I574" s="176"/>
      <c r="J574" s="176"/>
      <c r="K574" s="176"/>
      <c r="L574" s="176"/>
      <c r="M574" s="176"/>
      <c r="N574" s="176"/>
      <c r="O574" s="324"/>
      <c r="P574" s="176"/>
      <c r="Q574" s="176"/>
      <c r="R574" s="176"/>
      <c r="S574" s="176"/>
      <c r="T574" s="176"/>
      <c r="U574" s="176"/>
      <c r="V574" s="176"/>
      <c r="W574" s="176"/>
      <c r="X574" s="176"/>
      <c r="Y574" s="176"/>
      <c r="Z574" s="176"/>
      <c r="AA574" s="176"/>
      <c r="AB574" s="176"/>
      <c r="AC574" s="176"/>
      <c r="AD574" s="176"/>
      <c r="AE574" s="176"/>
      <c r="AF574" s="176"/>
      <c r="AG574" s="176"/>
      <c r="AH574" s="176"/>
      <c r="AI574" s="176"/>
      <c r="AJ574" s="176"/>
      <c r="AK574" s="176"/>
      <c r="AL574" s="176"/>
      <c r="AM574" s="176"/>
      <c r="AN574" s="176"/>
      <c r="AO574" s="176"/>
      <c r="AP574" s="176"/>
      <c r="AQ574" s="176"/>
      <c r="AR574" s="176"/>
      <c r="AS574" s="176"/>
      <c r="AT574" s="176"/>
      <c r="AU574" s="176"/>
      <c r="AV574" s="176"/>
      <c r="AW574" s="176"/>
      <c r="AX574" s="176"/>
    </row>
    <row r="575" spans="1:50" s="193" customFormat="1">
      <c r="A575"/>
      <c r="B575" s="176"/>
      <c r="C575" s="176"/>
      <c r="D575" s="176"/>
      <c r="E575" s="176"/>
      <c r="F575" s="176"/>
      <c r="G575" s="176"/>
      <c r="H575" s="176"/>
      <c r="I575" s="176"/>
      <c r="J575" s="176"/>
      <c r="K575" s="176"/>
      <c r="L575" s="176"/>
      <c r="M575" s="176"/>
      <c r="N575" s="176"/>
      <c r="O575" s="176"/>
      <c r="P575" s="176"/>
      <c r="Q575" s="176"/>
      <c r="R575" s="176"/>
      <c r="S575" s="176"/>
      <c r="T575" s="176"/>
      <c r="U575" s="176"/>
      <c r="V575" s="176"/>
      <c r="W575" s="176"/>
      <c r="X575" s="176"/>
      <c r="Y575" s="176"/>
      <c r="Z575" s="176"/>
      <c r="AA575" s="176"/>
      <c r="AB575" s="176"/>
      <c r="AC575" s="176"/>
      <c r="AD575" s="176"/>
      <c r="AE575" s="176"/>
      <c r="AF575" s="176"/>
      <c r="AG575" s="176"/>
      <c r="AH575" s="176"/>
      <c r="AI575" s="176"/>
      <c r="AJ575" s="176"/>
      <c r="AK575" s="176"/>
      <c r="AL575" s="176"/>
      <c r="AM575" s="176"/>
      <c r="AN575" s="176"/>
      <c r="AO575" s="176"/>
      <c r="AP575" s="176"/>
      <c r="AQ575" s="176"/>
      <c r="AR575" s="176"/>
      <c r="AS575" s="176"/>
      <c r="AT575" s="176"/>
      <c r="AU575" s="176"/>
      <c r="AV575" s="176"/>
      <c r="AW575" s="176"/>
      <c r="AX575" s="176"/>
    </row>
    <row r="576" spans="1:50" s="193" customFormat="1">
      <c r="A576"/>
      <c r="B576" s="176"/>
      <c r="C576" s="176"/>
      <c r="D576" s="176"/>
      <c r="E576" s="176"/>
      <c r="F576" s="176"/>
      <c r="G576" s="176"/>
      <c r="H576" s="176"/>
      <c r="I576" s="176"/>
      <c r="J576" s="176"/>
      <c r="K576" s="176"/>
      <c r="L576" s="176"/>
      <c r="M576" s="176"/>
      <c r="N576" s="176"/>
      <c r="O576" s="324"/>
      <c r="P576" s="176"/>
      <c r="Q576" s="176"/>
      <c r="R576" s="176"/>
      <c r="S576" s="176"/>
      <c r="T576" s="176"/>
      <c r="U576" s="176"/>
      <c r="V576" s="176"/>
      <c r="W576" s="176"/>
      <c r="X576" s="176"/>
      <c r="Y576" s="176"/>
      <c r="Z576" s="176"/>
      <c r="AA576" s="176"/>
      <c r="AB576" s="176"/>
      <c r="AC576" s="176"/>
      <c r="AD576" s="176"/>
    </row>
    <row r="577" spans="1:68" s="193" customFormat="1">
      <c r="A577"/>
      <c r="B577" s="176"/>
      <c r="C577" s="176"/>
      <c r="D577" s="176"/>
      <c r="E577" s="176"/>
      <c r="F577" s="176"/>
      <c r="G577" s="176"/>
      <c r="H577" s="176"/>
      <c r="I577" s="176"/>
      <c r="J577" s="176"/>
      <c r="K577" s="176"/>
      <c r="L577" s="176"/>
      <c r="M577" s="176"/>
      <c r="N577" s="176"/>
      <c r="O577" s="176"/>
      <c r="P577" s="176"/>
      <c r="Q577" s="176"/>
      <c r="R577" s="176"/>
      <c r="S577" s="176"/>
      <c r="T577" s="176"/>
      <c r="U577" s="176"/>
      <c r="V577" s="176"/>
      <c r="W577" s="176"/>
      <c r="X577" s="176"/>
      <c r="Y577" s="176"/>
      <c r="Z577" s="176"/>
      <c r="AA577" s="176"/>
      <c r="AB577" s="176"/>
      <c r="AC577" s="176"/>
      <c r="AD577" s="176"/>
    </row>
    <row r="578" spans="1:68" s="193" customFormat="1" ht="21">
      <c r="A578" s="3"/>
      <c r="B578" s="748" t="s">
        <v>443</v>
      </c>
      <c r="C578" s="744"/>
      <c r="D578" s="744"/>
      <c r="E578" s="744"/>
      <c r="F578" s="744"/>
      <c r="G578" s="744"/>
      <c r="H578" s="744"/>
      <c r="I578" s="744"/>
      <c r="J578" s="744"/>
      <c r="K578" s="744"/>
      <c r="L578" s="744"/>
      <c r="M578" s="744"/>
      <c r="N578" s="744"/>
      <c r="O578" s="324"/>
      <c r="P578" s="744"/>
      <c r="Q578" s="749" t="s">
        <v>445</v>
      </c>
      <c r="R578" s="744"/>
      <c r="S578" s="744"/>
      <c r="T578" s="744"/>
      <c r="U578" s="744"/>
      <c r="V578" s="744"/>
      <c r="W578" s="744"/>
      <c r="X578" s="744"/>
      <c r="Y578" s="744"/>
      <c r="Z578" s="744"/>
      <c r="AA578" s="744"/>
      <c r="AB578" s="744"/>
      <c r="AC578" s="744"/>
      <c r="AD578" s="176"/>
    </row>
    <row r="579" spans="1:68" s="193" customFormat="1">
      <c r="A579"/>
      <c r="C579" s="176"/>
      <c r="D579" s="176"/>
      <c r="E579" s="176"/>
      <c r="F579" s="176"/>
      <c r="G579" s="176"/>
      <c r="H579" s="176"/>
      <c r="I579" s="176"/>
      <c r="J579" s="176"/>
      <c r="K579" s="176"/>
      <c r="L579" s="176"/>
      <c r="M579" s="176"/>
      <c r="N579" s="176"/>
      <c r="O579" s="176"/>
      <c r="P579" s="176"/>
      <c r="R579" s="176"/>
      <c r="S579" s="176"/>
      <c r="T579" s="176"/>
      <c r="U579" s="176"/>
      <c r="V579" s="176"/>
      <c r="W579" s="176"/>
      <c r="X579" s="176"/>
      <c r="Y579" s="176"/>
      <c r="Z579" s="176"/>
      <c r="AA579" s="176"/>
      <c r="AB579" s="176"/>
      <c r="AC579" s="176"/>
      <c r="AD579" s="269"/>
    </row>
    <row r="580" spans="1:68" s="193" customFormat="1">
      <c r="A580"/>
      <c r="B580" s="600" t="s">
        <v>439</v>
      </c>
      <c r="C580" s="237">
        <v>2016</v>
      </c>
      <c r="D580" s="237">
        <v>2017</v>
      </c>
      <c r="E580" s="237">
        <v>2018</v>
      </c>
      <c r="F580" s="237">
        <v>2019</v>
      </c>
      <c r="G580" s="237">
        <v>2020</v>
      </c>
      <c r="H580" s="237">
        <v>2021</v>
      </c>
      <c r="I580" s="237">
        <v>2022</v>
      </c>
      <c r="J580" s="237">
        <v>2023</v>
      </c>
      <c r="K580" s="237">
        <v>2024</v>
      </c>
      <c r="L580" s="237">
        <v>2025</v>
      </c>
      <c r="M580" s="237">
        <v>2026</v>
      </c>
      <c r="N580" s="237">
        <v>2027</v>
      </c>
      <c r="O580" s="324"/>
      <c r="P580" s="176"/>
      <c r="Q580" s="596" t="str">
        <f>B580</f>
        <v>Product category</v>
      </c>
      <c r="R580" s="236">
        <v>2016</v>
      </c>
      <c r="S580" s="237">
        <v>2017</v>
      </c>
      <c r="T580" s="237">
        <v>2018</v>
      </c>
      <c r="U580" s="237">
        <v>2019</v>
      </c>
      <c r="V580" s="237">
        <v>2020</v>
      </c>
      <c r="W580" s="237">
        <v>2021</v>
      </c>
      <c r="X580" s="237">
        <v>2022</v>
      </c>
      <c r="Y580" s="237">
        <v>2023</v>
      </c>
      <c r="Z580" s="237">
        <v>2024</v>
      </c>
      <c r="AA580" s="237">
        <v>2025</v>
      </c>
      <c r="AB580" s="237">
        <v>2026</v>
      </c>
      <c r="AC580" s="237">
        <v>2027</v>
      </c>
      <c r="AD580" s="269"/>
    </row>
    <row r="581" spans="1:68" s="193" customFormat="1">
      <c r="A581"/>
      <c r="B581" s="477" t="s">
        <v>536</v>
      </c>
      <c r="C581" s="602">
        <v>0</v>
      </c>
      <c r="D581" s="602">
        <v>0</v>
      </c>
      <c r="E581" s="602"/>
      <c r="F581" s="602"/>
      <c r="G581" s="602"/>
      <c r="H581" s="602"/>
      <c r="I581" s="602"/>
      <c r="J581" s="602"/>
      <c r="K581" s="602"/>
      <c r="L581" s="602"/>
      <c r="M581" s="602"/>
      <c r="N581" s="602"/>
      <c r="O581" s="176"/>
      <c r="P581" s="176"/>
      <c r="Q581" s="477" t="s">
        <v>536</v>
      </c>
      <c r="R581" s="601">
        <v>0</v>
      </c>
      <c r="S581" s="269">
        <v>0</v>
      </c>
      <c r="T581" s="269"/>
      <c r="U581" s="269"/>
      <c r="V581" s="269"/>
      <c r="W581" s="269"/>
      <c r="X581" s="269"/>
      <c r="Y581" s="269"/>
      <c r="Z581" s="269"/>
      <c r="AA581" s="269"/>
      <c r="AB581" s="269"/>
      <c r="AC581" s="269"/>
      <c r="AD581" s="269"/>
    </row>
    <row r="582" spans="1:68" s="193" customFormat="1">
      <c r="A582"/>
      <c r="B582" s="478" t="s">
        <v>537</v>
      </c>
      <c r="C582" s="271">
        <v>0</v>
      </c>
      <c r="D582" s="271">
        <v>0</v>
      </c>
      <c r="E582" s="271"/>
      <c r="F582" s="271"/>
      <c r="G582" s="271"/>
      <c r="H582" s="271"/>
      <c r="I582" s="271"/>
      <c r="J582" s="271"/>
      <c r="K582" s="271"/>
      <c r="L582" s="271"/>
      <c r="M582" s="271"/>
      <c r="N582" s="271"/>
      <c r="O582" s="324"/>
      <c r="P582" s="176"/>
      <c r="Q582" s="478" t="s">
        <v>537</v>
      </c>
      <c r="R582" s="601">
        <v>419674.79400000005</v>
      </c>
      <c r="S582" s="269">
        <v>256486.04</v>
      </c>
      <c r="T582" s="269"/>
      <c r="U582" s="269"/>
      <c r="V582" s="269"/>
      <c r="W582" s="269"/>
      <c r="X582" s="269"/>
      <c r="Y582" s="269"/>
      <c r="Z582" s="269"/>
      <c r="AA582" s="269"/>
      <c r="AB582" s="269"/>
      <c r="AC582" s="269"/>
      <c r="AD582" s="269"/>
    </row>
    <row r="583" spans="1:68" s="193" customFormat="1">
      <c r="A583"/>
      <c r="B583" s="478" t="s">
        <v>538</v>
      </c>
      <c r="C583" s="271">
        <v>0</v>
      </c>
      <c r="D583" s="271">
        <v>0</v>
      </c>
      <c r="E583" s="271"/>
      <c r="F583" s="271"/>
      <c r="G583" s="271"/>
      <c r="H583" s="271"/>
      <c r="I583" s="271"/>
      <c r="J583" s="271"/>
      <c r="K583" s="271"/>
      <c r="L583" s="271"/>
      <c r="M583" s="271"/>
      <c r="N583" s="271"/>
      <c r="O583" s="176"/>
      <c r="P583" s="176"/>
      <c r="Q583" s="478" t="s">
        <v>538</v>
      </c>
      <c r="R583" s="601">
        <v>0</v>
      </c>
      <c r="S583" s="269">
        <v>0</v>
      </c>
      <c r="T583" s="269"/>
      <c r="U583" s="269"/>
      <c r="V583" s="269"/>
      <c r="W583" s="269"/>
      <c r="X583" s="269"/>
      <c r="Y583" s="269"/>
      <c r="Z583" s="269"/>
      <c r="AA583" s="269"/>
      <c r="AB583" s="269"/>
      <c r="AC583" s="269"/>
      <c r="AD583" s="269"/>
    </row>
    <row r="584" spans="1:68" s="193" customFormat="1">
      <c r="A584"/>
      <c r="B584" s="478" t="s">
        <v>539</v>
      </c>
      <c r="C584" s="271">
        <v>0</v>
      </c>
      <c r="D584" s="271">
        <v>0</v>
      </c>
      <c r="E584" s="271"/>
      <c r="F584" s="271"/>
      <c r="G584" s="271"/>
      <c r="H584" s="271"/>
      <c r="I584" s="271"/>
      <c r="J584" s="271"/>
      <c r="K584" s="271"/>
      <c r="L584" s="271"/>
      <c r="M584" s="271"/>
      <c r="N584" s="271"/>
      <c r="O584" s="324"/>
      <c r="P584" s="176"/>
      <c r="Q584" s="412" t="s">
        <v>539</v>
      </c>
      <c r="R584" s="603">
        <v>0</v>
      </c>
      <c r="S584" s="404">
        <v>0</v>
      </c>
      <c r="T584" s="404"/>
      <c r="U584" s="404"/>
      <c r="V584" s="404"/>
      <c r="W584" s="404"/>
      <c r="X584" s="404"/>
      <c r="Y584" s="404"/>
      <c r="Z584" s="404"/>
      <c r="AA584" s="404"/>
      <c r="AB584" s="404"/>
      <c r="AC584" s="404"/>
      <c r="AD584" s="269"/>
    </row>
    <row r="585" spans="1:68" s="193" customFormat="1">
      <c r="A585"/>
      <c r="B585" s="478" t="s">
        <v>540</v>
      </c>
      <c r="C585" s="271">
        <v>0</v>
      </c>
      <c r="D585" s="271">
        <v>0</v>
      </c>
      <c r="E585" s="271"/>
      <c r="F585" s="271"/>
      <c r="G585" s="271"/>
      <c r="H585" s="271"/>
      <c r="I585" s="271"/>
      <c r="J585" s="271"/>
      <c r="K585" s="271"/>
      <c r="L585" s="271"/>
      <c r="M585" s="271"/>
      <c r="N585" s="271"/>
      <c r="O585" s="176"/>
      <c r="P585" s="176"/>
      <c r="Q585" s="478" t="s">
        <v>540</v>
      </c>
      <c r="R585" s="601">
        <v>0</v>
      </c>
      <c r="S585" s="269">
        <v>0</v>
      </c>
      <c r="T585" s="269"/>
      <c r="U585" s="269"/>
      <c r="V585" s="269"/>
      <c r="W585" s="269"/>
      <c r="X585" s="269"/>
      <c r="Y585" s="269"/>
      <c r="Z585" s="269"/>
      <c r="AA585" s="269"/>
      <c r="AB585" s="269"/>
      <c r="AC585" s="269"/>
      <c r="AD585" s="269"/>
    </row>
    <row r="586" spans="1:68" s="193" customFormat="1">
      <c r="A586"/>
      <c r="B586" s="478" t="s">
        <v>541</v>
      </c>
      <c r="C586" s="271">
        <v>810472.91450399999</v>
      </c>
      <c r="D586" s="271">
        <v>576701.68237702176</v>
      </c>
      <c r="E586" s="271"/>
      <c r="F586" s="271"/>
      <c r="G586" s="271"/>
      <c r="H586" s="271"/>
      <c r="I586" s="271"/>
      <c r="J586" s="271"/>
      <c r="K586" s="271"/>
      <c r="L586" s="271"/>
      <c r="M586" s="271"/>
      <c r="N586" s="271"/>
      <c r="O586" s="324"/>
      <c r="P586" s="176"/>
      <c r="Q586" s="478" t="s">
        <v>541</v>
      </c>
      <c r="R586" s="601">
        <v>4592679.8488559993</v>
      </c>
      <c r="S586" s="269">
        <v>5190315.141393194</v>
      </c>
      <c r="T586" s="269"/>
      <c r="U586" s="269"/>
      <c r="V586" s="269"/>
      <c r="W586" s="269"/>
      <c r="X586" s="269"/>
      <c r="Y586" s="269"/>
      <c r="Z586" s="269"/>
      <c r="AA586" s="269"/>
      <c r="AB586" s="269"/>
      <c r="AC586" s="269"/>
      <c r="AD586" s="269"/>
    </row>
    <row r="587" spans="1:68" s="193" customFormat="1">
      <c r="A587"/>
      <c r="B587" s="478" t="s">
        <v>542</v>
      </c>
      <c r="C587" s="271">
        <v>0</v>
      </c>
      <c r="D587" s="271">
        <v>0</v>
      </c>
      <c r="E587" s="271"/>
      <c r="F587" s="271"/>
      <c r="G587" s="271"/>
      <c r="H587" s="271"/>
      <c r="I587" s="271"/>
      <c r="J587" s="271"/>
      <c r="K587" s="271"/>
      <c r="L587" s="271"/>
      <c r="M587" s="271"/>
      <c r="N587" s="271"/>
      <c r="O587" s="176"/>
      <c r="P587" s="176"/>
      <c r="Q587" s="478" t="s">
        <v>542</v>
      </c>
      <c r="R587" s="601">
        <v>0</v>
      </c>
      <c r="S587" s="269">
        <v>0</v>
      </c>
      <c r="T587" s="269"/>
      <c r="U587" s="269"/>
      <c r="V587" s="269"/>
      <c r="W587" s="269"/>
      <c r="X587" s="269"/>
      <c r="Y587" s="269"/>
      <c r="Z587" s="269"/>
      <c r="AA587" s="269"/>
      <c r="AB587" s="269"/>
      <c r="AC587" s="269"/>
      <c r="AD587" s="269"/>
    </row>
    <row r="588" spans="1:68" s="193" customFormat="1">
      <c r="A588"/>
      <c r="B588" s="478" t="s">
        <v>543</v>
      </c>
      <c r="C588" s="271">
        <v>0</v>
      </c>
      <c r="D588" s="271">
        <v>0</v>
      </c>
      <c r="E588" s="271"/>
      <c r="F588" s="271"/>
      <c r="G588" s="271"/>
      <c r="H588" s="271"/>
      <c r="I588" s="271"/>
      <c r="J588" s="271"/>
      <c r="K588" s="271"/>
      <c r="L588" s="271"/>
      <c r="M588" s="271"/>
      <c r="N588" s="271"/>
      <c r="O588" s="324"/>
      <c r="P588" s="176"/>
      <c r="Q588" s="478" t="s">
        <v>543</v>
      </c>
      <c r="R588" s="601">
        <v>0</v>
      </c>
      <c r="S588" s="269">
        <v>0</v>
      </c>
      <c r="T588" s="269"/>
      <c r="U588" s="269"/>
      <c r="V588" s="269"/>
      <c r="W588" s="269"/>
      <c r="X588" s="269"/>
      <c r="Y588" s="269"/>
      <c r="Z588" s="269"/>
      <c r="AA588" s="269"/>
      <c r="AB588" s="269"/>
      <c r="AC588" s="269"/>
      <c r="AD588" s="269"/>
    </row>
    <row r="589" spans="1:68" s="193" customFormat="1">
      <c r="A589"/>
      <c r="B589" s="478" t="s">
        <v>544</v>
      </c>
      <c r="C589" s="271">
        <v>35448.748107197229</v>
      </c>
      <c r="D589" s="271">
        <v>18423.59490889241</v>
      </c>
      <c r="E589" s="271"/>
      <c r="F589" s="271"/>
      <c r="G589" s="271"/>
      <c r="H589" s="271"/>
      <c r="I589" s="271"/>
      <c r="J589" s="271"/>
      <c r="K589" s="271"/>
      <c r="L589" s="271"/>
      <c r="M589" s="271"/>
      <c r="N589" s="271"/>
      <c r="O589" s="176"/>
      <c r="P589" s="176"/>
      <c r="Q589" s="478" t="s">
        <v>544</v>
      </c>
      <c r="R589" s="601">
        <v>1736988.6572526665</v>
      </c>
      <c r="S589" s="269">
        <v>1823935.8959803518</v>
      </c>
      <c r="T589" s="269"/>
      <c r="U589" s="269"/>
      <c r="V589" s="269"/>
      <c r="W589" s="269"/>
      <c r="X589" s="269"/>
      <c r="Y589" s="269"/>
      <c r="Z589" s="269"/>
      <c r="AA589" s="269"/>
      <c r="AB589" s="269"/>
      <c r="AC589" s="269"/>
      <c r="AD589" s="269"/>
    </row>
    <row r="590" spans="1:68" s="193" customFormat="1">
      <c r="A590"/>
      <c r="B590" s="478" t="s">
        <v>545</v>
      </c>
      <c r="C590" s="271">
        <v>0</v>
      </c>
      <c r="D590" s="271">
        <v>0</v>
      </c>
      <c r="E590" s="271"/>
      <c r="F590" s="271"/>
      <c r="G590" s="271"/>
      <c r="H590" s="271"/>
      <c r="I590" s="271"/>
      <c r="J590" s="271"/>
      <c r="K590" s="271"/>
      <c r="L590" s="271"/>
      <c r="M590" s="271"/>
      <c r="N590" s="271"/>
      <c r="O590" s="324"/>
      <c r="P590" s="176"/>
      <c r="Q590" s="478" t="s">
        <v>545</v>
      </c>
      <c r="R590" s="601">
        <v>30525.800000000003</v>
      </c>
      <c r="S590" s="269">
        <v>21446.800000000003</v>
      </c>
      <c r="T590" s="269"/>
      <c r="U590" s="269"/>
      <c r="V590" s="269"/>
      <c r="W590" s="269"/>
      <c r="X590" s="269"/>
      <c r="Y590" s="269"/>
      <c r="Z590" s="269"/>
      <c r="AA590" s="269"/>
      <c r="AB590" s="269"/>
      <c r="AC590" s="269"/>
      <c r="AD590" s="269"/>
    </row>
    <row r="591" spans="1:68" s="193" customFormat="1">
      <c r="A591"/>
      <c r="B591" s="478" t="s">
        <v>546</v>
      </c>
      <c r="C591" s="271">
        <v>0</v>
      </c>
      <c r="D591" s="271">
        <v>0</v>
      </c>
      <c r="E591" s="271"/>
      <c r="F591" s="271"/>
      <c r="G591" s="271"/>
      <c r="H591" s="271"/>
      <c r="I591" s="271"/>
      <c r="J591" s="271"/>
      <c r="K591" s="271"/>
      <c r="L591" s="271"/>
      <c r="M591" s="271"/>
      <c r="N591" s="271"/>
      <c r="O591" s="176"/>
      <c r="P591" s="176"/>
      <c r="Q591" s="478" t="s">
        <v>546</v>
      </c>
      <c r="R591" s="601">
        <v>25790.925000000003</v>
      </c>
      <c r="S591" s="269">
        <v>12915.93</v>
      </c>
      <c r="T591" s="269"/>
      <c r="U591" s="269"/>
      <c r="V591" s="269"/>
      <c r="W591" s="269"/>
      <c r="X591" s="269"/>
      <c r="Y591" s="269"/>
      <c r="Z591" s="269"/>
      <c r="AA591" s="269"/>
      <c r="AB591" s="269"/>
      <c r="AC591" s="269"/>
      <c r="AD591" s="269"/>
      <c r="AV591" s="176"/>
      <c r="AW591" s="176"/>
      <c r="AX591" s="176"/>
      <c r="BO591" s="176"/>
      <c r="BP591" s="176"/>
    </row>
    <row r="592" spans="1:68" s="193" customFormat="1">
      <c r="A592"/>
      <c r="B592" s="478" t="s">
        <v>547</v>
      </c>
      <c r="C592" s="271">
        <v>0</v>
      </c>
      <c r="D592" s="271">
        <v>0</v>
      </c>
      <c r="E592" s="271"/>
      <c r="F592" s="271"/>
      <c r="G592" s="271"/>
      <c r="H592" s="271"/>
      <c r="I592" s="271"/>
      <c r="J592" s="271"/>
      <c r="K592" s="271"/>
      <c r="L592" s="271"/>
      <c r="M592" s="271"/>
      <c r="N592" s="271"/>
      <c r="O592" s="324"/>
      <c r="P592" s="176"/>
      <c r="Q592" s="478" t="s">
        <v>547</v>
      </c>
      <c r="R592" s="601">
        <v>0</v>
      </c>
      <c r="S592" s="269">
        <v>0</v>
      </c>
      <c r="T592" s="269"/>
      <c r="U592" s="269"/>
      <c r="V592" s="269"/>
      <c r="W592" s="269"/>
      <c r="X592" s="269"/>
      <c r="Y592" s="269"/>
      <c r="Z592" s="269"/>
      <c r="AA592" s="269"/>
      <c r="AB592" s="269"/>
      <c r="AC592" s="269"/>
      <c r="AD592" s="269"/>
      <c r="AV592" s="176"/>
      <c r="AW592" s="176"/>
      <c r="AX592" s="176"/>
    </row>
    <row r="593" spans="1:68">
      <c r="A593"/>
      <c r="B593" s="412" t="s">
        <v>548</v>
      </c>
      <c r="C593" s="271">
        <v>0</v>
      </c>
      <c r="D593" s="271">
        <v>0</v>
      </c>
      <c r="E593" s="271"/>
      <c r="F593" s="271"/>
      <c r="G593" s="271"/>
      <c r="H593" s="271"/>
      <c r="I593" s="271"/>
      <c r="J593" s="271"/>
      <c r="K593" s="271"/>
      <c r="L593" s="271"/>
      <c r="M593" s="271"/>
      <c r="N593" s="271"/>
      <c r="Q593" s="412" t="s">
        <v>548</v>
      </c>
      <c r="R593" s="601">
        <v>0</v>
      </c>
      <c r="S593" s="269">
        <v>0</v>
      </c>
      <c r="T593" s="269"/>
      <c r="U593" s="269"/>
      <c r="V593" s="269"/>
      <c r="W593" s="269"/>
      <c r="X593" s="269"/>
      <c r="Y593" s="269"/>
      <c r="Z593" s="269"/>
      <c r="AA593" s="269"/>
      <c r="AB593" s="269"/>
      <c r="AC593" s="269"/>
      <c r="AD593" s="269"/>
      <c r="AE593" s="193"/>
      <c r="AF593" s="193"/>
      <c r="AG593" s="193"/>
      <c r="AH593" s="193"/>
      <c r="AI593" s="193"/>
      <c r="AJ593" s="193"/>
      <c r="AK593" s="193"/>
      <c r="AL593" s="193"/>
      <c r="AM593" s="193"/>
      <c r="AN593" s="193"/>
      <c r="AO593" s="193"/>
      <c r="AP593" s="193"/>
      <c r="AQ593" s="193"/>
      <c r="AR593" s="193"/>
      <c r="AS593" s="193"/>
      <c r="AT593" s="193"/>
      <c r="AU593" s="193"/>
    </row>
    <row r="594" spans="1:68">
      <c r="A594"/>
      <c r="B594" s="477" t="s">
        <v>549</v>
      </c>
      <c r="C594" s="602">
        <v>0</v>
      </c>
      <c r="D594" s="602">
        <v>0</v>
      </c>
      <c r="E594" s="602"/>
      <c r="F594" s="602"/>
      <c r="G594" s="602"/>
      <c r="H594" s="602"/>
      <c r="I594" s="602"/>
      <c r="J594" s="602"/>
      <c r="K594" s="602"/>
      <c r="L594" s="602"/>
      <c r="M594" s="602"/>
      <c r="N594" s="602"/>
      <c r="O594" s="324"/>
      <c r="Q594" s="477" t="s">
        <v>549</v>
      </c>
      <c r="R594" s="604">
        <v>0</v>
      </c>
      <c r="S594" s="605">
        <v>0</v>
      </c>
      <c r="T594" s="605"/>
      <c r="U594" s="605"/>
      <c r="V594" s="605"/>
      <c r="W594" s="605"/>
      <c r="X594" s="605"/>
      <c r="Y594" s="605"/>
      <c r="Z594" s="605"/>
      <c r="AA594" s="605"/>
      <c r="AB594" s="605"/>
      <c r="AC594" s="605"/>
      <c r="AD594" s="269"/>
      <c r="AE594" s="193"/>
      <c r="AF594" s="193"/>
      <c r="AG594" s="193"/>
      <c r="AH594" s="193"/>
      <c r="AI594" s="193"/>
      <c r="AJ594" s="193"/>
      <c r="AK594" s="193"/>
      <c r="AL594" s="193"/>
      <c r="AM594" s="193"/>
      <c r="AN594" s="193"/>
      <c r="AO594" s="193"/>
      <c r="AP594" s="193"/>
      <c r="AQ594" s="193"/>
      <c r="AR594" s="193"/>
      <c r="AS594" s="193"/>
      <c r="AT594" s="193"/>
      <c r="AU594" s="193"/>
      <c r="BO594" s="193"/>
      <c r="BP594" s="193"/>
    </row>
    <row r="595" spans="1:68">
      <c r="A595"/>
      <c r="B595" s="478" t="s">
        <v>550</v>
      </c>
      <c r="C595" s="271">
        <v>0</v>
      </c>
      <c r="D595" s="271">
        <v>0</v>
      </c>
      <c r="E595" s="271"/>
      <c r="F595" s="271"/>
      <c r="G595" s="271"/>
      <c r="H595" s="271"/>
      <c r="I595" s="271"/>
      <c r="J595" s="271"/>
      <c r="K595" s="271"/>
      <c r="L595" s="271"/>
      <c r="M595" s="271"/>
      <c r="N595" s="271"/>
      <c r="Q595" s="478" t="s">
        <v>550</v>
      </c>
      <c r="R595" s="718">
        <v>0</v>
      </c>
      <c r="S595" s="271">
        <v>0</v>
      </c>
      <c r="T595" s="271"/>
      <c r="U595" s="271"/>
      <c r="V595" s="271"/>
      <c r="W595" s="271"/>
      <c r="X595" s="271"/>
      <c r="Y595" s="271"/>
      <c r="Z595" s="271"/>
      <c r="AA595" s="271"/>
      <c r="AB595" s="271"/>
      <c r="AC595" s="271"/>
      <c r="AD595" s="269"/>
      <c r="AE595" s="193"/>
      <c r="AF595" s="193"/>
      <c r="AG595" s="193"/>
      <c r="AH595" s="193"/>
      <c r="AI595" s="193"/>
      <c r="AJ595" s="193"/>
      <c r="AK595" s="193"/>
      <c r="AL595" s="193"/>
      <c r="AM595" s="193"/>
      <c r="AN595" s="193"/>
      <c r="AO595" s="193"/>
      <c r="AP595" s="193"/>
      <c r="AQ595" s="193"/>
      <c r="AR595" s="193"/>
      <c r="AS595" s="193"/>
      <c r="AT595" s="193"/>
      <c r="AU595" s="193"/>
      <c r="BO595" s="193"/>
      <c r="BP595" s="193"/>
    </row>
    <row r="596" spans="1:68">
      <c r="A596"/>
      <c r="B596" s="478" t="s">
        <v>551</v>
      </c>
      <c r="C596" s="271">
        <v>0</v>
      </c>
      <c r="D596" s="271">
        <v>0</v>
      </c>
      <c r="E596" s="271"/>
      <c r="F596" s="271"/>
      <c r="G596" s="271"/>
      <c r="H596" s="271"/>
      <c r="I596" s="271"/>
      <c r="J596" s="271"/>
      <c r="K596" s="271"/>
      <c r="L596" s="271"/>
      <c r="M596" s="271"/>
      <c r="N596" s="271"/>
      <c r="O596" s="324"/>
      <c r="Q596" s="478" t="s">
        <v>551</v>
      </c>
      <c r="R596" s="615">
        <v>0</v>
      </c>
      <c r="S596" s="405">
        <v>0</v>
      </c>
      <c r="T596" s="405"/>
      <c r="U596" s="405"/>
      <c r="V596" s="405"/>
      <c r="W596" s="405"/>
      <c r="X596" s="405"/>
      <c r="Y596" s="405"/>
      <c r="Z596" s="405"/>
      <c r="AA596" s="405"/>
      <c r="AB596" s="405"/>
      <c r="AC596" s="405"/>
      <c r="AD596" s="269"/>
      <c r="AE596" s="193"/>
      <c r="AF596" s="193"/>
      <c r="AG596" s="193"/>
      <c r="AH596" s="193"/>
      <c r="AI596" s="193"/>
      <c r="AJ596" s="193"/>
      <c r="AK596" s="193"/>
      <c r="AL596" s="193"/>
      <c r="AM596" s="193"/>
      <c r="AN596" s="193"/>
      <c r="AO596" s="193"/>
      <c r="AP596" s="193"/>
      <c r="AQ596" s="193"/>
      <c r="AR596" s="193"/>
      <c r="AS596" s="193"/>
      <c r="AT596" s="193"/>
      <c r="AU596" s="193"/>
    </row>
    <row r="597" spans="1:68">
      <c r="A597"/>
      <c r="B597" s="477" t="s">
        <v>504</v>
      </c>
      <c r="C597" s="602">
        <v>130546.73999999999</v>
      </c>
      <c r="D597" s="602">
        <v>141695.44199999992</v>
      </c>
      <c r="E597" s="602"/>
      <c r="F597" s="602"/>
      <c r="G597" s="602"/>
      <c r="H597" s="602"/>
      <c r="I597" s="602"/>
      <c r="J597" s="602"/>
      <c r="K597" s="602"/>
      <c r="L597" s="602"/>
      <c r="M597" s="602"/>
      <c r="N597" s="602"/>
      <c r="Q597" s="477" t="s">
        <v>504</v>
      </c>
      <c r="R597" s="718">
        <v>413398.01</v>
      </c>
      <c r="S597" s="271">
        <v>533044.75800000003</v>
      </c>
      <c r="T597" s="271"/>
      <c r="U597" s="271"/>
      <c r="V597" s="271"/>
      <c r="W597" s="271"/>
      <c r="X597" s="271"/>
      <c r="Y597" s="271"/>
      <c r="Z597" s="271"/>
      <c r="AA597" s="271"/>
      <c r="AB597" s="271"/>
      <c r="AC597" s="271"/>
      <c r="AD597" s="269"/>
      <c r="AE597" s="193"/>
      <c r="AF597" s="193"/>
      <c r="AG597" s="193"/>
      <c r="AH597" s="193"/>
      <c r="AI597" s="193"/>
      <c r="AJ597" s="193"/>
      <c r="AK597" s="193"/>
      <c r="AL597" s="193"/>
      <c r="AM597" s="193"/>
      <c r="AN597" s="193"/>
      <c r="AO597" s="193"/>
      <c r="AP597" s="193"/>
      <c r="AQ597" s="193"/>
      <c r="AR597" s="193"/>
      <c r="AS597" s="193"/>
      <c r="AT597" s="193"/>
      <c r="AU597" s="193"/>
    </row>
    <row r="598" spans="1:68">
      <c r="A598"/>
      <c r="B598" s="478" t="s">
        <v>552</v>
      </c>
      <c r="C598" s="271">
        <v>0</v>
      </c>
      <c r="D598" s="271">
        <v>0</v>
      </c>
      <c r="E598" s="271"/>
      <c r="F598" s="271"/>
      <c r="G598" s="271"/>
      <c r="H598" s="271"/>
      <c r="I598" s="271"/>
      <c r="J598" s="271"/>
      <c r="K598" s="271"/>
      <c r="L598" s="271"/>
      <c r="M598" s="271"/>
      <c r="N598" s="271"/>
      <c r="O598" s="324"/>
      <c r="Q598" s="478" t="s">
        <v>552</v>
      </c>
      <c r="R598" s="718">
        <v>0</v>
      </c>
      <c r="S598" s="271">
        <v>0</v>
      </c>
      <c r="T598" s="271"/>
      <c r="U598" s="271"/>
      <c r="V598" s="271"/>
      <c r="W598" s="271"/>
      <c r="X598" s="271"/>
      <c r="Y598" s="271"/>
      <c r="Z598" s="271"/>
      <c r="AA598" s="271"/>
      <c r="AB598" s="271"/>
      <c r="AC598" s="271"/>
      <c r="AD598" s="269"/>
      <c r="AF598" s="181"/>
      <c r="AG598" s="650"/>
      <c r="AH598" s="650"/>
      <c r="AI598" s="650"/>
      <c r="AJ598" s="650"/>
      <c r="AK598" s="650"/>
      <c r="AL598" s="650"/>
      <c r="AM598" s="650"/>
      <c r="AN598" s="650"/>
      <c r="AO598" s="650"/>
      <c r="AP598" s="650"/>
      <c r="AQ598" s="650"/>
      <c r="AR598" s="650"/>
      <c r="AS598" s="650"/>
      <c r="AT598" s="650"/>
      <c r="AU598" s="650"/>
    </row>
    <row r="599" spans="1:68">
      <c r="A599"/>
      <c r="B599" s="478" t="s">
        <v>505</v>
      </c>
      <c r="C599" s="271">
        <v>56154.875999999989</v>
      </c>
      <c r="D599" s="271">
        <v>83276.497499999998</v>
      </c>
      <c r="E599" s="271"/>
      <c r="F599" s="271"/>
      <c r="G599" s="271"/>
      <c r="H599" s="271"/>
      <c r="I599" s="271"/>
      <c r="J599" s="271"/>
      <c r="K599" s="271"/>
      <c r="L599" s="271"/>
      <c r="M599" s="271"/>
      <c r="N599" s="271"/>
      <c r="Q599" s="478" t="s">
        <v>505</v>
      </c>
      <c r="R599" s="718">
        <v>177823.774</v>
      </c>
      <c r="S599" s="271">
        <v>313278.2525</v>
      </c>
      <c r="T599" s="271"/>
      <c r="U599" s="271"/>
      <c r="V599" s="271"/>
      <c r="W599" s="271"/>
      <c r="X599" s="271"/>
      <c r="Y599" s="271"/>
      <c r="Z599" s="271"/>
      <c r="AA599" s="271"/>
      <c r="AB599" s="271"/>
      <c r="AC599" s="271"/>
      <c r="AD599" s="269"/>
    </row>
    <row r="600" spans="1:68">
      <c r="A600"/>
      <c r="B600" s="478" t="s">
        <v>506</v>
      </c>
      <c r="C600" s="271">
        <v>569653</v>
      </c>
      <c r="D600" s="271">
        <v>306820</v>
      </c>
      <c r="E600" s="271"/>
      <c r="F600" s="271"/>
      <c r="G600" s="271"/>
      <c r="H600" s="271"/>
      <c r="I600" s="271"/>
      <c r="J600" s="271"/>
      <c r="K600" s="271"/>
      <c r="L600" s="271"/>
      <c r="M600" s="271"/>
      <c r="N600" s="271"/>
      <c r="O600" s="324"/>
      <c r="Q600" s="478" t="s">
        <v>506</v>
      </c>
      <c r="R600" s="718">
        <v>244137</v>
      </c>
      <c r="S600" s="271">
        <v>306820</v>
      </c>
      <c r="T600" s="271"/>
      <c r="U600" s="271"/>
      <c r="V600" s="271"/>
      <c r="W600" s="271"/>
      <c r="X600" s="271"/>
      <c r="Y600" s="271"/>
      <c r="Z600" s="271"/>
      <c r="AA600" s="271"/>
      <c r="AB600" s="271"/>
      <c r="AC600" s="271"/>
      <c r="AD600" s="269"/>
    </row>
    <row r="601" spans="1:68" s="193" customFormat="1">
      <c r="A601"/>
      <c r="B601" s="478" t="s">
        <v>553</v>
      </c>
      <c r="C601" s="271">
        <v>0</v>
      </c>
      <c r="D601" s="271">
        <v>0</v>
      </c>
      <c r="E601" s="271"/>
      <c r="F601" s="271"/>
      <c r="G601" s="271"/>
      <c r="H601" s="271"/>
      <c r="I601" s="271"/>
      <c r="J601" s="271"/>
      <c r="K601" s="271"/>
      <c r="L601" s="271"/>
      <c r="M601" s="271"/>
      <c r="N601" s="271"/>
      <c r="O601" s="176"/>
      <c r="P601" s="176"/>
      <c r="Q601" s="478" t="s">
        <v>553</v>
      </c>
      <c r="R601" s="718">
        <v>0</v>
      </c>
      <c r="S601" s="271">
        <v>0</v>
      </c>
      <c r="T601" s="271"/>
      <c r="U601" s="271"/>
      <c r="V601" s="271"/>
      <c r="W601" s="271"/>
      <c r="X601" s="271"/>
      <c r="Y601" s="271"/>
      <c r="Z601" s="271"/>
      <c r="AA601" s="271"/>
      <c r="AB601" s="271"/>
      <c r="AC601" s="271"/>
      <c r="AD601" s="269"/>
    </row>
    <row r="602" spans="1:68">
      <c r="A602"/>
      <c r="B602" s="478" t="s">
        <v>507</v>
      </c>
      <c r="C602" s="271">
        <v>312688.98499999999</v>
      </c>
      <c r="D602" s="271">
        <v>383142.6</v>
      </c>
      <c r="E602" s="271"/>
      <c r="F602" s="271"/>
      <c r="G602" s="271"/>
      <c r="H602" s="271"/>
      <c r="I602" s="271"/>
      <c r="J602" s="271"/>
      <c r="K602" s="271"/>
      <c r="L602" s="271"/>
      <c r="M602" s="271"/>
      <c r="N602" s="271"/>
      <c r="O602" s="324"/>
      <c r="Q602" s="478" t="s">
        <v>507</v>
      </c>
      <c r="R602" s="718">
        <v>157520.01500000001</v>
      </c>
      <c r="S602" s="271">
        <v>423473.4</v>
      </c>
      <c r="T602" s="271"/>
      <c r="U602" s="271"/>
      <c r="V602" s="271"/>
      <c r="W602" s="271"/>
      <c r="X602" s="271"/>
      <c r="Y602" s="271"/>
      <c r="Z602" s="271"/>
      <c r="AA602" s="271"/>
      <c r="AB602" s="271"/>
      <c r="AC602" s="271"/>
      <c r="AD602" s="269"/>
    </row>
    <row r="603" spans="1:68">
      <c r="A603"/>
      <c r="B603" s="478" t="s">
        <v>554</v>
      </c>
      <c r="C603" s="271">
        <v>0</v>
      </c>
      <c r="D603" s="271">
        <v>0</v>
      </c>
      <c r="E603" s="271"/>
      <c r="F603" s="271"/>
      <c r="G603" s="271"/>
      <c r="H603" s="271"/>
      <c r="I603" s="271"/>
      <c r="J603" s="271"/>
      <c r="K603" s="271"/>
      <c r="L603" s="271"/>
      <c r="M603" s="271"/>
      <c r="N603" s="271"/>
      <c r="Q603" s="478" t="s">
        <v>554</v>
      </c>
      <c r="R603" s="718">
        <v>332.75</v>
      </c>
      <c r="S603" s="271">
        <v>142.30000000000001</v>
      </c>
      <c r="T603" s="271"/>
      <c r="U603" s="271"/>
      <c r="V603" s="271"/>
      <c r="W603" s="271"/>
      <c r="X603" s="271"/>
      <c r="Y603" s="271"/>
      <c r="Z603" s="271"/>
      <c r="AA603" s="271"/>
      <c r="AB603" s="271"/>
      <c r="AC603" s="271"/>
      <c r="AD603" s="269"/>
    </row>
    <row r="604" spans="1:68">
      <c r="A604"/>
      <c r="B604" s="478" t="s">
        <v>555</v>
      </c>
      <c r="C604" s="271">
        <v>0</v>
      </c>
      <c r="D604" s="271">
        <v>0</v>
      </c>
      <c r="E604" s="271"/>
      <c r="F604" s="271"/>
      <c r="G604" s="271"/>
      <c r="H604" s="271"/>
      <c r="I604" s="271"/>
      <c r="J604" s="271"/>
      <c r="K604" s="271"/>
      <c r="L604" s="271"/>
      <c r="M604" s="271"/>
      <c r="N604" s="271"/>
      <c r="O604" s="324"/>
      <c r="Q604" s="478" t="s">
        <v>555</v>
      </c>
      <c r="R604" s="718">
        <v>261784.80000000002</v>
      </c>
      <c r="S604" s="271">
        <v>339486.4</v>
      </c>
      <c r="T604" s="271"/>
      <c r="U604" s="271"/>
      <c r="V604" s="271"/>
      <c r="W604" s="271"/>
      <c r="X604" s="271"/>
      <c r="Y604" s="271"/>
      <c r="Z604" s="271"/>
      <c r="AA604" s="271"/>
      <c r="AB604" s="271"/>
      <c r="AC604" s="271"/>
      <c r="AD604" s="269"/>
    </row>
    <row r="605" spans="1:68">
      <c r="A605"/>
      <c r="B605" s="412" t="s">
        <v>556</v>
      </c>
      <c r="C605" s="405">
        <v>0</v>
      </c>
      <c r="D605" s="405">
        <v>0</v>
      </c>
      <c r="E605" s="405"/>
      <c r="F605" s="405"/>
      <c r="G605" s="405"/>
      <c r="H605" s="405"/>
      <c r="I605" s="405"/>
      <c r="J605" s="405"/>
      <c r="K605" s="405"/>
      <c r="L605" s="405"/>
      <c r="M605" s="405"/>
      <c r="N605" s="405"/>
      <c r="Q605" s="478" t="s">
        <v>556</v>
      </c>
      <c r="R605" s="718">
        <v>1223.5</v>
      </c>
      <c r="S605" s="271">
        <v>1358</v>
      </c>
      <c r="T605" s="271"/>
      <c r="U605" s="271"/>
      <c r="V605" s="271"/>
      <c r="W605" s="271"/>
      <c r="X605" s="271"/>
      <c r="Y605" s="271"/>
      <c r="Z605" s="271"/>
      <c r="AA605" s="271"/>
      <c r="AB605" s="271"/>
      <c r="AC605" s="271"/>
      <c r="AD605" s="269"/>
    </row>
    <row r="606" spans="1:68">
      <c r="A606"/>
      <c r="B606" s="477" t="s">
        <v>557</v>
      </c>
      <c r="C606" s="602">
        <v>0</v>
      </c>
      <c r="D606" s="602">
        <v>0</v>
      </c>
      <c r="E606" s="602"/>
      <c r="F606" s="602"/>
      <c r="G606" s="602"/>
      <c r="H606" s="602"/>
      <c r="I606" s="602"/>
      <c r="J606" s="602"/>
      <c r="K606" s="602"/>
      <c r="L606" s="602"/>
      <c r="M606" s="602"/>
      <c r="N606" s="602"/>
      <c r="O606" s="324"/>
      <c r="P606" s="181"/>
      <c r="Q606" s="477" t="s">
        <v>557</v>
      </c>
      <c r="R606" s="719">
        <v>0</v>
      </c>
      <c r="S606" s="602">
        <v>0</v>
      </c>
      <c r="T606" s="602"/>
      <c r="U606" s="602"/>
      <c r="V606" s="602"/>
      <c r="W606" s="602"/>
      <c r="X606" s="602"/>
      <c r="Y606" s="602"/>
      <c r="Z606" s="602"/>
      <c r="AA606" s="602"/>
      <c r="AB606" s="602"/>
      <c r="AC606" s="602"/>
      <c r="AD606" s="269"/>
    </row>
    <row r="607" spans="1:68">
      <c r="A607"/>
      <c r="B607" s="478" t="s">
        <v>558</v>
      </c>
      <c r="C607" s="271">
        <v>0</v>
      </c>
      <c r="D607" s="271">
        <v>0</v>
      </c>
      <c r="E607" s="271"/>
      <c r="F607" s="271"/>
      <c r="G607" s="271"/>
      <c r="H607" s="271"/>
      <c r="I607" s="271"/>
      <c r="J607" s="271"/>
      <c r="K607" s="271"/>
      <c r="L607" s="271"/>
      <c r="M607" s="271"/>
      <c r="N607" s="271"/>
      <c r="P607" s="181"/>
      <c r="Q607" s="478" t="s">
        <v>558</v>
      </c>
      <c r="R607" s="718">
        <v>0</v>
      </c>
      <c r="S607" s="271">
        <v>0</v>
      </c>
      <c r="T607" s="271"/>
      <c r="U607" s="271"/>
      <c r="V607" s="271"/>
      <c r="W607" s="271"/>
      <c r="X607" s="271"/>
      <c r="Y607" s="271"/>
      <c r="Z607" s="271"/>
      <c r="AA607" s="271"/>
      <c r="AB607" s="271"/>
      <c r="AC607" s="271"/>
      <c r="AD607" s="269"/>
    </row>
    <row r="608" spans="1:68">
      <c r="A608"/>
      <c r="B608" s="478" t="s">
        <v>559</v>
      </c>
      <c r="C608" s="271">
        <v>0</v>
      </c>
      <c r="D608" s="271">
        <v>0</v>
      </c>
      <c r="E608" s="271"/>
      <c r="F608" s="271"/>
      <c r="G608" s="271"/>
      <c r="H608" s="271"/>
      <c r="I608" s="271"/>
      <c r="J608" s="271"/>
      <c r="K608" s="271"/>
      <c r="L608" s="271"/>
      <c r="M608" s="271"/>
      <c r="N608" s="271"/>
      <c r="O608" s="324"/>
      <c r="P608" s="181"/>
      <c r="Q608" s="478" t="s">
        <v>559</v>
      </c>
      <c r="R608" s="718">
        <v>0</v>
      </c>
      <c r="S608" s="271">
        <v>0</v>
      </c>
      <c r="T608" s="271"/>
      <c r="U608" s="271"/>
      <c r="V608" s="271"/>
      <c r="W608" s="271"/>
      <c r="X608" s="271"/>
      <c r="Y608" s="271"/>
      <c r="Z608" s="271"/>
      <c r="AA608" s="271"/>
      <c r="AB608" s="271"/>
      <c r="AC608" s="271"/>
      <c r="AD608" s="269"/>
    </row>
    <row r="609" spans="1:30">
      <c r="A609"/>
      <c r="B609" s="478" t="s">
        <v>560</v>
      </c>
      <c r="C609" s="271">
        <v>0</v>
      </c>
      <c r="D609" s="271">
        <v>0</v>
      </c>
      <c r="E609" s="271"/>
      <c r="F609" s="271"/>
      <c r="G609" s="271"/>
      <c r="H609" s="271"/>
      <c r="I609" s="271"/>
      <c r="J609" s="271"/>
      <c r="K609" s="271"/>
      <c r="L609" s="271"/>
      <c r="M609" s="271"/>
      <c r="N609" s="271"/>
      <c r="P609" s="181"/>
      <c r="Q609" s="478" t="s">
        <v>560</v>
      </c>
      <c r="R609" s="718">
        <v>0</v>
      </c>
      <c r="S609" s="271">
        <v>0</v>
      </c>
      <c r="T609" s="271"/>
      <c r="U609" s="271"/>
      <c r="V609" s="271"/>
      <c r="W609" s="271"/>
      <c r="X609" s="271"/>
      <c r="Y609" s="271"/>
      <c r="Z609" s="271"/>
      <c r="AA609" s="271"/>
      <c r="AB609" s="271"/>
      <c r="AC609" s="271"/>
      <c r="AD609" s="269"/>
    </row>
    <row r="610" spans="1:30">
      <c r="A610"/>
      <c r="B610" s="478" t="s">
        <v>561</v>
      </c>
      <c r="C610" s="271">
        <v>0</v>
      </c>
      <c r="D610" s="271">
        <v>0</v>
      </c>
      <c r="E610" s="271"/>
      <c r="F610" s="271"/>
      <c r="G610" s="271"/>
      <c r="H610" s="271"/>
      <c r="I610" s="271"/>
      <c r="J610" s="271"/>
      <c r="K610" s="271"/>
      <c r="L610" s="271"/>
      <c r="M610" s="271"/>
      <c r="N610" s="271"/>
      <c r="O610" s="324"/>
      <c r="P610" s="181"/>
      <c r="Q610" s="412" t="s">
        <v>561</v>
      </c>
      <c r="R610" s="615">
        <v>0</v>
      </c>
      <c r="S610" s="405">
        <v>0</v>
      </c>
      <c r="T610" s="405"/>
      <c r="U610" s="405"/>
      <c r="V610" s="405"/>
      <c r="W610" s="405"/>
      <c r="X610" s="405"/>
      <c r="Y610" s="405"/>
      <c r="Z610" s="405"/>
      <c r="AA610" s="405"/>
      <c r="AB610" s="405"/>
      <c r="AC610" s="405"/>
      <c r="AD610" s="269"/>
    </row>
    <row r="611" spans="1:30">
      <c r="A611"/>
      <c r="B611" s="477" t="s">
        <v>562</v>
      </c>
      <c r="C611" s="602">
        <v>0</v>
      </c>
      <c r="D611" s="602">
        <v>0</v>
      </c>
      <c r="E611" s="602"/>
      <c r="F611" s="602"/>
      <c r="G611" s="602"/>
      <c r="H611" s="602"/>
      <c r="I611" s="602"/>
      <c r="J611" s="602"/>
      <c r="K611" s="602"/>
      <c r="L611" s="602"/>
      <c r="M611" s="602"/>
      <c r="N611" s="602"/>
      <c r="Q611" s="478" t="s">
        <v>562</v>
      </c>
      <c r="R611" s="718">
        <v>0</v>
      </c>
      <c r="S611" s="271">
        <v>0</v>
      </c>
      <c r="T611" s="271"/>
      <c r="U611" s="271"/>
      <c r="V611" s="271"/>
      <c r="W611" s="271"/>
      <c r="X611" s="271"/>
      <c r="Y611" s="271"/>
      <c r="Z611" s="271"/>
      <c r="AA611" s="271"/>
      <c r="AB611" s="271"/>
      <c r="AC611" s="271"/>
      <c r="AD611" s="269"/>
    </row>
    <row r="612" spans="1:30">
      <c r="A612"/>
      <c r="B612" s="478" t="s">
        <v>563</v>
      </c>
      <c r="C612" s="271">
        <v>0</v>
      </c>
      <c r="D612" s="271">
        <v>0</v>
      </c>
      <c r="E612" s="271"/>
      <c r="F612" s="271"/>
      <c r="G612" s="271"/>
      <c r="H612" s="271"/>
      <c r="I612" s="271"/>
      <c r="J612" s="271"/>
      <c r="K612" s="271"/>
      <c r="L612" s="271"/>
      <c r="M612" s="271"/>
      <c r="N612" s="271"/>
      <c r="O612" s="324"/>
      <c r="Q612" s="478" t="s">
        <v>563</v>
      </c>
      <c r="R612" s="718">
        <v>0</v>
      </c>
      <c r="S612" s="271">
        <v>0</v>
      </c>
      <c r="T612" s="271"/>
      <c r="U612" s="271"/>
      <c r="V612" s="271"/>
      <c r="W612" s="271"/>
      <c r="X612" s="271"/>
      <c r="Y612" s="271"/>
      <c r="Z612" s="271"/>
      <c r="AA612" s="271"/>
      <c r="AB612" s="271"/>
      <c r="AC612" s="271"/>
      <c r="AD612" s="269"/>
    </row>
    <row r="613" spans="1:30">
      <c r="A613"/>
      <c r="B613" s="478" t="s">
        <v>508</v>
      </c>
      <c r="C613" s="271">
        <v>189039.15</v>
      </c>
      <c r="D613" s="271">
        <v>270291.72799999994</v>
      </c>
      <c r="E613" s="271"/>
      <c r="F613" s="271"/>
      <c r="G613" s="271"/>
      <c r="H613" s="271"/>
      <c r="I613" s="271"/>
      <c r="J613" s="271"/>
      <c r="K613" s="271"/>
      <c r="L613" s="271"/>
      <c r="M613" s="271"/>
      <c r="N613" s="271"/>
      <c r="Q613" s="478" t="s">
        <v>508</v>
      </c>
      <c r="R613" s="718">
        <v>91018.85</v>
      </c>
      <c r="S613" s="271">
        <v>352500.27200000006</v>
      </c>
      <c r="T613" s="271"/>
      <c r="U613" s="271"/>
      <c r="V613" s="271"/>
      <c r="W613" s="271"/>
      <c r="X613" s="271"/>
      <c r="Y613" s="271"/>
      <c r="Z613" s="271"/>
      <c r="AA613" s="271"/>
      <c r="AB613" s="271"/>
      <c r="AC613" s="271"/>
      <c r="AD613" s="269"/>
    </row>
    <row r="614" spans="1:30">
      <c r="A614"/>
      <c r="B614" s="478" t="s">
        <v>564</v>
      </c>
      <c r="C614" s="271">
        <v>0</v>
      </c>
      <c r="D614" s="271">
        <v>0</v>
      </c>
      <c r="E614" s="271"/>
      <c r="F614" s="271"/>
      <c r="G614" s="271"/>
      <c r="H614" s="271"/>
      <c r="I614" s="271"/>
      <c r="J614" s="271"/>
      <c r="K614" s="271"/>
      <c r="L614" s="271"/>
      <c r="M614" s="271"/>
      <c r="N614" s="271"/>
      <c r="O614" s="324"/>
      <c r="Q614" s="478" t="s">
        <v>564</v>
      </c>
      <c r="R614" s="718">
        <v>0</v>
      </c>
      <c r="S614" s="271">
        <v>0</v>
      </c>
      <c r="T614" s="271"/>
      <c r="U614" s="271"/>
      <c r="V614" s="271"/>
      <c r="W614" s="271"/>
      <c r="X614" s="271"/>
      <c r="Y614" s="271"/>
      <c r="Z614" s="271"/>
      <c r="AA614" s="271"/>
      <c r="AB614" s="271"/>
      <c r="AC614" s="271"/>
      <c r="AD614" s="269"/>
    </row>
    <row r="615" spans="1:30">
      <c r="A615"/>
      <c r="B615" s="478" t="s">
        <v>565</v>
      </c>
      <c r="C615" s="271">
        <v>0</v>
      </c>
      <c r="D615" s="271">
        <v>0</v>
      </c>
      <c r="E615" s="271"/>
      <c r="F615" s="271"/>
      <c r="G615" s="271"/>
      <c r="H615" s="271"/>
      <c r="I615" s="271"/>
      <c r="J615" s="271"/>
      <c r="K615" s="271"/>
      <c r="L615" s="271"/>
      <c r="M615" s="271"/>
      <c r="N615" s="271"/>
      <c r="Q615" s="478" t="s">
        <v>565</v>
      </c>
      <c r="R615" s="718">
        <v>0</v>
      </c>
      <c r="S615" s="271">
        <v>0</v>
      </c>
      <c r="T615" s="271"/>
      <c r="U615" s="271"/>
      <c r="V615" s="271"/>
      <c r="W615" s="271"/>
      <c r="X615" s="271"/>
      <c r="Y615" s="271"/>
      <c r="Z615" s="271"/>
      <c r="AA615" s="271"/>
      <c r="AB615" s="271"/>
      <c r="AC615" s="271"/>
      <c r="AD615" s="269"/>
    </row>
    <row r="616" spans="1:30">
      <c r="A616"/>
      <c r="B616" s="478" t="s">
        <v>509</v>
      </c>
      <c r="C616" s="271">
        <v>0</v>
      </c>
      <c r="D616" s="271">
        <v>0</v>
      </c>
      <c r="E616" s="271"/>
      <c r="F616" s="271"/>
      <c r="G616" s="271"/>
      <c r="H616" s="271"/>
      <c r="I616" s="271"/>
      <c r="J616" s="271"/>
      <c r="K616" s="271"/>
      <c r="L616" s="271"/>
      <c r="M616" s="271"/>
      <c r="N616" s="271"/>
      <c r="O616" s="324"/>
      <c r="Q616" s="478" t="s">
        <v>509</v>
      </c>
      <c r="R616" s="718">
        <v>0</v>
      </c>
      <c r="S616" s="271">
        <v>0</v>
      </c>
      <c r="T616" s="271"/>
      <c r="U616" s="271"/>
      <c r="V616" s="271"/>
      <c r="W616" s="271"/>
      <c r="X616" s="271"/>
      <c r="Y616" s="271"/>
      <c r="Z616" s="271"/>
      <c r="AA616" s="271"/>
      <c r="AB616" s="271"/>
      <c r="AC616" s="271"/>
      <c r="AD616" s="269"/>
    </row>
    <row r="617" spans="1:30">
      <c r="A617"/>
      <c r="B617" s="478" t="s">
        <v>510</v>
      </c>
      <c r="C617" s="271">
        <v>200861</v>
      </c>
      <c r="D617" s="271">
        <v>710038</v>
      </c>
      <c r="E617" s="271"/>
      <c r="F617" s="271"/>
      <c r="G617" s="271"/>
      <c r="H617" s="271"/>
      <c r="I617" s="271"/>
      <c r="J617" s="271"/>
      <c r="K617" s="271"/>
      <c r="L617" s="271"/>
      <c r="M617" s="271"/>
      <c r="N617" s="271"/>
      <c r="Q617" s="478" t="s">
        <v>510</v>
      </c>
      <c r="R617" s="718">
        <v>0</v>
      </c>
      <c r="S617" s="271">
        <v>0</v>
      </c>
      <c r="T617" s="271"/>
      <c r="U617" s="271"/>
      <c r="V617" s="271"/>
      <c r="W617" s="271"/>
      <c r="X617" s="271"/>
      <c r="Y617" s="271"/>
      <c r="Z617" s="271"/>
      <c r="AA617" s="271"/>
      <c r="AB617" s="271"/>
      <c r="AC617" s="271"/>
      <c r="AD617" s="269"/>
    </row>
    <row r="618" spans="1:30">
      <c r="A618"/>
      <c r="B618" s="478" t="s">
        <v>511</v>
      </c>
      <c r="C618" s="271">
        <v>0</v>
      </c>
      <c r="D618" s="271">
        <v>0</v>
      </c>
      <c r="E618" s="271"/>
      <c r="F618" s="271"/>
      <c r="G618" s="271"/>
      <c r="H618" s="271"/>
      <c r="I618" s="271"/>
      <c r="J618" s="271"/>
      <c r="K618" s="271"/>
      <c r="L618" s="271"/>
      <c r="M618" s="271"/>
      <c r="N618" s="271"/>
      <c r="O618" s="324"/>
      <c r="Q618" s="478" t="s">
        <v>511</v>
      </c>
      <c r="R618" s="718">
        <v>0</v>
      </c>
      <c r="S618" s="271">
        <v>0</v>
      </c>
      <c r="T618" s="271"/>
      <c r="U618" s="271"/>
      <c r="V618" s="271"/>
      <c r="W618" s="271"/>
      <c r="X618" s="271"/>
      <c r="Y618" s="271"/>
      <c r="Z618" s="271"/>
      <c r="AA618" s="271"/>
      <c r="AB618" s="271"/>
      <c r="AC618" s="271"/>
      <c r="AD618" s="269"/>
    </row>
    <row r="619" spans="1:30">
      <c r="A619"/>
      <c r="B619" s="478" t="s">
        <v>512</v>
      </c>
      <c r="C619" s="271">
        <v>88200.6</v>
      </c>
      <c r="D619" s="271">
        <v>683412.1</v>
      </c>
      <c r="E619" s="271"/>
      <c r="F619" s="271"/>
      <c r="G619" s="271"/>
      <c r="H619" s="271"/>
      <c r="I619" s="271"/>
      <c r="J619" s="271"/>
      <c r="K619" s="271"/>
      <c r="L619" s="271"/>
      <c r="M619" s="271"/>
      <c r="N619" s="271"/>
      <c r="Q619" s="478" t="s">
        <v>512</v>
      </c>
      <c r="R619" s="718">
        <v>0</v>
      </c>
      <c r="S619" s="271">
        <v>0</v>
      </c>
      <c r="T619" s="271"/>
      <c r="U619" s="271"/>
      <c r="V619" s="271"/>
      <c r="W619" s="271"/>
      <c r="X619" s="271"/>
      <c r="Y619" s="271"/>
      <c r="Z619" s="271"/>
      <c r="AA619" s="271"/>
      <c r="AB619" s="271"/>
      <c r="AC619" s="271"/>
      <c r="AD619" s="269"/>
    </row>
    <row r="620" spans="1:30">
      <c r="A620"/>
      <c r="B620" s="478" t="s">
        <v>513</v>
      </c>
      <c r="C620" s="271">
        <v>26340.989999999994</v>
      </c>
      <c r="D620" s="271">
        <v>263601.81000000006</v>
      </c>
      <c r="E620" s="271"/>
      <c r="F620" s="271"/>
      <c r="G620" s="271"/>
      <c r="H620" s="271"/>
      <c r="I620" s="271"/>
      <c r="J620" s="271"/>
      <c r="K620" s="271"/>
      <c r="L620" s="271"/>
      <c r="M620" s="271"/>
      <c r="N620" s="271"/>
      <c r="O620" s="324"/>
      <c r="Q620" s="478" t="s">
        <v>513</v>
      </c>
      <c r="R620" s="718">
        <v>4648.41</v>
      </c>
      <c r="S620" s="271">
        <v>29289.089999999967</v>
      </c>
      <c r="T620" s="271"/>
      <c r="U620" s="271"/>
      <c r="V620" s="271"/>
      <c r="W620" s="271"/>
      <c r="X620" s="271"/>
      <c r="Y620" s="271"/>
      <c r="Z620" s="271"/>
      <c r="AA620" s="271"/>
      <c r="AB620" s="271"/>
      <c r="AC620" s="271"/>
      <c r="AD620" s="269"/>
    </row>
    <row r="621" spans="1:30">
      <c r="A621"/>
      <c r="B621" s="478" t="s">
        <v>514</v>
      </c>
      <c r="C621" s="271">
        <v>0</v>
      </c>
      <c r="D621" s="271">
        <v>0</v>
      </c>
      <c r="E621" s="271"/>
      <c r="F621" s="271"/>
      <c r="G621" s="271"/>
      <c r="H621" s="271"/>
      <c r="I621" s="271"/>
      <c r="J621" s="271"/>
      <c r="K621" s="271"/>
      <c r="L621" s="271"/>
      <c r="M621" s="271"/>
      <c r="N621" s="271"/>
      <c r="Q621" s="478" t="s">
        <v>514</v>
      </c>
      <c r="R621" s="718">
        <v>0</v>
      </c>
      <c r="S621" s="271">
        <v>0</v>
      </c>
      <c r="T621" s="271"/>
      <c r="U621" s="271"/>
      <c r="V621" s="271"/>
      <c r="W621" s="271"/>
      <c r="X621" s="271"/>
      <c r="Y621" s="271"/>
      <c r="Z621" s="271"/>
      <c r="AA621" s="271"/>
      <c r="AB621" s="271"/>
      <c r="AC621" s="271"/>
      <c r="AD621" s="269"/>
    </row>
    <row r="622" spans="1:30">
      <c r="A622"/>
      <c r="B622" s="478" t="s">
        <v>566</v>
      </c>
      <c r="C622" s="271">
        <v>0</v>
      </c>
      <c r="D622" s="271">
        <v>0</v>
      </c>
      <c r="E622" s="271"/>
      <c r="F622" s="271"/>
      <c r="G622" s="271"/>
      <c r="H622" s="271"/>
      <c r="I622" s="271"/>
      <c r="J622" s="271"/>
      <c r="K622" s="271"/>
      <c r="L622" s="271"/>
      <c r="M622" s="271"/>
      <c r="N622" s="271"/>
      <c r="O622" s="324"/>
      <c r="Q622" s="478" t="s">
        <v>566</v>
      </c>
      <c r="R622" s="718">
        <v>0</v>
      </c>
      <c r="S622" s="271">
        <v>0</v>
      </c>
      <c r="T622" s="271"/>
      <c r="U622" s="271"/>
      <c r="V622" s="271"/>
      <c r="W622" s="271"/>
      <c r="X622" s="271"/>
      <c r="Y622" s="271"/>
      <c r="Z622" s="271"/>
      <c r="AA622" s="271"/>
      <c r="AB622" s="271"/>
      <c r="AC622" s="271"/>
      <c r="AD622" s="269"/>
    </row>
    <row r="623" spans="1:30">
      <c r="A623"/>
      <c r="B623" s="478" t="s">
        <v>567</v>
      </c>
      <c r="C623" s="271">
        <v>0</v>
      </c>
      <c r="D623" s="271">
        <v>0</v>
      </c>
      <c r="E623" s="271"/>
      <c r="F623" s="271"/>
      <c r="G623" s="271"/>
      <c r="H623" s="271"/>
      <c r="I623" s="271"/>
      <c r="J623" s="271"/>
      <c r="K623" s="271"/>
      <c r="L623" s="271"/>
      <c r="M623" s="271"/>
      <c r="N623" s="271"/>
      <c r="Q623" s="478" t="s">
        <v>567</v>
      </c>
      <c r="R623" s="718">
        <v>0</v>
      </c>
      <c r="S623" s="271">
        <v>0</v>
      </c>
      <c r="T623" s="271"/>
      <c r="U623" s="271"/>
      <c r="V623" s="271"/>
      <c r="W623" s="271"/>
      <c r="X623" s="271"/>
      <c r="Y623" s="271"/>
      <c r="Z623" s="271"/>
      <c r="AA623" s="271"/>
      <c r="AB623" s="271"/>
      <c r="AC623" s="271"/>
      <c r="AD623" s="269"/>
    </row>
    <row r="624" spans="1:30">
      <c r="A624"/>
      <c r="B624" s="478" t="s">
        <v>515</v>
      </c>
      <c r="C624" s="271">
        <v>27675.558000000005</v>
      </c>
      <c r="D624" s="271">
        <v>86239.775999999983</v>
      </c>
      <c r="E624" s="271"/>
      <c r="F624" s="271"/>
      <c r="G624" s="271"/>
      <c r="H624" s="271"/>
      <c r="I624" s="271"/>
      <c r="J624" s="271"/>
      <c r="K624" s="271"/>
      <c r="L624" s="271"/>
      <c r="M624" s="271"/>
      <c r="N624" s="271"/>
      <c r="O624" s="324"/>
      <c r="Q624" s="478" t="s">
        <v>515</v>
      </c>
      <c r="R624" s="718">
        <v>44678.842000000004</v>
      </c>
      <c r="S624" s="271">
        <v>167406.62400000001</v>
      </c>
      <c r="T624" s="271"/>
      <c r="U624" s="271"/>
      <c r="V624" s="271"/>
      <c r="W624" s="271"/>
      <c r="X624" s="271"/>
      <c r="Y624" s="271"/>
      <c r="Z624" s="271"/>
      <c r="AA624" s="271"/>
      <c r="AB624" s="271"/>
      <c r="AC624" s="271"/>
      <c r="AD624" s="269"/>
    </row>
    <row r="625" spans="1:30">
      <c r="A625"/>
      <c r="B625" s="478" t="s">
        <v>516</v>
      </c>
      <c r="C625" s="271">
        <v>0</v>
      </c>
      <c r="D625" s="271">
        <v>40500</v>
      </c>
      <c r="E625" s="271"/>
      <c r="F625" s="271"/>
      <c r="G625" s="271"/>
      <c r="H625" s="271"/>
      <c r="I625" s="271"/>
      <c r="J625" s="271"/>
      <c r="K625" s="271"/>
      <c r="L625" s="271"/>
      <c r="M625" s="271"/>
      <c r="N625" s="271"/>
      <c r="Q625" s="478" t="s">
        <v>516</v>
      </c>
      <c r="R625" s="718">
        <v>0</v>
      </c>
      <c r="S625" s="271">
        <v>0</v>
      </c>
      <c r="T625" s="271"/>
      <c r="U625" s="271"/>
      <c r="V625" s="271"/>
      <c r="W625" s="271"/>
      <c r="X625" s="271"/>
      <c r="Y625" s="271"/>
      <c r="Z625" s="271"/>
      <c r="AA625" s="271"/>
      <c r="AB625" s="271"/>
      <c r="AC625" s="271"/>
      <c r="AD625" s="269"/>
    </row>
    <row r="626" spans="1:30">
      <c r="A626"/>
      <c r="B626" s="478" t="s">
        <v>517</v>
      </c>
      <c r="C626" s="271">
        <v>0</v>
      </c>
      <c r="D626" s="271">
        <v>0</v>
      </c>
      <c r="E626" s="271"/>
      <c r="F626" s="271"/>
      <c r="G626" s="271"/>
      <c r="H626" s="271"/>
      <c r="I626" s="271"/>
      <c r="J626" s="271"/>
      <c r="K626" s="271"/>
      <c r="L626" s="271"/>
      <c r="M626" s="271"/>
      <c r="N626" s="271"/>
      <c r="O626" s="324"/>
      <c r="Q626" s="478" t="s">
        <v>517</v>
      </c>
      <c r="R626" s="718">
        <v>0</v>
      </c>
      <c r="S626" s="271">
        <v>0</v>
      </c>
      <c r="T626" s="271"/>
      <c r="U626" s="271"/>
      <c r="V626" s="271"/>
      <c r="W626" s="271"/>
      <c r="X626" s="271"/>
      <c r="Y626" s="271"/>
      <c r="Z626" s="271"/>
      <c r="AA626" s="271"/>
      <c r="AB626" s="271"/>
      <c r="AC626" s="271"/>
      <c r="AD626" s="269"/>
    </row>
    <row r="627" spans="1:30">
      <c r="A627"/>
      <c r="B627" s="478" t="s">
        <v>568</v>
      </c>
      <c r="C627" s="271">
        <v>0</v>
      </c>
      <c r="D627" s="271">
        <v>0</v>
      </c>
      <c r="E627" s="271"/>
      <c r="F627" s="271"/>
      <c r="G627" s="271"/>
      <c r="H627" s="271"/>
      <c r="I627" s="271"/>
      <c r="J627" s="271"/>
      <c r="K627" s="271"/>
      <c r="L627" s="271"/>
      <c r="M627" s="271"/>
      <c r="N627" s="271"/>
      <c r="Q627" s="478" t="s">
        <v>568</v>
      </c>
      <c r="R627" s="718">
        <v>0</v>
      </c>
      <c r="S627" s="271">
        <v>0</v>
      </c>
      <c r="T627" s="271"/>
      <c r="U627" s="271"/>
      <c r="V627" s="271"/>
      <c r="W627" s="271"/>
      <c r="X627" s="271"/>
      <c r="Y627" s="271"/>
      <c r="Z627" s="271"/>
      <c r="AA627" s="271"/>
      <c r="AB627" s="271"/>
      <c r="AC627" s="271"/>
      <c r="AD627" s="269"/>
    </row>
    <row r="628" spans="1:30">
      <c r="A628"/>
      <c r="B628" s="478" t="s">
        <v>569</v>
      </c>
      <c r="C628" s="271">
        <v>0</v>
      </c>
      <c r="D628" s="271">
        <v>0</v>
      </c>
      <c r="E628" s="271"/>
      <c r="F628" s="271"/>
      <c r="G628" s="271"/>
      <c r="H628" s="271"/>
      <c r="I628" s="271"/>
      <c r="J628" s="271"/>
      <c r="K628" s="271"/>
      <c r="L628" s="271"/>
      <c r="M628" s="271"/>
      <c r="N628" s="271"/>
      <c r="O628" s="324"/>
      <c r="Q628" s="478" t="s">
        <v>569</v>
      </c>
      <c r="R628" s="718">
        <v>0</v>
      </c>
      <c r="S628" s="271">
        <v>0</v>
      </c>
      <c r="T628" s="271"/>
      <c r="U628" s="271"/>
      <c r="V628" s="271"/>
      <c r="W628" s="271"/>
      <c r="X628" s="271"/>
      <c r="Y628" s="271"/>
      <c r="Z628" s="271"/>
      <c r="AA628" s="271"/>
      <c r="AB628" s="271"/>
      <c r="AC628" s="271"/>
      <c r="AD628" s="269"/>
    </row>
    <row r="629" spans="1:30">
      <c r="A629"/>
      <c r="B629" s="412" t="s">
        <v>570</v>
      </c>
      <c r="C629" s="405">
        <v>0</v>
      </c>
      <c r="D629" s="405">
        <v>0</v>
      </c>
      <c r="E629" s="405"/>
      <c r="F629" s="405"/>
      <c r="G629" s="405"/>
      <c r="H629" s="405"/>
      <c r="I629" s="405"/>
      <c r="J629" s="405"/>
      <c r="K629" s="405"/>
      <c r="L629" s="405"/>
      <c r="M629" s="405"/>
      <c r="N629" s="405"/>
      <c r="Q629" s="412" t="s">
        <v>570</v>
      </c>
      <c r="R629" s="718">
        <v>0</v>
      </c>
      <c r="S629" s="271">
        <v>0</v>
      </c>
      <c r="T629" s="271"/>
      <c r="U629" s="271"/>
      <c r="V629" s="271"/>
      <c r="W629" s="271"/>
      <c r="X629" s="271"/>
      <c r="Y629" s="271"/>
      <c r="Z629" s="271"/>
      <c r="AA629" s="271"/>
      <c r="AB629" s="271"/>
      <c r="AC629" s="271"/>
      <c r="AD629" s="269"/>
    </row>
    <row r="630" spans="1:30">
      <c r="A630"/>
      <c r="B630" s="477" t="s">
        <v>518</v>
      </c>
      <c r="C630" s="602">
        <v>0</v>
      </c>
      <c r="D630" s="602">
        <v>0</v>
      </c>
      <c r="E630" s="602"/>
      <c r="F630" s="602"/>
      <c r="G630" s="602"/>
      <c r="H630" s="602"/>
      <c r="I630" s="602"/>
      <c r="J630" s="602"/>
      <c r="K630" s="602"/>
      <c r="L630" s="602"/>
      <c r="M630" s="602"/>
      <c r="N630" s="602"/>
      <c r="O630" s="324"/>
      <c r="Q630" s="477" t="s">
        <v>518</v>
      </c>
      <c r="R630" s="719">
        <v>0</v>
      </c>
      <c r="S630" s="602">
        <v>0</v>
      </c>
      <c r="T630" s="602"/>
      <c r="U630" s="602"/>
      <c r="V630" s="602"/>
      <c r="W630" s="602"/>
      <c r="X630" s="602"/>
      <c r="Y630" s="602"/>
      <c r="Z630" s="602"/>
      <c r="AA630" s="602"/>
      <c r="AB630" s="602"/>
      <c r="AC630" s="602"/>
      <c r="AD630" s="269"/>
    </row>
    <row r="631" spans="1:30">
      <c r="A631"/>
      <c r="B631" s="478" t="s">
        <v>571</v>
      </c>
      <c r="C631" s="271">
        <v>0</v>
      </c>
      <c r="D631" s="271">
        <v>0</v>
      </c>
      <c r="E631" s="271"/>
      <c r="F631" s="271"/>
      <c r="G631" s="271"/>
      <c r="H631" s="271"/>
      <c r="I631" s="271"/>
      <c r="J631" s="271"/>
      <c r="K631" s="271"/>
      <c r="L631" s="271"/>
      <c r="M631" s="271"/>
      <c r="N631" s="271"/>
      <c r="Q631" s="478" t="s">
        <v>571</v>
      </c>
      <c r="R631" s="718">
        <v>0</v>
      </c>
      <c r="S631" s="271">
        <v>0</v>
      </c>
      <c r="T631" s="271"/>
      <c r="U631" s="271"/>
      <c r="V631" s="271"/>
      <c r="W631" s="271"/>
      <c r="X631" s="271"/>
      <c r="Y631" s="271"/>
      <c r="Z631" s="271"/>
      <c r="AA631" s="271"/>
      <c r="AB631" s="271"/>
      <c r="AC631" s="271"/>
      <c r="AD631" s="269"/>
    </row>
    <row r="632" spans="1:30">
      <c r="A632"/>
      <c r="B632" s="478" t="s">
        <v>519</v>
      </c>
      <c r="C632" s="271">
        <v>0</v>
      </c>
      <c r="D632" s="271">
        <v>0</v>
      </c>
      <c r="E632" s="271"/>
      <c r="F632" s="271"/>
      <c r="G632" s="271"/>
      <c r="H632" s="271"/>
      <c r="I632" s="271"/>
      <c r="J632" s="271"/>
      <c r="K632" s="271"/>
      <c r="L632" s="271"/>
      <c r="M632" s="271"/>
      <c r="N632" s="271"/>
      <c r="O632" s="324"/>
      <c r="Q632" s="478" t="s">
        <v>519</v>
      </c>
      <c r="R632" s="718">
        <v>0</v>
      </c>
      <c r="S632" s="271">
        <v>0</v>
      </c>
      <c r="T632" s="271"/>
      <c r="U632" s="271"/>
      <c r="V632" s="271"/>
      <c r="W632" s="271"/>
      <c r="X632" s="271"/>
      <c r="Y632" s="271"/>
      <c r="Z632" s="271"/>
      <c r="AA632" s="271"/>
      <c r="AB632" s="271"/>
      <c r="AC632" s="271"/>
      <c r="AD632" s="269"/>
    </row>
    <row r="633" spans="1:30">
      <c r="A633"/>
      <c r="B633" s="478" t="s">
        <v>572</v>
      </c>
      <c r="C633" s="271">
        <v>0</v>
      </c>
      <c r="D633" s="271">
        <v>0</v>
      </c>
      <c r="E633" s="271"/>
      <c r="F633" s="271"/>
      <c r="G633" s="271"/>
      <c r="H633" s="271"/>
      <c r="I633" s="271"/>
      <c r="J633" s="271"/>
      <c r="K633" s="271"/>
      <c r="L633" s="271"/>
      <c r="M633" s="271"/>
      <c r="N633" s="271"/>
      <c r="Q633" s="478" t="s">
        <v>572</v>
      </c>
      <c r="R633" s="718">
        <v>0</v>
      </c>
      <c r="S633" s="271">
        <v>0</v>
      </c>
      <c r="T633" s="271"/>
      <c r="U633" s="271"/>
      <c r="V633" s="271"/>
      <c r="W633" s="271"/>
      <c r="X633" s="271"/>
      <c r="Y633" s="271"/>
      <c r="Z633" s="271"/>
      <c r="AA633" s="271"/>
      <c r="AB633" s="271"/>
      <c r="AC633" s="271"/>
      <c r="AD633" s="269"/>
    </row>
    <row r="634" spans="1:30">
      <c r="A634"/>
      <c r="B634" s="412" t="s">
        <v>573</v>
      </c>
      <c r="C634" s="405">
        <v>0</v>
      </c>
      <c r="D634" s="405">
        <v>0</v>
      </c>
      <c r="E634" s="405"/>
      <c r="F634" s="405"/>
      <c r="G634" s="405"/>
      <c r="H634" s="405"/>
      <c r="I634" s="405"/>
      <c r="J634" s="405"/>
      <c r="K634" s="405"/>
      <c r="L634" s="405"/>
      <c r="M634" s="405"/>
      <c r="N634" s="405"/>
      <c r="O634" s="324"/>
      <c r="Q634" s="412" t="s">
        <v>573</v>
      </c>
      <c r="R634" s="615">
        <v>0</v>
      </c>
      <c r="S634" s="405">
        <v>0</v>
      </c>
      <c r="T634" s="405"/>
      <c r="U634" s="405"/>
      <c r="V634" s="405"/>
      <c r="W634" s="405"/>
      <c r="X634" s="405"/>
      <c r="Y634" s="405"/>
      <c r="Z634" s="405"/>
      <c r="AA634" s="405"/>
      <c r="AB634" s="405"/>
      <c r="AC634" s="405"/>
      <c r="AD634" s="269"/>
    </row>
    <row r="635" spans="1:30">
      <c r="A635"/>
      <c r="B635" s="477" t="s">
        <v>520</v>
      </c>
      <c r="C635" s="602">
        <v>0</v>
      </c>
      <c r="D635" s="602">
        <v>0</v>
      </c>
      <c r="E635" s="602"/>
      <c r="F635" s="602"/>
      <c r="G635" s="602"/>
      <c r="H635" s="602"/>
      <c r="I635" s="602"/>
      <c r="J635" s="602"/>
      <c r="K635" s="602"/>
      <c r="L635" s="602"/>
      <c r="M635" s="602"/>
      <c r="N635" s="602"/>
      <c r="Q635" s="477" t="s">
        <v>520</v>
      </c>
      <c r="R635" s="718">
        <v>0</v>
      </c>
      <c r="S635" s="271">
        <v>0</v>
      </c>
      <c r="T635" s="271"/>
      <c r="U635" s="271"/>
      <c r="V635" s="271"/>
      <c r="W635" s="271"/>
      <c r="X635" s="271"/>
      <c r="Y635" s="271"/>
      <c r="Z635" s="271"/>
      <c r="AA635" s="271"/>
      <c r="AB635" s="271"/>
      <c r="AC635" s="271"/>
      <c r="AD635" s="269"/>
    </row>
    <row r="636" spans="1:30">
      <c r="A636"/>
      <c r="B636" s="478" t="s">
        <v>521</v>
      </c>
      <c r="C636" s="271">
        <v>0</v>
      </c>
      <c r="D636" s="271">
        <v>0</v>
      </c>
      <c r="E636" s="271"/>
      <c r="F636" s="271"/>
      <c r="G636" s="271"/>
      <c r="H636" s="271"/>
      <c r="I636" s="271"/>
      <c r="J636" s="271"/>
      <c r="K636" s="271"/>
      <c r="L636" s="271"/>
      <c r="M636" s="271"/>
      <c r="N636" s="271"/>
      <c r="O636" s="324"/>
      <c r="Q636" s="478" t="s">
        <v>521</v>
      </c>
      <c r="R636" s="718">
        <v>0</v>
      </c>
      <c r="S636" s="271">
        <v>0</v>
      </c>
      <c r="T636" s="271"/>
      <c r="U636" s="271"/>
      <c r="V636" s="271"/>
      <c r="W636" s="271"/>
      <c r="X636" s="271"/>
      <c r="Y636" s="271"/>
      <c r="Z636" s="271"/>
      <c r="AA636" s="271"/>
      <c r="AB636" s="271"/>
      <c r="AC636" s="271"/>
      <c r="AD636" s="269"/>
    </row>
    <row r="637" spans="1:30">
      <c r="A637"/>
      <c r="B637" s="478" t="s">
        <v>522</v>
      </c>
      <c r="C637" s="271">
        <v>0</v>
      </c>
      <c r="D637" s="271">
        <v>0</v>
      </c>
      <c r="E637" s="271"/>
      <c r="F637" s="271"/>
      <c r="G637" s="271"/>
      <c r="H637" s="271"/>
      <c r="I637" s="271"/>
      <c r="J637" s="271"/>
      <c r="K637" s="271"/>
      <c r="L637" s="271"/>
      <c r="M637" s="271"/>
      <c r="N637" s="271"/>
      <c r="Q637" s="478" t="s">
        <v>522</v>
      </c>
      <c r="R637" s="718">
        <v>0</v>
      </c>
      <c r="S637" s="271">
        <v>0</v>
      </c>
      <c r="T637" s="271"/>
      <c r="U637" s="271"/>
      <c r="V637" s="271"/>
      <c r="W637" s="271"/>
      <c r="X637" s="271"/>
      <c r="Y637" s="271"/>
      <c r="Z637" s="271"/>
      <c r="AA637" s="271"/>
      <c r="AB637" s="271"/>
      <c r="AC637" s="271"/>
      <c r="AD637" s="269"/>
    </row>
    <row r="638" spans="1:30">
      <c r="A638"/>
      <c r="B638" s="478" t="s">
        <v>523</v>
      </c>
      <c r="C638" s="271">
        <v>0</v>
      </c>
      <c r="D638" s="271">
        <v>0</v>
      </c>
      <c r="E638" s="271"/>
      <c r="F638" s="271"/>
      <c r="G638" s="271"/>
      <c r="H638" s="271"/>
      <c r="I638" s="271"/>
      <c r="J638" s="271"/>
      <c r="K638" s="271"/>
      <c r="L638" s="271"/>
      <c r="M638" s="271"/>
      <c r="N638" s="271"/>
      <c r="O638" s="324"/>
      <c r="Q638" s="478" t="s">
        <v>523</v>
      </c>
      <c r="R638" s="718">
        <v>0</v>
      </c>
      <c r="S638" s="271">
        <v>0</v>
      </c>
      <c r="T638" s="271"/>
      <c r="U638" s="271"/>
      <c r="V638" s="271"/>
      <c r="W638" s="271"/>
      <c r="X638" s="271"/>
      <c r="Y638" s="271"/>
      <c r="Z638" s="271"/>
      <c r="AA638" s="271"/>
      <c r="AB638" s="271"/>
      <c r="AC638" s="271"/>
      <c r="AD638" s="269"/>
    </row>
    <row r="639" spans="1:30">
      <c r="A639"/>
      <c r="B639" s="478" t="s">
        <v>524</v>
      </c>
      <c r="C639" s="271">
        <v>0</v>
      </c>
      <c r="D639" s="271">
        <v>0</v>
      </c>
      <c r="E639" s="271"/>
      <c r="F639" s="271"/>
      <c r="G639" s="271"/>
      <c r="H639" s="271"/>
      <c r="I639" s="271"/>
      <c r="J639" s="271"/>
      <c r="K639" s="271"/>
      <c r="L639" s="271"/>
      <c r="M639" s="271"/>
      <c r="N639" s="271"/>
      <c r="Q639" s="478" t="s">
        <v>524</v>
      </c>
      <c r="R639" s="718">
        <v>0</v>
      </c>
      <c r="S639" s="271">
        <v>0</v>
      </c>
      <c r="T639" s="271"/>
      <c r="U639" s="271"/>
      <c r="V639" s="271"/>
      <c r="W639" s="271"/>
      <c r="X639" s="271"/>
      <c r="Y639" s="271"/>
      <c r="Z639" s="271"/>
      <c r="AA639" s="271"/>
      <c r="AB639" s="271"/>
      <c r="AC639" s="271"/>
      <c r="AD639" s="269"/>
    </row>
    <row r="640" spans="1:30">
      <c r="A640"/>
      <c r="B640" s="478" t="s">
        <v>525</v>
      </c>
      <c r="C640" s="271">
        <v>0</v>
      </c>
      <c r="D640" s="271">
        <v>0</v>
      </c>
      <c r="E640" s="271"/>
      <c r="F640" s="271"/>
      <c r="G640" s="271"/>
      <c r="H640" s="271"/>
      <c r="I640" s="271"/>
      <c r="J640" s="271"/>
      <c r="K640" s="271"/>
      <c r="L640" s="271"/>
      <c r="M640" s="271"/>
      <c r="N640" s="271"/>
      <c r="O640" s="324"/>
      <c r="Q640" s="478" t="s">
        <v>525</v>
      </c>
      <c r="R640" s="718">
        <v>0</v>
      </c>
      <c r="S640" s="271">
        <v>0</v>
      </c>
      <c r="T640" s="271"/>
      <c r="U640" s="271"/>
      <c r="V640" s="271"/>
      <c r="W640" s="271"/>
      <c r="X640" s="271"/>
      <c r="Y640" s="271"/>
      <c r="Z640" s="271"/>
      <c r="AA640" s="271"/>
      <c r="AB640" s="271"/>
      <c r="AC640" s="271"/>
      <c r="AD640" s="269"/>
    </row>
    <row r="641" spans="1:47">
      <c r="A641"/>
      <c r="B641" s="412" t="s">
        <v>574</v>
      </c>
      <c r="C641" s="405">
        <v>0</v>
      </c>
      <c r="D641" s="405">
        <v>0</v>
      </c>
      <c r="E641" s="405"/>
      <c r="F641" s="405"/>
      <c r="G641" s="405"/>
      <c r="H641" s="405"/>
      <c r="I641" s="405"/>
      <c r="J641" s="405"/>
      <c r="K641" s="405"/>
      <c r="L641" s="405"/>
      <c r="M641" s="405"/>
      <c r="N641" s="405"/>
      <c r="Q641" s="412" t="s">
        <v>574</v>
      </c>
      <c r="R641" s="615">
        <v>0</v>
      </c>
      <c r="S641" s="405">
        <v>0</v>
      </c>
      <c r="T641" s="405"/>
      <c r="U641" s="405"/>
      <c r="V641" s="405"/>
      <c r="W641" s="405"/>
      <c r="X641" s="405"/>
      <c r="Y641" s="405"/>
      <c r="Z641" s="405"/>
      <c r="AA641" s="405"/>
      <c r="AB641" s="405"/>
      <c r="AC641" s="405"/>
      <c r="AD641" s="269"/>
    </row>
    <row r="642" spans="1:47">
      <c r="A642"/>
      <c r="B642" s="477" t="s">
        <v>526</v>
      </c>
      <c r="C642" s="602">
        <v>0</v>
      </c>
      <c r="D642" s="602">
        <v>0</v>
      </c>
      <c r="E642" s="602"/>
      <c r="F642" s="602"/>
      <c r="G642" s="602"/>
      <c r="H642" s="602"/>
      <c r="I642" s="602"/>
      <c r="J642" s="602"/>
      <c r="K642" s="602"/>
      <c r="L642" s="602"/>
      <c r="M642" s="602"/>
      <c r="N642" s="602"/>
      <c r="O642" s="324"/>
      <c r="P642" s="181"/>
      <c r="Q642" s="477" t="s">
        <v>526</v>
      </c>
      <c r="R642" s="718">
        <v>0</v>
      </c>
      <c r="S642" s="271">
        <v>0</v>
      </c>
      <c r="T642" s="271"/>
      <c r="U642" s="271"/>
      <c r="V642" s="271"/>
      <c r="W642" s="271"/>
      <c r="X642" s="271"/>
      <c r="Y642" s="271"/>
      <c r="Z642" s="271"/>
      <c r="AA642" s="271"/>
      <c r="AB642" s="271"/>
      <c r="AC642" s="271"/>
      <c r="AD642" s="269"/>
      <c r="AF642" s="181"/>
      <c r="AG642" s="650"/>
      <c r="AH642" s="650"/>
      <c r="AI642" s="650"/>
      <c r="AJ642" s="650"/>
      <c r="AK642" s="650"/>
      <c r="AL642" s="650"/>
      <c r="AM642" s="650"/>
      <c r="AN642" s="650"/>
      <c r="AO642" s="650"/>
      <c r="AP642" s="650"/>
      <c r="AQ642" s="650"/>
      <c r="AR642" s="650"/>
      <c r="AS642" s="650"/>
      <c r="AT642" s="650"/>
      <c r="AU642" s="650"/>
    </row>
    <row r="643" spans="1:47">
      <c r="A643"/>
      <c r="B643" s="478" t="s">
        <v>527</v>
      </c>
      <c r="C643" s="271">
        <v>0</v>
      </c>
      <c r="D643" s="271">
        <v>0</v>
      </c>
      <c r="E643" s="271"/>
      <c r="F643" s="271"/>
      <c r="G643" s="271"/>
      <c r="H643" s="271"/>
      <c r="I643" s="271"/>
      <c r="J643" s="271"/>
      <c r="K643" s="271"/>
      <c r="L643" s="271"/>
      <c r="M643" s="271"/>
      <c r="N643" s="271"/>
      <c r="P643" s="181"/>
      <c r="Q643" s="478" t="s">
        <v>527</v>
      </c>
      <c r="R643" s="718">
        <v>0</v>
      </c>
      <c r="S643" s="271">
        <v>0</v>
      </c>
      <c r="T643" s="271"/>
      <c r="U643" s="271"/>
      <c r="V643" s="271"/>
      <c r="W643" s="271"/>
      <c r="X643" s="271"/>
      <c r="Y643" s="271"/>
      <c r="Z643" s="271"/>
      <c r="AA643" s="271"/>
      <c r="AB643" s="271"/>
      <c r="AC643" s="271"/>
      <c r="AD643" s="269"/>
      <c r="AF643" s="181"/>
      <c r="AG643" s="650"/>
      <c r="AH643" s="650"/>
      <c r="AI643" s="650"/>
      <c r="AJ643" s="650"/>
      <c r="AK643" s="650"/>
      <c r="AL643" s="650"/>
      <c r="AM643" s="650"/>
      <c r="AN643" s="650"/>
      <c r="AO643" s="650"/>
      <c r="AP643" s="650"/>
      <c r="AQ643" s="650"/>
      <c r="AR643" s="650"/>
      <c r="AS643" s="650"/>
      <c r="AT643" s="650"/>
      <c r="AU643" s="650"/>
    </row>
    <row r="644" spans="1:47">
      <c r="A644"/>
      <c r="B644" s="478" t="s">
        <v>528</v>
      </c>
      <c r="C644" s="271">
        <v>0</v>
      </c>
      <c r="D644" s="271">
        <v>0</v>
      </c>
      <c r="E644" s="271"/>
      <c r="F644" s="271"/>
      <c r="G644" s="271"/>
      <c r="H644" s="271"/>
      <c r="I644" s="271"/>
      <c r="J644" s="271"/>
      <c r="K644" s="271"/>
      <c r="L644" s="271"/>
      <c r="M644" s="271"/>
      <c r="N644" s="271"/>
      <c r="O644" s="324"/>
      <c r="P644" s="181"/>
      <c r="Q644" s="478" t="s">
        <v>528</v>
      </c>
      <c r="R644" s="718">
        <v>0</v>
      </c>
      <c r="S644" s="271">
        <v>0</v>
      </c>
      <c r="T644" s="271"/>
      <c r="U644" s="271"/>
      <c r="V644" s="271"/>
      <c r="W644" s="271"/>
      <c r="X644" s="271"/>
      <c r="Y644" s="271"/>
      <c r="Z644" s="271"/>
      <c r="AA644" s="271"/>
      <c r="AB644" s="271"/>
      <c r="AC644" s="271"/>
      <c r="AD644" s="269"/>
      <c r="AF644" s="181"/>
      <c r="AG644" s="650"/>
      <c r="AH644" s="650"/>
      <c r="AI644" s="650"/>
      <c r="AJ644" s="650"/>
      <c r="AK644" s="650"/>
      <c r="AL644" s="650"/>
      <c r="AM644" s="650"/>
      <c r="AN644" s="650"/>
      <c r="AO644" s="650"/>
      <c r="AP644" s="650"/>
      <c r="AQ644" s="650"/>
      <c r="AR644" s="650"/>
      <c r="AS644" s="650"/>
      <c r="AT644" s="650"/>
      <c r="AU644" s="650"/>
    </row>
    <row r="645" spans="1:47">
      <c r="A645"/>
      <c r="B645" s="478" t="s">
        <v>529</v>
      </c>
      <c r="C645" s="271">
        <v>0</v>
      </c>
      <c r="D645" s="271">
        <v>0</v>
      </c>
      <c r="E645" s="271"/>
      <c r="F645" s="271"/>
      <c r="G645" s="271"/>
      <c r="H645" s="271"/>
      <c r="I645" s="271"/>
      <c r="J645" s="271"/>
      <c r="K645" s="271"/>
      <c r="L645" s="271"/>
      <c r="M645" s="271"/>
      <c r="N645" s="271"/>
      <c r="P645" s="181"/>
      <c r="Q645" s="478" t="s">
        <v>529</v>
      </c>
      <c r="R645" s="718">
        <v>0</v>
      </c>
      <c r="S645" s="271">
        <v>0</v>
      </c>
      <c r="T645" s="271"/>
      <c r="U645" s="271"/>
      <c r="V645" s="271"/>
      <c r="W645" s="271"/>
      <c r="X645" s="271"/>
      <c r="Y645" s="271"/>
      <c r="Z645" s="271"/>
      <c r="AA645" s="271"/>
      <c r="AB645" s="271"/>
      <c r="AC645" s="271"/>
      <c r="AD645" s="269"/>
      <c r="AF645" s="181"/>
      <c r="AG645" s="650"/>
      <c r="AH645" s="650"/>
      <c r="AI645" s="650"/>
      <c r="AJ645" s="650"/>
      <c r="AK645" s="650"/>
      <c r="AL645" s="650"/>
      <c r="AM645" s="650"/>
      <c r="AN645" s="650"/>
      <c r="AO645" s="650"/>
      <c r="AP645" s="650"/>
      <c r="AQ645" s="650"/>
      <c r="AR645" s="650"/>
      <c r="AS645" s="650"/>
      <c r="AT645" s="650"/>
      <c r="AU645" s="650"/>
    </row>
    <row r="646" spans="1:47">
      <c r="A646"/>
      <c r="B646" s="478" t="s">
        <v>530</v>
      </c>
      <c r="C646" s="271">
        <v>0</v>
      </c>
      <c r="D646" s="271">
        <v>0</v>
      </c>
      <c r="E646" s="271"/>
      <c r="F646" s="271"/>
      <c r="G646" s="271"/>
      <c r="H646" s="271"/>
      <c r="I646" s="271"/>
      <c r="J646" s="271"/>
      <c r="K646" s="271"/>
      <c r="L646" s="271"/>
      <c r="M646" s="271"/>
      <c r="N646" s="271"/>
      <c r="O646" s="324"/>
      <c r="P646" s="181"/>
      <c r="Q646" s="478" t="s">
        <v>530</v>
      </c>
      <c r="R646" s="718">
        <v>0</v>
      </c>
      <c r="S646" s="271">
        <v>0</v>
      </c>
      <c r="T646" s="271"/>
      <c r="U646" s="271"/>
      <c r="V646" s="271"/>
      <c r="W646" s="271"/>
      <c r="X646" s="271"/>
      <c r="Y646" s="271"/>
      <c r="Z646" s="271"/>
      <c r="AA646" s="271"/>
      <c r="AB646" s="271"/>
      <c r="AC646" s="271"/>
      <c r="AD646" s="269"/>
      <c r="AF646" s="181"/>
      <c r="AG646" s="650"/>
      <c r="AH646" s="650"/>
      <c r="AI646" s="650"/>
      <c r="AJ646" s="650"/>
      <c r="AK646" s="650"/>
      <c r="AL646" s="650"/>
      <c r="AM646" s="650"/>
      <c r="AN646" s="650"/>
      <c r="AO646" s="650"/>
      <c r="AP646" s="650"/>
      <c r="AQ646" s="650"/>
      <c r="AR646" s="650"/>
      <c r="AS646" s="650"/>
      <c r="AT646" s="650"/>
      <c r="AU646" s="650"/>
    </row>
    <row r="647" spans="1:47">
      <c r="A647"/>
      <c r="B647" s="412" t="s">
        <v>531</v>
      </c>
      <c r="C647" s="405">
        <v>0</v>
      </c>
      <c r="D647" s="405">
        <v>0</v>
      </c>
      <c r="E647" s="405"/>
      <c r="F647" s="405"/>
      <c r="G647" s="405"/>
      <c r="H647" s="405"/>
      <c r="I647" s="405"/>
      <c r="J647" s="405"/>
      <c r="K647" s="405"/>
      <c r="L647" s="405"/>
      <c r="M647" s="405"/>
      <c r="N647" s="405"/>
      <c r="P647" s="181"/>
      <c r="Q647" s="412" t="s">
        <v>531</v>
      </c>
      <c r="R647" s="615">
        <v>0</v>
      </c>
      <c r="S647" s="405">
        <v>0</v>
      </c>
      <c r="T647" s="405"/>
      <c r="U647" s="405"/>
      <c r="V647" s="405"/>
      <c r="W647" s="405"/>
      <c r="X647" s="405"/>
      <c r="Y647" s="405"/>
      <c r="Z647" s="405"/>
      <c r="AA647" s="405"/>
      <c r="AB647" s="405"/>
      <c r="AC647" s="405"/>
      <c r="AD647" s="269"/>
    </row>
    <row r="648" spans="1:47">
      <c r="A648"/>
      <c r="B648" s="477" t="s">
        <v>532</v>
      </c>
      <c r="C648" s="602">
        <v>0</v>
      </c>
      <c r="D648" s="602">
        <v>0</v>
      </c>
      <c r="E648" s="602"/>
      <c r="F648" s="602"/>
      <c r="G648" s="602"/>
      <c r="H648" s="602"/>
      <c r="I648" s="602"/>
      <c r="J648" s="602"/>
      <c r="K648" s="602"/>
      <c r="L648" s="602"/>
      <c r="M648" s="602"/>
      <c r="N648" s="602"/>
      <c r="O648" s="324"/>
      <c r="P648" s="181"/>
      <c r="Q648" s="477" t="s">
        <v>532</v>
      </c>
      <c r="R648" s="718">
        <v>0</v>
      </c>
      <c r="S648" s="271">
        <v>0</v>
      </c>
      <c r="T648" s="271"/>
      <c r="U648" s="271"/>
      <c r="V648" s="271"/>
      <c r="W648" s="271"/>
      <c r="X648" s="271"/>
      <c r="Y648" s="271"/>
      <c r="Z648" s="271"/>
      <c r="AA648" s="271"/>
      <c r="AB648" s="271"/>
      <c r="AC648" s="271"/>
      <c r="AD648" s="269"/>
    </row>
    <row r="649" spans="1:47">
      <c r="A649"/>
      <c r="B649" s="478" t="s">
        <v>533</v>
      </c>
      <c r="C649" s="271">
        <v>0</v>
      </c>
      <c r="D649" s="271">
        <v>0</v>
      </c>
      <c r="E649" s="271"/>
      <c r="F649" s="271"/>
      <c r="G649" s="271"/>
      <c r="H649" s="271"/>
      <c r="I649" s="271"/>
      <c r="J649" s="271"/>
      <c r="K649" s="271"/>
      <c r="L649" s="271"/>
      <c r="M649" s="271"/>
      <c r="N649" s="271"/>
      <c r="P649" s="181"/>
      <c r="Q649" s="478" t="s">
        <v>533</v>
      </c>
      <c r="R649" s="718">
        <v>0</v>
      </c>
      <c r="S649" s="271">
        <v>0</v>
      </c>
      <c r="T649" s="271"/>
      <c r="U649" s="271"/>
      <c r="V649" s="271"/>
      <c r="W649" s="271"/>
      <c r="X649" s="271"/>
      <c r="Y649" s="271"/>
      <c r="Z649" s="271"/>
      <c r="AA649" s="271"/>
      <c r="AB649" s="271"/>
      <c r="AC649" s="271"/>
      <c r="AD649" s="269"/>
    </row>
    <row r="650" spans="1:47">
      <c r="A650"/>
      <c r="B650" s="478" t="s">
        <v>534</v>
      </c>
      <c r="C650" s="271">
        <v>0</v>
      </c>
      <c r="D650" s="271">
        <v>0</v>
      </c>
      <c r="E650" s="271"/>
      <c r="F650" s="271"/>
      <c r="G650" s="271"/>
      <c r="H650" s="271"/>
      <c r="I650" s="271"/>
      <c r="J650" s="271"/>
      <c r="K650" s="271"/>
      <c r="L650" s="271"/>
      <c r="M650" s="271"/>
      <c r="N650" s="271"/>
      <c r="O650" s="324"/>
      <c r="P650" s="181"/>
      <c r="Q650" s="478" t="s">
        <v>534</v>
      </c>
      <c r="R650" s="718">
        <v>0</v>
      </c>
      <c r="S650" s="271">
        <v>0</v>
      </c>
      <c r="T650" s="271"/>
      <c r="U650" s="271"/>
      <c r="V650" s="271"/>
      <c r="W650" s="271"/>
      <c r="X650" s="271"/>
      <c r="Y650" s="271"/>
      <c r="Z650" s="271"/>
      <c r="AA650" s="271"/>
      <c r="AB650" s="271"/>
      <c r="AC650" s="271"/>
      <c r="AD650" s="269"/>
    </row>
    <row r="651" spans="1:47">
      <c r="A651"/>
      <c r="B651" s="478" t="s">
        <v>535</v>
      </c>
      <c r="C651" s="271">
        <v>0</v>
      </c>
      <c r="D651" s="271">
        <v>0</v>
      </c>
      <c r="E651" s="271"/>
      <c r="F651" s="271"/>
      <c r="G651" s="271"/>
      <c r="H651" s="271"/>
      <c r="I651" s="271"/>
      <c r="J651" s="271"/>
      <c r="K651" s="271"/>
      <c r="L651" s="271"/>
      <c r="M651" s="271"/>
      <c r="N651" s="271"/>
      <c r="P651" s="181"/>
      <c r="Q651" s="478" t="s">
        <v>535</v>
      </c>
      <c r="R651" s="718">
        <v>0</v>
      </c>
      <c r="S651" s="271">
        <v>0</v>
      </c>
      <c r="T651" s="271"/>
      <c r="U651" s="271"/>
      <c r="V651" s="271"/>
      <c r="W651" s="271"/>
      <c r="X651" s="271"/>
      <c r="Y651" s="271"/>
      <c r="Z651" s="271"/>
      <c r="AA651" s="271"/>
      <c r="AB651" s="271"/>
      <c r="AC651" s="271"/>
      <c r="AD651" s="269"/>
    </row>
    <row r="652" spans="1:47">
      <c r="A652"/>
      <c r="B652" s="412" t="s">
        <v>575</v>
      </c>
      <c r="C652" s="405">
        <v>0</v>
      </c>
      <c r="D652" s="405">
        <v>0</v>
      </c>
      <c r="E652" s="405"/>
      <c r="F652" s="405"/>
      <c r="G652" s="405"/>
      <c r="H652" s="405"/>
      <c r="I652" s="405"/>
      <c r="J652" s="405"/>
      <c r="K652" s="405"/>
      <c r="L652" s="405"/>
      <c r="M652" s="405"/>
      <c r="N652" s="405"/>
      <c r="O652" s="324"/>
      <c r="P652" s="181"/>
      <c r="Q652" s="412" t="s">
        <v>575</v>
      </c>
      <c r="R652" s="601">
        <v>0</v>
      </c>
      <c r="S652" s="269">
        <v>0</v>
      </c>
      <c r="T652" s="269"/>
      <c r="U652" s="269"/>
      <c r="V652" s="269"/>
      <c r="W652" s="269"/>
      <c r="X652" s="269"/>
      <c r="Y652" s="269"/>
      <c r="Z652" s="269"/>
      <c r="AA652" s="269"/>
      <c r="AB652" s="269"/>
      <c r="AC652" s="269"/>
      <c r="AD652" s="269"/>
    </row>
    <row r="653" spans="1:47">
      <c r="A653"/>
      <c r="B653" s="478" t="s">
        <v>576</v>
      </c>
      <c r="C653" s="271">
        <v>0</v>
      </c>
      <c r="D653" s="271">
        <v>0</v>
      </c>
      <c r="E653" s="271"/>
      <c r="F653" s="271"/>
      <c r="G653" s="271"/>
      <c r="H653" s="271"/>
      <c r="I653" s="271"/>
      <c r="J653" s="271"/>
      <c r="K653" s="271"/>
      <c r="L653" s="271"/>
      <c r="M653" s="271"/>
      <c r="N653" s="271"/>
      <c r="P653" s="181"/>
      <c r="Q653" s="478" t="s">
        <v>576</v>
      </c>
      <c r="R653" s="604">
        <v>0</v>
      </c>
      <c r="S653" s="605">
        <v>0</v>
      </c>
      <c r="T653" s="605"/>
      <c r="U653" s="605"/>
      <c r="V653" s="605"/>
      <c r="W653" s="605"/>
      <c r="X653" s="605"/>
      <c r="Y653" s="605"/>
      <c r="Z653" s="605"/>
      <c r="AA653" s="605"/>
      <c r="AB653" s="605"/>
      <c r="AC653" s="605"/>
      <c r="AD653" s="269"/>
    </row>
    <row r="654" spans="1:47">
      <c r="A654"/>
      <c r="B654" s="478" t="s">
        <v>577</v>
      </c>
      <c r="C654" s="271">
        <v>0</v>
      </c>
      <c r="D654" s="271">
        <v>0</v>
      </c>
      <c r="E654" s="271"/>
      <c r="F654" s="271"/>
      <c r="G654" s="271"/>
      <c r="H654" s="271"/>
      <c r="I654" s="271"/>
      <c r="J654" s="271"/>
      <c r="K654" s="271"/>
      <c r="L654" s="271"/>
      <c r="M654" s="271"/>
      <c r="N654" s="271"/>
      <c r="O654" s="324"/>
      <c r="P654" s="181"/>
      <c r="Q654" s="478" t="s">
        <v>577</v>
      </c>
      <c r="R654" s="601">
        <v>0</v>
      </c>
      <c r="S654" s="269">
        <v>0</v>
      </c>
      <c r="T654" s="269"/>
      <c r="U654" s="269"/>
      <c r="V654" s="269"/>
      <c r="W654" s="269"/>
      <c r="X654" s="269"/>
      <c r="Y654" s="269"/>
      <c r="Z654" s="269"/>
      <c r="AA654" s="269"/>
      <c r="AB654" s="269"/>
      <c r="AC654" s="269"/>
      <c r="AD654" s="269"/>
    </row>
    <row r="655" spans="1:47">
      <c r="A655"/>
      <c r="B655" s="478" t="s">
        <v>578</v>
      </c>
      <c r="C655" s="271">
        <v>0</v>
      </c>
      <c r="D655" s="271">
        <v>0</v>
      </c>
      <c r="E655" s="271"/>
      <c r="F655" s="271"/>
      <c r="G655" s="271"/>
      <c r="H655" s="271"/>
      <c r="I655" s="271"/>
      <c r="J655" s="271"/>
      <c r="K655" s="271"/>
      <c r="L655" s="271"/>
      <c r="M655" s="271"/>
      <c r="N655" s="271"/>
      <c r="P655" s="181"/>
      <c r="Q655" s="478" t="s">
        <v>578</v>
      </c>
      <c r="R655" s="601">
        <v>0</v>
      </c>
      <c r="S655" s="269">
        <v>0</v>
      </c>
      <c r="T655" s="269"/>
      <c r="U655" s="269"/>
      <c r="V655" s="269"/>
      <c r="W655" s="269"/>
      <c r="X655" s="269"/>
      <c r="Y655" s="269"/>
      <c r="Z655" s="269"/>
      <c r="AA655" s="269"/>
      <c r="AB655" s="269"/>
      <c r="AC655" s="269"/>
      <c r="AD655" s="269"/>
    </row>
    <row r="656" spans="1:47">
      <c r="A656"/>
      <c r="B656" s="478" t="s">
        <v>579</v>
      </c>
      <c r="C656" s="271">
        <v>0</v>
      </c>
      <c r="D656" s="271">
        <v>0</v>
      </c>
      <c r="E656" s="271"/>
      <c r="F656" s="271"/>
      <c r="G656" s="271"/>
      <c r="H656" s="271"/>
      <c r="I656" s="271"/>
      <c r="J656" s="271"/>
      <c r="K656" s="271"/>
      <c r="L656" s="271"/>
      <c r="M656" s="271"/>
      <c r="N656" s="271"/>
      <c r="O656" s="324"/>
      <c r="P656" s="181"/>
      <c r="Q656" s="478" t="s">
        <v>579</v>
      </c>
      <c r="R656" s="601">
        <v>0</v>
      </c>
      <c r="S656" s="269">
        <v>0</v>
      </c>
      <c r="T656" s="269"/>
      <c r="U656" s="269"/>
      <c r="V656" s="269"/>
      <c r="W656" s="269"/>
      <c r="X656" s="269"/>
      <c r="Y656" s="269"/>
      <c r="Z656" s="269"/>
      <c r="AA656" s="269"/>
      <c r="AB656" s="269"/>
      <c r="AC656" s="269"/>
      <c r="AD656" s="269"/>
    </row>
    <row r="657" spans="1:30">
      <c r="A657"/>
      <c r="B657" s="478" t="s">
        <v>580</v>
      </c>
      <c r="C657" s="271">
        <v>0</v>
      </c>
      <c r="D657" s="271">
        <v>0</v>
      </c>
      <c r="E657" s="271"/>
      <c r="F657" s="271"/>
      <c r="G657" s="271"/>
      <c r="H657" s="271"/>
      <c r="I657" s="271"/>
      <c r="J657" s="271"/>
      <c r="K657" s="271"/>
      <c r="L657" s="271"/>
      <c r="M657" s="271"/>
      <c r="N657" s="271"/>
      <c r="P657" s="181"/>
      <c r="Q657" s="478" t="s">
        <v>580</v>
      </c>
      <c r="R657" s="601">
        <v>0</v>
      </c>
      <c r="S657" s="269">
        <v>0</v>
      </c>
      <c r="T657" s="269"/>
      <c r="U657" s="269"/>
      <c r="V657" s="269"/>
      <c r="W657" s="269"/>
      <c r="X657" s="269"/>
      <c r="Y657" s="269"/>
      <c r="Z657" s="269"/>
      <c r="AA657" s="269"/>
      <c r="AB657" s="269"/>
      <c r="AC657" s="269"/>
      <c r="AD657" s="269"/>
    </row>
    <row r="658" spans="1:30">
      <c r="A658"/>
      <c r="B658" s="599">
        <v>0</v>
      </c>
      <c r="C658" s="405">
        <v>0</v>
      </c>
      <c r="D658" s="405">
        <v>0</v>
      </c>
      <c r="E658" s="405"/>
      <c r="F658" s="405"/>
      <c r="G658" s="405"/>
      <c r="H658" s="405"/>
      <c r="I658" s="405"/>
      <c r="J658" s="405"/>
      <c r="K658" s="405"/>
      <c r="L658" s="405"/>
      <c r="M658" s="405"/>
      <c r="N658" s="405"/>
      <c r="O658" s="324"/>
      <c r="P658" s="181"/>
      <c r="Q658" s="599">
        <v>0</v>
      </c>
      <c r="R658" s="603">
        <v>0</v>
      </c>
      <c r="S658" s="404">
        <v>0</v>
      </c>
      <c r="T658" s="404"/>
      <c r="U658" s="404"/>
      <c r="V658" s="404"/>
      <c r="W658" s="404"/>
      <c r="X658" s="404"/>
      <c r="Y658" s="404"/>
      <c r="Z658" s="404"/>
      <c r="AA658" s="404"/>
      <c r="AB658" s="404"/>
      <c r="AC658" s="404"/>
      <c r="AD658" s="269"/>
    </row>
    <row r="659" spans="1:30">
      <c r="A659"/>
      <c r="B659" s="36" t="s">
        <v>18</v>
      </c>
      <c r="C659" s="404">
        <f>SUM(C581:C658)</f>
        <v>2447082.5616111974</v>
      </c>
      <c r="D659" s="404">
        <f t="shared" ref="D659" si="165">SUM(D581:D658)</f>
        <v>3564143.2307859142</v>
      </c>
      <c r="E659" s="404"/>
      <c r="F659" s="404"/>
      <c r="G659" s="404"/>
      <c r="H659" s="404"/>
      <c r="I659" s="404"/>
      <c r="J659" s="404"/>
      <c r="K659" s="404"/>
      <c r="L659" s="404"/>
      <c r="M659" s="404"/>
      <c r="N659" s="404"/>
      <c r="Q659" s="606" t="s">
        <v>18</v>
      </c>
      <c r="R659" s="603">
        <f>SUM(R581:R658)</f>
        <v>8202225.9761086646</v>
      </c>
      <c r="S659" s="404">
        <f t="shared" ref="S659" si="166">SUM(S581:S658)</f>
        <v>9771898.903873546</v>
      </c>
      <c r="T659" s="404"/>
      <c r="U659" s="404"/>
      <c r="V659" s="404"/>
      <c r="W659" s="404"/>
      <c r="X659" s="404"/>
      <c r="Y659" s="404"/>
      <c r="Z659" s="404"/>
      <c r="AA659" s="404"/>
      <c r="AB659" s="404"/>
      <c r="AC659" s="404"/>
      <c r="AD659" s="269"/>
    </row>
    <row r="660" spans="1:30">
      <c r="A660"/>
      <c r="C660" s="324"/>
      <c r="D660" s="324"/>
      <c r="E660" s="324"/>
      <c r="F660" s="324"/>
      <c r="G660" s="324"/>
      <c r="H660" s="324"/>
      <c r="I660" s="324"/>
      <c r="J660" s="324"/>
      <c r="K660" s="324"/>
      <c r="L660" s="324"/>
      <c r="M660" s="324"/>
      <c r="N660" s="324"/>
      <c r="O660" s="324"/>
      <c r="P660" s="324"/>
      <c r="Q660" s="324"/>
      <c r="R660" s="324"/>
      <c r="S660" s="324"/>
      <c r="T660" s="324"/>
      <c r="U660" s="324"/>
      <c r="V660" s="324"/>
      <c r="W660" s="324"/>
      <c r="X660" s="324"/>
      <c r="Y660" s="324"/>
      <c r="Z660" s="324"/>
      <c r="AA660" s="324"/>
      <c r="AB660" s="324"/>
      <c r="AC660" s="324"/>
      <c r="AD660" s="324"/>
    </row>
    <row r="661" spans="1:30">
      <c r="A661"/>
      <c r="C661" s="324"/>
      <c r="D661" s="324"/>
      <c r="E661" s="324"/>
      <c r="F661" s="324"/>
      <c r="G661" s="324"/>
      <c r="H661" s="324"/>
      <c r="I661" s="324"/>
      <c r="J661" s="324"/>
      <c r="K661" s="324"/>
      <c r="L661" s="324"/>
      <c r="M661" s="324"/>
      <c r="N661" s="324"/>
    </row>
    <row r="662" spans="1:30" ht="21">
      <c r="A662"/>
      <c r="B662" s="575" t="s">
        <v>442</v>
      </c>
      <c r="C662" s="52"/>
      <c r="D662" s="52"/>
      <c r="E662" s="52"/>
      <c r="F662" s="52"/>
      <c r="G662" s="52"/>
      <c r="H662" s="52"/>
      <c r="I662" s="52"/>
      <c r="J662" s="52"/>
      <c r="K662" s="52"/>
      <c r="L662" s="52"/>
      <c r="M662" s="52"/>
      <c r="N662" s="52"/>
      <c r="Q662" s="575" t="s">
        <v>444</v>
      </c>
    </row>
    <row r="663" spans="1:30">
      <c r="A663"/>
      <c r="B663" s="596" t="str">
        <f>$B$580</f>
        <v>Product category</v>
      </c>
      <c r="C663" s="597">
        <v>2016</v>
      </c>
      <c r="D663" s="597">
        <v>2017</v>
      </c>
      <c r="E663" s="597">
        <v>2018</v>
      </c>
      <c r="F663" s="597">
        <v>2019</v>
      </c>
      <c r="G663" s="597">
        <v>2020</v>
      </c>
      <c r="H663" s="597">
        <v>2021</v>
      </c>
      <c r="I663" s="607">
        <v>2022</v>
      </c>
      <c r="J663" s="607">
        <v>2023</v>
      </c>
      <c r="K663" s="607">
        <v>2024</v>
      </c>
      <c r="L663" s="607">
        <v>2025</v>
      </c>
      <c r="M663" s="607">
        <v>2026</v>
      </c>
      <c r="N663" s="607">
        <v>2027</v>
      </c>
      <c r="Q663" s="596" t="str">
        <f>B663</f>
        <v>Product category</v>
      </c>
      <c r="R663" s="236">
        <v>2016</v>
      </c>
      <c r="S663" s="237">
        <v>2017</v>
      </c>
      <c r="T663" s="237">
        <v>2018</v>
      </c>
      <c r="U663" s="237">
        <v>2019</v>
      </c>
      <c r="V663" s="237">
        <v>2020</v>
      </c>
      <c r="W663" s="237">
        <v>2021</v>
      </c>
      <c r="X663" s="237">
        <v>2022</v>
      </c>
      <c r="Y663" s="237">
        <v>2023</v>
      </c>
      <c r="Z663" s="237">
        <v>2024</v>
      </c>
      <c r="AA663" s="237">
        <v>2025</v>
      </c>
      <c r="AB663" s="237">
        <v>2026</v>
      </c>
      <c r="AC663" s="237">
        <v>2027</v>
      </c>
      <c r="AD663" s="597"/>
    </row>
    <row r="664" spans="1:30">
      <c r="A664"/>
      <c r="B664" s="477" t="s">
        <v>536</v>
      </c>
      <c r="C664" s="327">
        <v>0</v>
      </c>
      <c r="D664" s="327">
        <v>0</v>
      </c>
      <c r="E664" s="327">
        <v>0</v>
      </c>
      <c r="F664" s="327"/>
      <c r="G664" s="327"/>
      <c r="H664" s="327"/>
      <c r="I664" s="327"/>
      <c r="J664" s="327"/>
      <c r="K664" s="327"/>
      <c r="L664" s="327"/>
      <c r="M664" s="327"/>
      <c r="N664" s="327"/>
      <c r="Q664" s="477" t="s">
        <v>536</v>
      </c>
      <c r="R664" s="242">
        <v>0</v>
      </c>
      <c r="S664" s="184">
        <v>0</v>
      </c>
      <c r="T664" s="184"/>
      <c r="U664" s="184"/>
      <c r="V664" s="184"/>
      <c r="W664" s="184"/>
      <c r="X664" s="184"/>
      <c r="Y664" s="184"/>
      <c r="Z664" s="184"/>
      <c r="AA664" s="184"/>
      <c r="AB664" s="184"/>
      <c r="AC664" s="184"/>
      <c r="AD664" s="183"/>
    </row>
    <row r="665" spans="1:30">
      <c r="A665"/>
      <c r="B665" s="478" t="s">
        <v>537</v>
      </c>
      <c r="C665" s="183">
        <v>0</v>
      </c>
      <c r="D665" s="183">
        <v>0</v>
      </c>
      <c r="E665" s="183">
        <v>0</v>
      </c>
      <c r="F665" s="183"/>
      <c r="G665" s="183"/>
      <c r="H665" s="183"/>
      <c r="I665" s="183"/>
      <c r="J665" s="183"/>
      <c r="K665" s="183"/>
      <c r="L665" s="183"/>
      <c r="M665" s="183"/>
      <c r="N665" s="183"/>
      <c r="Q665" s="478" t="s">
        <v>537</v>
      </c>
      <c r="R665" s="184">
        <v>4.7478439228000004</v>
      </c>
      <c r="S665" s="184">
        <v>2.4950864080093562</v>
      </c>
      <c r="T665" s="184"/>
      <c r="U665" s="184"/>
      <c r="V665" s="184"/>
      <c r="W665" s="184"/>
      <c r="X665" s="184"/>
      <c r="Y665" s="184"/>
      <c r="Z665" s="184"/>
      <c r="AA665" s="184"/>
      <c r="AB665" s="184"/>
      <c r="AC665" s="184"/>
      <c r="AD665" s="183"/>
    </row>
    <row r="666" spans="1:30">
      <c r="A666"/>
      <c r="B666" s="478" t="s">
        <v>538</v>
      </c>
      <c r="C666" s="183">
        <v>0</v>
      </c>
      <c r="D666" s="183">
        <v>0</v>
      </c>
      <c r="E666" s="183">
        <v>0</v>
      </c>
      <c r="F666" s="183"/>
      <c r="G666" s="183"/>
      <c r="H666" s="183"/>
      <c r="I666" s="183"/>
      <c r="J666" s="183"/>
      <c r="K666" s="183"/>
      <c r="L666" s="183"/>
      <c r="M666" s="183"/>
      <c r="N666" s="183"/>
      <c r="Q666" s="478" t="s">
        <v>538</v>
      </c>
      <c r="R666" s="184">
        <v>0</v>
      </c>
      <c r="S666" s="184">
        <v>0</v>
      </c>
      <c r="T666" s="184"/>
      <c r="U666" s="184"/>
      <c r="V666" s="184"/>
      <c r="W666" s="184"/>
      <c r="X666" s="184"/>
      <c r="Y666" s="184"/>
      <c r="Z666" s="184"/>
      <c r="AA666" s="184"/>
      <c r="AB666" s="184"/>
      <c r="AC666" s="184"/>
      <c r="AD666" s="183"/>
    </row>
    <row r="667" spans="1:30">
      <c r="A667"/>
      <c r="B667" s="412" t="s">
        <v>539</v>
      </c>
      <c r="C667" s="277">
        <v>0</v>
      </c>
      <c r="D667" s="277">
        <v>0</v>
      </c>
      <c r="E667" s="277">
        <v>0</v>
      </c>
      <c r="F667" s="277"/>
      <c r="G667" s="277"/>
      <c r="H667" s="277"/>
      <c r="I667" s="277"/>
      <c r="J667" s="277"/>
      <c r="K667" s="277"/>
      <c r="L667" s="277"/>
      <c r="M667" s="277"/>
      <c r="N667" s="277"/>
      <c r="Q667" s="412" t="s">
        <v>539</v>
      </c>
      <c r="R667" s="439">
        <v>0</v>
      </c>
      <c r="S667" s="243">
        <v>0</v>
      </c>
      <c r="T667" s="243"/>
      <c r="U667" s="243"/>
      <c r="V667" s="243"/>
      <c r="W667" s="243"/>
      <c r="X667" s="243"/>
      <c r="Y667" s="243"/>
      <c r="Z667" s="243"/>
      <c r="AA667" s="243"/>
      <c r="AB667" s="243"/>
      <c r="AC667" s="243"/>
      <c r="AD667" s="183"/>
    </row>
    <row r="668" spans="1:30">
      <c r="A668"/>
      <c r="B668" s="478" t="s">
        <v>540</v>
      </c>
      <c r="C668" s="183">
        <v>0</v>
      </c>
      <c r="D668" s="183">
        <v>0</v>
      </c>
      <c r="E668" s="183">
        <v>0</v>
      </c>
      <c r="F668" s="183"/>
      <c r="G668" s="183"/>
      <c r="H668" s="183"/>
      <c r="I668" s="183"/>
      <c r="J668" s="183"/>
      <c r="K668" s="183"/>
      <c r="L668" s="183"/>
      <c r="M668" s="183"/>
      <c r="N668" s="183"/>
      <c r="Q668" s="478" t="s">
        <v>540</v>
      </c>
      <c r="R668" s="184">
        <v>0</v>
      </c>
      <c r="S668" s="184">
        <v>0</v>
      </c>
      <c r="T668" s="184"/>
      <c r="U668" s="184"/>
      <c r="V668" s="184"/>
      <c r="W668" s="184"/>
      <c r="X668" s="184"/>
      <c r="Y668" s="184"/>
      <c r="Z668" s="184"/>
      <c r="AA668" s="184"/>
      <c r="AB668" s="184"/>
      <c r="AC668" s="184"/>
      <c r="AD668" s="183"/>
    </row>
    <row r="669" spans="1:30">
      <c r="A669"/>
      <c r="B669" s="478" t="s">
        <v>541</v>
      </c>
      <c r="C669" s="183">
        <v>14.60170561414631</v>
      </c>
      <c r="D669" s="183">
        <v>8.7068640146730516</v>
      </c>
      <c r="E669" s="183">
        <v>8.6907240834275523</v>
      </c>
      <c r="F669" s="183"/>
      <c r="G669" s="183"/>
      <c r="H669" s="183"/>
      <c r="I669" s="183"/>
      <c r="J669" s="183"/>
      <c r="K669" s="183"/>
      <c r="L669" s="183"/>
      <c r="M669" s="183"/>
      <c r="N669" s="183"/>
      <c r="Q669" s="478" t="s">
        <v>541</v>
      </c>
      <c r="R669" s="184">
        <v>82.742998480162399</v>
      </c>
      <c r="S669" s="184">
        <v>78.361776132057443</v>
      </c>
      <c r="T669" s="184"/>
      <c r="U669" s="184"/>
      <c r="V669" s="184"/>
      <c r="W669" s="184"/>
      <c r="X669" s="184"/>
      <c r="Y669" s="184"/>
      <c r="Z669" s="184"/>
      <c r="AA669" s="184"/>
      <c r="AB669" s="184"/>
      <c r="AC669" s="184"/>
      <c r="AD669" s="183"/>
    </row>
    <row r="670" spans="1:30">
      <c r="A670"/>
      <c r="B670" s="478" t="s">
        <v>542</v>
      </c>
      <c r="C670" s="183">
        <v>0</v>
      </c>
      <c r="D670" s="183">
        <v>0</v>
      </c>
      <c r="E670" s="183">
        <v>0</v>
      </c>
      <c r="F670" s="183"/>
      <c r="G670" s="183"/>
      <c r="H670" s="183"/>
      <c r="I670" s="183"/>
      <c r="J670" s="183"/>
      <c r="K670" s="183"/>
      <c r="L670" s="183"/>
      <c r="M670" s="183"/>
      <c r="N670" s="183"/>
      <c r="Q670" s="478" t="s">
        <v>542</v>
      </c>
      <c r="R670" s="184">
        <v>0</v>
      </c>
      <c r="S670" s="184">
        <v>0</v>
      </c>
      <c r="T670" s="184"/>
      <c r="U670" s="184"/>
      <c r="V670" s="184"/>
      <c r="W670" s="184"/>
      <c r="X670" s="184"/>
      <c r="Y670" s="184"/>
      <c r="Z670" s="184"/>
      <c r="AA670" s="184"/>
      <c r="AB670" s="184"/>
      <c r="AC670" s="184"/>
      <c r="AD670" s="183"/>
    </row>
    <row r="671" spans="1:30">
      <c r="A671"/>
      <c r="B671" s="478" t="s">
        <v>543</v>
      </c>
      <c r="C671" s="183">
        <v>0</v>
      </c>
      <c r="D671" s="183">
        <v>0</v>
      </c>
      <c r="E671" s="183">
        <v>0</v>
      </c>
      <c r="F671" s="183"/>
      <c r="G671" s="183"/>
      <c r="H671" s="183"/>
      <c r="I671" s="183"/>
      <c r="J671" s="183"/>
      <c r="K671" s="183"/>
      <c r="L671" s="183"/>
      <c r="M671" s="183"/>
      <c r="N671" s="183"/>
      <c r="Q671" s="478" t="s">
        <v>543</v>
      </c>
      <c r="R671" s="184">
        <v>0</v>
      </c>
      <c r="S671" s="184">
        <v>0</v>
      </c>
      <c r="T671" s="184"/>
      <c r="U671" s="184"/>
      <c r="V671" s="184"/>
      <c r="W671" s="184"/>
      <c r="X671" s="184"/>
      <c r="Y671" s="184"/>
      <c r="Z671" s="184"/>
      <c r="AA671" s="184"/>
      <c r="AB671" s="184"/>
      <c r="AC671" s="184"/>
      <c r="AD671" s="183"/>
    </row>
    <row r="672" spans="1:30">
      <c r="A672"/>
      <c r="B672" s="478" t="s">
        <v>544</v>
      </c>
      <c r="C672" s="183">
        <v>1.3635700668837372</v>
      </c>
      <c r="D672" s="183">
        <v>0.56191964472121847</v>
      </c>
      <c r="E672" s="183">
        <v>0</v>
      </c>
      <c r="F672" s="183"/>
      <c r="G672" s="183"/>
      <c r="H672" s="183"/>
      <c r="I672" s="183"/>
      <c r="J672" s="183"/>
      <c r="K672" s="183"/>
      <c r="L672" s="183"/>
      <c r="M672" s="183"/>
      <c r="N672" s="183"/>
      <c r="Q672" s="478" t="s">
        <v>544</v>
      </c>
      <c r="R672" s="184">
        <v>66.814933277303226</v>
      </c>
      <c r="S672" s="184">
        <v>55.630044827400731</v>
      </c>
      <c r="T672" s="184"/>
      <c r="U672" s="184"/>
      <c r="V672" s="184"/>
      <c r="W672" s="184"/>
      <c r="X672" s="184"/>
      <c r="Y672" s="184"/>
      <c r="Z672" s="184"/>
      <c r="AA672" s="184"/>
      <c r="AB672" s="184"/>
      <c r="AC672" s="184"/>
      <c r="AD672" s="183"/>
    </row>
    <row r="673" spans="1:30">
      <c r="A673"/>
      <c r="B673" s="478" t="s">
        <v>545</v>
      </c>
      <c r="C673" s="183">
        <v>0</v>
      </c>
      <c r="D673" s="183">
        <v>0</v>
      </c>
      <c r="E673" s="183">
        <v>0</v>
      </c>
      <c r="F673" s="183"/>
      <c r="G673" s="183"/>
      <c r="H673" s="183"/>
      <c r="I673" s="183"/>
      <c r="J673" s="183"/>
      <c r="K673" s="183"/>
      <c r="L673" s="183"/>
      <c r="M673" s="183"/>
      <c r="N673" s="183"/>
      <c r="Q673" s="478" t="s">
        <v>545</v>
      </c>
      <c r="R673" s="184">
        <v>6.1957791255030008</v>
      </c>
      <c r="S673" s="184">
        <v>2.9912816427744064</v>
      </c>
      <c r="T673" s="184"/>
      <c r="U673" s="184"/>
      <c r="V673" s="184"/>
      <c r="W673" s="184"/>
      <c r="X673" s="184"/>
      <c r="Y673" s="184"/>
      <c r="Z673" s="184"/>
      <c r="AA673" s="184"/>
      <c r="AB673" s="184"/>
      <c r="AC673" s="184"/>
      <c r="AD673" s="183"/>
    </row>
    <row r="674" spans="1:30">
      <c r="A674"/>
      <c r="B674" s="478" t="s">
        <v>546</v>
      </c>
      <c r="C674" s="183">
        <v>0</v>
      </c>
      <c r="D674" s="183">
        <v>0</v>
      </c>
      <c r="E674" s="183">
        <v>0</v>
      </c>
      <c r="F674" s="183"/>
      <c r="G674" s="183"/>
      <c r="H674" s="183"/>
      <c r="I674" s="183"/>
      <c r="J674" s="183"/>
      <c r="K674" s="183"/>
      <c r="L674" s="183"/>
      <c r="M674" s="183"/>
      <c r="N674" s="183"/>
      <c r="Q674" s="478" t="s">
        <v>546</v>
      </c>
      <c r="R674" s="184">
        <v>4.9314255569719556</v>
      </c>
      <c r="S674" s="184">
        <v>2.0120747906781835</v>
      </c>
      <c r="T674" s="184"/>
      <c r="U674" s="184"/>
      <c r="V674" s="184"/>
      <c r="W674" s="184"/>
      <c r="X674" s="184"/>
      <c r="Y674" s="184"/>
      <c r="Z674" s="184"/>
      <c r="AA674" s="184"/>
      <c r="AB674" s="184"/>
      <c r="AC674" s="184"/>
      <c r="AD674" s="183"/>
    </row>
    <row r="675" spans="1:30">
      <c r="A675"/>
      <c r="B675" s="478" t="s">
        <v>547</v>
      </c>
      <c r="C675" s="183">
        <v>0</v>
      </c>
      <c r="D675" s="183">
        <v>0</v>
      </c>
      <c r="E675" s="183">
        <v>0</v>
      </c>
      <c r="F675" s="183"/>
      <c r="G675" s="183"/>
      <c r="H675" s="183"/>
      <c r="I675" s="183"/>
      <c r="J675" s="183"/>
      <c r="K675" s="183"/>
      <c r="L675" s="183"/>
      <c r="M675" s="183"/>
      <c r="N675" s="183"/>
      <c r="Q675" s="478" t="s">
        <v>547</v>
      </c>
      <c r="R675" s="184">
        <v>0</v>
      </c>
      <c r="S675" s="184">
        <v>0</v>
      </c>
      <c r="T675" s="184"/>
      <c r="U675" s="184"/>
      <c r="V675" s="184"/>
      <c r="W675" s="184"/>
      <c r="X675" s="184"/>
      <c r="Y675" s="184"/>
      <c r="Z675" s="184"/>
      <c r="AA675" s="184"/>
      <c r="AB675" s="184"/>
      <c r="AC675" s="184"/>
      <c r="AD675" s="183"/>
    </row>
    <row r="676" spans="1:30">
      <c r="A676"/>
      <c r="B676" s="412" t="s">
        <v>548</v>
      </c>
      <c r="C676" s="277">
        <v>0</v>
      </c>
      <c r="D676" s="277">
        <v>0</v>
      </c>
      <c r="E676" s="277">
        <v>0</v>
      </c>
      <c r="F676" s="277"/>
      <c r="G676" s="277"/>
      <c r="H676" s="277"/>
      <c r="I676" s="277"/>
      <c r="J676" s="277"/>
      <c r="K676" s="277"/>
      <c r="L676" s="277"/>
      <c r="M676" s="277"/>
      <c r="N676" s="277"/>
      <c r="Q676" s="412" t="s">
        <v>548</v>
      </c>
      <c r="R676" s="243">
        <v>0</v>
      </c>
      <c r="S676" s="243">
        <v>0</v>
      </c>
      <c r="T676" s="243"/>
      <c r="U676" s="243"/>
      <c r="V676" s="243"/>
      <c r="W676" s="243"/>
      <c r="X676" s="243"/>
      <c r="Y676" s="243"/>
      <c r="Z676" s="243"/>
      <c r="AA676" s="243"/>
      <c r="AB676" s="243"/>
      <c r="AC676" s="243"/>
      <c r="AD676" s="183"/>
    </row>
    <row r="677" spans="1:30">
      <c r="A677"/>
      <c r="B677" s="477" t="s">
        <v>549</v>
      </c>
      <c r="C677" s="327">
        <v>0</v>
      </c>
      <c r="D677" s="327">
        <v>0</v>
      </c>
      <c r="E677" s="327">
        <v>0</v>
      </c>
      <c r="F677" s="327"/>
      <c r="G677" s="327"/>
      <c r="H677" s="327"/>
      <c r="I677" s="327"/>
      <c r="J677" s="327"/>
      <c r="K677" s="327"/>
      <c r="L677" s="327"/>
      <c r="M677" s="327"/>
      <c r="N677" s="327"/>
      <c r="Q677" s="477" t="s">
        <v>549</v>
      </c>
      <c r="R677" s="242">
        <v>0</v>
      </c>
      <c r="S677" s="242">
        <v>0</v>
      </c>
      <c r="T677" s="242"/>
      <c r="U677" s="242"/>
      <c r="V677" s="242"/>
      <c r="W677" s="242"/>
      <c r="X677" s="242"/>
      <c r="Y677" s="242"/>
      <c r="Z677" s="242"/>
      <c r="AA677" s="242"/>
      <c r="AB677" s="242"/>
      <c r="AC677" s="242"/>
      <c r="AD677" s="183"/>
    </row>
    <row r="678" spans="1:30">
      <c r="A678"/>
      <c r="B678" s="478" t="s">
        <v>550</v>
      </c>
      <c r="C678" s="183">
        <v>0</v>
      </c>
      <c r="D678" s="183">
        <v>0</v>
      </c>
      <c r="E678" s="183">
        <v>0</v>
      </c>
      <c r="F678" s="183"/>
      <c r="G678" s="183"/>
      <c r="H678" s="183"/>
      <c r="I678" s="183"/>
      <c r="J678" s="183"/>
      <c r="K678" s="183"/>
      <c r="L678" s="183"/>
      <c r="M678" s="183"/>
      <c r="N678" s="183"/>
      <c r="Q678" s="478" t="s">
        <v>550</v>
      </c>
      <c r="R678" s="184">
        <v>0</v>
      </c>
      <c r="S678" s="184">
        <v>0</v>
      </c>
      <c r="T678" s="184"/>
      <c r="U678" s="184"/>
      <c r="V678" s="184"/>
      <c r="W678" s="184"/>
      <c r="X678" s="184"/>
      <c r="Y678" s="184"/>
      <c r="Z678" s="184"/>
      <c r="AA678" s="184"/>
      <c r="AB678" s="184"/>
      <c r="AC678" s="184"/>
      <c r="AD678" s="183"/>
    </row>
    <row r="679" spans="1:30">
      <c r="A679"/>
      <c r="B679" s="478" t="s">
        <v>551</v>
      </c>
      <c r="C679" s="183">
        <v>0</v>
      </c>
      <c r="D679" s="183">
        <v>0</v>
      </c>
      <c r="E679" s="183">
        <v>0</v>
      </c>
      <c r="F679" s="183"/>
      <c r="G679" s="183"/>
      <c r="H679" s="183"/>
      <c r="I679" s="183"/>
      <c r="J679" s="183"/>
      <c r="K679" s="183"/>
      <c r="L679" s="183"/>
      <c r="M679" s="183"/>
      <c r="N679" s="183"/>
      <c r="Q679" s="478" t="s">
        <v>551</v>
      </c>
      <c r="R679" s="184">
        <v>0</v>
      </c>
      <c r="S679" s="184">
        <v>0</v>
      </c>
      <c r="T679" s="184"/>
      <c r="U679" s="184"/>
      <c r="V679" s="184"/>
      <c r="W679" s="184"/>
      <c r="X679" s="184"/>
      <c r="Y679" s="184"/>
      <c r="Z679" s="184"/>
      <c r="AA679" s="184"/>
      <c r="AB679" s="184"/>
      <c r="AC679" s="184"/>
      <c r="AD679" s="183"/>
    </row>
    <row r="680" spans="1:30">
      <c r="A680"/>
      <c r="B680" s="477" t="s">
        <v>504</v>
      </c>
      <c r="C680" s="327">
        <v>12.610170690613334</v>
      </c>
      <c r="D680" s="327">
        <v>11.389450945391312</v>
      </c>
      <c r="E680" s="327">
        <v>6.7058126965823321</v>
      </c>
      <c r="F680" s="327"/>
      <c r="G680" s="327"/>
      <c r="H680" s="327"/>
      <c r="I680" s="327"/>
      <c r="J680" s="327"/>
      <c r="K680" s="327"/>
      <c r="L680" s="327"/>
      <c r="M680" s="327"/>
      <c r="N680" s="327"/>
      <c r="Q680" s="477" t="s">
        <v>504</v>
      </c>
      <c r="R680" s="242">
        <v>39.932207186942229</v>
      </c>
      <c r="S680" s="242">
        <v>42.846029746948297</v>
      </c>
      <c r="T680" s="242"/>
      <c r="U680" s="242"/>
      <c r="V680" s="242"/>
      <c r="W680" s="242"/>
      <c r="X680" s="242"/>
      <c r="Y680" s="242"/>
      <c r="Z680" s="242"/>
      <c r="AA680" s="242"/>
      <c r="AB680" s="242"/>
      <c r="AC680" s="242"/>
      <c r="AD680" s="183"/>
    </row>
    <row r="681" spans="1:30">
      <c r="A681"/>
      <c r="B681" s="478" t="s">
        <v>552</v>
      </c>
      <c r="C681" s="183">
        <v>0</v>
      </c>
      <c r="D681" s="183">
        <v>0</v>
      </c>
      <c r="E681" s="183">
        <v>0</v>
      </c>
      <c r="F681" s="183"/>
      <c r="G681" s="183"/>
      <c r="H681" s="183"/>
      <c r="I681" s="183"/>
      <c r="J681" s="183"/>
      <c r="K681" s="183"/>
      <c r="L681" s="183"/>
      <c r="M681" s="183"/>
      <c r="N681" s="183"/>
      <c r="Q681" s="478" t="s">
        <v>552</v>
      </c>
      <c r="R681" s="184">
        <v>0</v>
      </c>
      <c r="S681" s="184">
        <v>0</v>
      </c>
      <c r="T681" s="184"/>
      <c r="U681" s="184"/>
      <c r="V681" s="184"/>
      <c r="W681" s="184"/>
      <c r="X681" s="184"/>
      <c r="Y681" s="184"/>
      <c r="Z681" s="184"/>
      <c r="AA681" s="184"/>
      <c r="AB681" s="184"/>
      <c r="AC681" s="184"/>
      <c r="AD681" s="183"/>
    </row>
    <row r="682" spans="1:30">
      <c r="A682"/>
      <c r="B682" s="478" t="s">
        <v>505</v>
      </c>
      <c r="C682" s="183">
        <v>5.9898241952399998</v>
      </c>
      <c r="D682" s="183">
        <v>6.7453364999999987</v>
      </c>
      <c r="E682" s="183">
        <v>3.7312545189924085</v>
      </c>
      <c r="F682" s="183"/>
      <c r="G682" s="183"/>
      <c r="H682" s="183"/>
      <c r="I682" s="183"/>
      <c r="J682" s="183"/>
      <c r="K682" s="183"/>
      <c r="L682" s="183"/>
      <c r="M682" s="183"/>
      <c r="N682" s="183"/>
      <c r="Q682" s="478" t="s">
        <v>505</v>
      </c>
      <c r="R682" s="184">
        <v>18.967776618260004</v>
      </c>
      <c r="S682" s="184">
        <v>25.375313499999997</v>
      </c>
      <c r="T682" s="184"/>
      <c r="U682" s="184"/>
      <c r="V682" s="184"/>
      <c r="W682" s="184"/>
      <c r="X682" s="184"/>
      <c r="Y682" s="184"/>
      <c r="Z682" s="184"/>
      <c r="AA682" s="184"/>
      <c r="AB682" s="184"/>
      <c r="AC682" s="184"/>
      <c r="AD682" s="183"/>
    </row>
    <row r="683" spans="1:30">
      <c r="A683"/>
      <c r="B683" s="478" t="s">
        <v>506</v>
      </c>
      <c r="C683" s="184">
        <v>144.23083343899998</v>
      </c>
      <c r="D683" s="184">
        <v>80.629396999999997</v>
      </c>
      <c r="E683" s="184">
        <v>25.311429999999994</v>
      </c>
      <c r="F683" s="184"/>
      <c r="G683" s="184"/>
      <c r="H683" s="184"/>
      <c r="I683" s="184"/>
      <c r="J683" s="184"/>
      <c r="K683" s="184"/>
      <c r="L683" s="184"/>
      <c r="M683" s="184"/>
      <c r="N683" s="184"/>
      <c r="Q683" s="478" t="s">
        <v>506</v>
      </c>
      <c r="R683" s="184">
        <v>61.81321433099999</v>
      </c>
      <c r="S683" s="184">
        <v>80.629396999999997</v>
      </c>
      <c r="T683" s="184"/>
      <c r="U683" s="184"/>
      <c r="V683" s="184"/>
      <c r="W683" s="184"/>
      <c r="X683" s="184"/>
      <c r="Y683" s="184"/>
      <c r="Z683" s="184"/>
      <c r="AA683" s="184"/>
      <c r="AB683" s="184"/>
      <c r="AC683" s="184"/>
      <c r="AD683" s="183"/>
    </row>
    <row r="684" spans="1:30">
      <c r="A684"/>
      <c r="B684" s="478" t="s">
        <v>553</v>
      </c>
      <c r="C684" s="183">
        <v>0</v>
      </c>
      <c r="D684" s="183">
        <v>0</v>
      </c>
      <c r="E684" s="183">
        <v>0</v>
      </c>
      <c r="F684" s="183"/>
      <c r="G684" s="183"/>
      <c r="H684" s="183"/>
      <c r="I684" s="183"/>
      <c r="J684" s="183"/>
      <c r="K684" s="183"/>
      <c r="L684" s="183"/>
      <c r="M684" s="183"/>
      <c r="N684" s="183"/>
      <c r="Q684" s="478" t="s">
        <v>553</v>
      </c>
      <c r="R684" s="184">
        <v>0</v>
      </c>
      <c r="S684" s="184">
        <v>0</v>
      </c>
      <c r="T684" s="184"/>
      <c r="U684" s="184"/>
      <c r="V684" s="184"/>
      <c r="W684" s="184"/>
      <c r="X684" s="184"/>
      <c r="Y684" s="184"/>
      <c r="Z684" s="184"/>
      <c r="AA684" s="184"/>
      <c r="AB684" s="184"/>
      <c r="AC684" s="184"/>
      <c r="AD684" s="183"/>
    </row>
    <row r="685" spans="1:30">
      <c r="A685"/>
      <c r="B685" s="478" t="s">
        <v>507</v>
      </c>
      <c r="C685" s="183">
        <v>118.07153337000001</v>
      </c>
      <c r="D685" s="183">
        <v>131.619242773</v>
      </c>
      <c r="E685" s="183">
        <v>42.099622932600006</v>
      </c>
      <c r="F685" s="183"/>
      <c r="G685" s="183"/>
      <c r="H685" s="183"/>
      <c r="I685" s="183"/>
      <c r="J685" s="183"/>
      <c r="K685" s="183"/>
      <c r="L685" s="183"/>
      <c r="M685" s="183"/>
      <c r="N685" s="183"/>
      <c r="Q685" s="478" t="s">
        <v>507</v>
      </c>
      <c r="R685" s="184">
        <v>59.47964463000001</v>
      </c>
      <c r="S685" s="184">
        <v>145.473899907</v>
      </c>
      <c r="T685" s="184"/>
      <c r="U685" s="184"/>
      <c r="V685" s="184"/>
      <c r="W685" s="184"/>
      <c r="X685" s="184"/>
      <c r="Y685" s="184"/>
      <c r="Z685" s="184"/>
      <c r="AA685" s="184"/>
      <c r="AB685" s="184"/>
      <c r="AC685" s="184"/>
      <c r="AD685" s="183"/>
    </row>
    <row r="686" spans="1:30">
      <c r="A686"/>
      <c r="B686" s="478" t="s">
        <v>554</v>
      </c>
      <c r="C686" s="183">
        <v>0</v>
      </c>
      <c r="D686" s="183">
        <v>0</v>
      </c>
      <c r="E686" s="183">
        <v>0</v>
      </c>
      <c r="F686" s="183"/>
      <c r="G686" s="183"/>
      <c r="H686" s="183"/>
      <c r="I686" s="183"/>
      <c r="J686" s="183"/>
      <c r="K686" s="183"/>
      <c r="L686" s="183"/>
      <c r="M686" s="183"/>
      <c r="N686" s="183"/>
      <c r="Q686" s="478" t="s">
        <v>554</v>
      </c>
      <c r="R686" s="184">
        <v>0.39096978034042396</v>
      </c>
      <c r="S686" s="184">
        <v>0.19223303543992781</v>
      </c>
      <c r="T686" s="184"/>
      <c r="U686" s="184"/>
      <c r="V686" s="184"/>
      <c r="W686" s="184"/>
      <c r="X686" s="184"/>
      <c r="Y686" s="184"/>
      <c r="Z686" s="184"/>
      <c r="AA686" s="184"/>
      <c r="AB686" s="184"/>
      <c r="AC686" s="184"/>
      <c r="AD686" s="183"/>
    </row>
    <row r="687" spans="1:30">
      <c r="A687"/>
      <c r="B687" s="478" t="s">
        <v>555</v>
      </c>
      <c r="C687" s="183">
        <v>0</v>
      </c>
      <c r="D687" s="183">
        <v>0</v>
      </c>
      <c r="E687" s="183">
        <v>0</v>
      </c>
      <c r="F687" s="183"/>
      <c r="G687" s="183"/>
      <c r="H687" s="183"/>
      <c r="I687" s="183"/>
      <c r="J687" s="183"/>
      <c r="K687" s="183"/>
      <c r="L687" s="183"/>
      <c r="M687" s="183"/>
      <c r="N687" s="183"/>
      <c r="Q687" s="478" t="s">
        <v>555</v>
      </c>
      <c r="R687" s="184">
        <v>111.97253942588168</v>
      </c>
      <c r="S687" s="184">
        <v>136.25854458031412</v>
      </c>
      <c r="T687" s="184"/>
      <c r="U687" s="184"/>
      <c r="V687" s="184"/>
      <c r="W687" s="184"/>
      <c r="X687" s="184"/>
      <c r="Y687" s="184"/>
      <c r="Z687" s="184"/>
      <c r="AA687" s="184"/>
      <c r="AB687" s="184"/>
      <c r="AC687" s="184"/>
      <c r="AD687" s="183"/>
    </row>
    <row r="688" spans="1:30">
      <c r="A688"/>
      <c r="B688" s="478" t="s">
        <v>556</v>
      </c>
      <c r="C688" s="183">
        <v>0</v>
      </c>
      <c r="D688" s="183">
        <v>0</v>
      </c>
      <c r="E688" s="183">
        <v>0</v>
      </c>
      <c r="F688" s="183"/>
      <c r="G688" s="183"/>
      <c r="H688" s="183"/>
      <c r="I688" s="183"/>
      <c r="J688" s="183"/>
      <c r="K688" s="183"/>
      <c r="L688" s="183"/>
      <c r="M688" s="183"/>
      <c r="N688" s="183"/>
      <c r="Q688" s="478" t="s">
        <v>556</v>
      </c>
      <c r="R688" s="184">
        <v>2.0469855238707284</v>
      </c>
      <c r="S688" s="184">
        <v>1.9816384521991841</v>
      </c>
      <c r="T688" s="184"/>
      <c r="U688" s="184"/>
      <c r="V688" s="184"/>
      <c r="W688" s="184"/>
      <c r="X688" s="184"/>
      <c r="Y688" s="184"/>
      <c r="Z688" s="184"/>
      <c r="AA688" s="184"/>
      <c r="AB688" s="184"/>
      <c r="AC688" s="184"/>
      <c r="AD688" s="183"/>
    </row>
    <row r="689" spans="1:30">
      <c r="A689"/>
      <c r="B689" s="477" t="s">
        <v>557</v>
      </c>
      <c r="C689" s="327">
        <v>0</v>
      </c>
      <c r="D689" s="327">
        <v>0</v>
      </c>
      <c r="E689" s="327">
        <v>0</v>
      </c>
      <c r="F689" s="327"/>
      <c r="G689" s="327"/>
      <c r="H689" s="327"/>
      <c r="I689" s="327"/>
      <c r="J689" s="327"/>
      <c r="K689" s="327"/>
      <c r="L689" s="327"/>
      <c r="M689" s="327"/>
      <c r="N689" s="327"/>
      <c r="O689" s="181"/>
      <c r="P689" s="181"/>
      <c r="Q689" s="477" t="s">
        <v>557</v>
      </c>
      <c r="R689" s="242">
        <v>0</v>
      </c>
      <c r="S689" s="242">
        <v>0</v>
      </c>
      <c r="T689" s="242"/>
      <c r="U689" s="242"/>
      <c r="V689" s="242"/>
      <c r="W689" s="242"/>
      <c r="X689" s="242"/>
      <c r="Y689" s="242"/>
      <c r="Z689" s="242"/>
      <c r="AA689" s="242"/>
      <c r="AB689" s="242"/>
      <c r="AC689" s="242"/>
      <c r="AD689" s="183"/>
    </row>
    <row r="690" spans="1:30">
      <c r="A690"/>
      <c r="B690" s="478" t="s">
        <v>558</v>
      </c>
      <c r="C690" s="183">
        <v>0</v>
      </c>
      <c r="D690" s="183">
        <v>0</v>
      </c>
      <c r="E690" s="183">
        <v>0</v>
      </c>
      <c r="F690" s="183"/>
      <c r="G690" s="183"/>
      <c r="H690" s="183"/>
      <c r="I690" s="183"/>
      <c r="J690" s="183"/>
      <c r="K690" s="183"/>
      <c r="L690" s="183"/>
      <c r="M690" s="183"/>
      <c r="N690" s="183"/>
      <c r="O690" s="181"/>
      <c r="P690" s="181"/>
      <c r="Q690" s="478" t="s">
        <v>558</v>
      </c>
      <c r="R690" s="184">
        <v>0</v>
      </c>
      <c r="S690" s="184">
        <v>0</v>
      </c>
      <c r="T690" s="184"/>
      <c r="U690" s="184"/>
      <c r="V690" s="184"/>
      <c r="W690" s="184"/>
      <c r="X690" s="184"/>
      <c r="Y690" s="184"/>
      <c r="Z690" s="184"/>
      <c r="AA690" s="184"/>
      <c r="AB690" s="184"/>
      <c r="AC690" s="184"/>
      <c r="AD690" s="183"/>
    </row>
    <row r="691" spans="1:30">
      <c r="A691"/>
      <c r="B691" s="478" t="s">
        <v>559</v>
      </c>
      <c r="C691" s="183">
        <v>0</v>
      </c>
      <c r="D691" s="183">
        <v>0</v>
      </c>
      <c r="E691" s="183">
        <v>0</v>
      </c>
      <c r="F691" s="183"/>
      <c r="G691" s="183"/>
      <c r="H691" s="183"/>
      <c r="I691" s="183"/>
      <c r="J691" s="183"/>
      <c r="K691" s="183"/>
      <c r="L691" s="183"/>
      <c r="M691" s="183"/>
      <c r="N691" s="183"/>
      <c r="O691" s="181"/>
      <c r="P691" s="181"/>
      <c r="Q691" s="478" t="s">
        <v>559</v>
      </c>
      <c r="R691" s="184">
        <v>0</v>
      </c>
      <c r="S691" s="184">
        <v>0</v>
      </c>
      <c r="T691" s="184"/>
      <c r="U691" s="184"/>
      <c r="V691" s="184"/>
      <c r="W691" s="184"/>
      <c r="X691" s="184"/>
      <c r="Y691" s="184"/>
      <c r="Z691" s="184"/>
      <c r="AA691" s="184"/>
      <c r="AB691" s="184"/>
      <c r="AC691" s="184"/>
      <c r="AD691" s="183"/>
    </row>
    <row r="692" spans="1:30">
      <c r="A692"/>
      <c r="B692" s="478" t="s">
        <v>560</v>
      </c>
      <c r="C692" s="183">
        <v>0</v>
      </c>
      <c r="D692" s="183">
        <v>0</v>
      </c>
      <c r="E692" s="183">
        <v>0</v>
      </c>
      <c r="F692" s="183"/>
      <c r="G692" s="183"/>
      <c r="H692" s="183"/>
      <c r="I692" s="183"/>
      <c r="J692" s="183"/>
      <c r="K692" s="183"/>
      <c r="L692" s="183"/>
      <c r="M692" s="183"/>
      <c r="N692" s="183"/>
      <c r="O692" s="181"/>
      <c r="P692" s="181"/>
      <c r="Q692" s="478" t="s">
        <v>560</v>
      </c>
      <c r="R692" s="184">
        <v>0</v>
      </c>
      <c r="S692" s="184">
        <v>0</v>
      </c>
      <c r="T692" s="184"/>
      <c r="U692" s="184"/>
      <c r="V692" s="184"/>
      <c r="W692" s="184"/>
      <c r="X692" s="184"/>
      <c r="Y692" s="184"/>
      <c r="Z692" s="184"/>
      <c r="AA692" s="184"/>
      <c r="AB692" s="184"/>
      <c r="AC692" s="184"/>
      <c r="AD692" s="183"/>
    </row>
    <row r="693" spans="1:30">
      <c r="A693"/>
      <c r="B693" s="412" t="s">
        <v>561</v>
      </c>
      <c r="C693" s="277">
        <v>0</v>
      </c>
      <c r="D693" s="277">
        <v>0</v>
      </c>
      <c r="E693" s="277">
        <v>0</v>
      </c>
      <c r="F693" s="277"/>
      <c r="G693" s="277"/>
      <c r="H693" s="277"/>
      <c r="I693" s="277"/>
      <c r="J693" s="277"/>
      <c r="K693" s="277"/>
      <c r="L693" s="277"/>
      <c r="M693" s="277"/>
      <c r="N693" s="277"/>
      <c r="O693" s="181"/>
      <c r="P693" s="181"/>
      <c r="Q693" s="412" t="s">
        <v>561</v>
      </c>
      <c r="R693" s="243">
        <v>0</v>
      </c>
      <c r="S693" s="243">
        <v>0</v>
      </c>
      <c r="T693" s="243"/>
      <c r="U693" s="243"/>
      <c r="V693" s="243"/>
      <c r="W693" s="243"/>
      <c r="X693" s="243"/>
      <c r="Y693" s="243"/>
      <c r="Z693" s="243"/>
      <c r="AA693" s="243"/>
      <c r="AB693" s="243"/>
      <c r="AC693" s="243"/>
      <c r="AD693" s="183"/>
    </row>
    <row r="694" spans="1:30">
      <c r="A694"/>
      <c r="B694" s="478" t="s">
        <v>562</v>
      </c>
      <c r="C694" s="183">
        <v>0</v>
      </c>
      <c r="D694" s="183">
        <v>0</v>
      </c>
      <c r="E694" s="183">
        <v>0</v>
      </c>
      <c r="F694" s="183"/>
      <c r="G694" s="183"/>
      <c r="H694" s="183"/>
      <c r="I694" s="183"/>
      <c r="J694" s="183"/>
      <c r="K694" s="183"/>
      <c r="L694" s="183"/>
      <c r="M694" s="183"/>
      <c r="N694" s="183"/>
      <c r="Q694" s="478" t="s">
        <v>562</v>
      </c>
      <c r="R694" s="184">
        <v>0</v>
      </c>
      <c r="S694" s="184">
        <v>0</v>
      </c>
      <c r="T694" s="184"/>
      <c r="U694" s="184"/>
      <c r="V694" s="184"/>
      <c r="W694" s="184"/>
      <c r="X694" s="184"/>
      <c r="Y694" s="184"/>
      <c r="Z694" s="184"/>
      <c r="AA694" s="184"/>
      <c r="AB694" s="184"/>
      <c r="AC694" s="184"/>
      <c r="AD694" s="183"/>
    </row>
    <row r="695" spans="1:30">
      <c r="A695"/>
      <c r="B695" s="478" t="s">
        <v>563</v>
      </c>
      <c r="C695" s="183">
        <v>0</v>
      </c>
      <c r="D695" s="183">
        <v>0</v>
      </c>
      <c r="E695" s="183">
        <v>0</v>
      </c>
      <c r="F695" s="183"/>
      <c r="G695" s="183"/>
      <c r="H695" s="183"/>
      <c r="I695" s="183"/>
      <c r="J695" s="183"/>
      <c r="K695" s="183"/>
      <c r="L695" s="183"/>
      <c r="M695" s="183"/>
      <c r="N695" s="183"/>
      <c r="Q695" s="478" t="s">
        <v>563</v>
      </c>
      <c r="R695" s="184">
        <v>0</v>
      </c>
      <c r="S695" s="184">
        <v>0</v>
      </c>
      <c r="T695" s="184"/>
      <c r="U695" s="184"/>
      <c r="V695" s="184"/>
      <c r="W695" s="184"/>
      <c r="X695" s="184"/>
      <c r="Y695" s="184"/>
      <c r="Z695" s="184"/>
      <c r="AA695" s="184"/>
      <c r="AB695" s="184"/>
      <c r="AC695" s="184"/>
      <c r="AD695" s="183"/>
    </row>
    <row r="696" spans="1:30">
      <c r="A696"/>
      <c r="B696" s="478" t="s">
        <v>508</v>
      </c>
      <c r="C696" s="183">
        <v>48.789920699999996</v>
      </c>
      <c r="D696" s="183">
        <v>49.199250083232471</v>
      </c>
      <c r="E696" s="183">
        <v>89.080560741993082</v>
      </c>
      <c r="F696" s="183"/>
      <c r="G696" s="183"/>
      <c r="H696" s="183"/>
      <c r="I696" s="183"/>
      <c r="J696" s="183"/>
      <c r="K696" s="183"/>
      <c r="L696" s="183"/>
      <c r="M696" s="183"/>
      <c r="N696" s="183"/>
      <c r="Q696" s="478" t="s">
        <v>508</v>
      </c>
      <c r="R696" s="184">
        <v>23.4914433</v>
      </c>
      <c r="S696" s="184">
        <v>64.163077297487533</v>
      </c>
      <c r="T696" s="184"/>
      <c r="U696" s="184"/>
      <c r="V696" s="184"/>
      <c r="W696" s="184"/>
      <c r="X696" s="184"/>
      <c r="Y696" s="184"/>
      <c r="Z696" s="184"/>
      <c r="AA696" s="184"/>
      <c r="AB696" s="184"/>
      <c r="AC696" s="184"/>
      <c r="AD696" s="183"/>
    </row>
    <row r="697" spans="1:30">
      <c r="A697"/>
      <c r="B697" s="478" t="s">
        <v>564</v>
      </c>
      <c r="C697" s="183">
        <v>0</v>
      </c>
      <c r="D697" s="183">
        <v>0</v>
      </c>
      <c r="E697" s="183">
        <v>0</v>
      </c>
      <c r="F697" s="183"/>
      <c r="G697" s="183"/>
      <c r="H697" s="183"/>
      <c r="I697" s="183"/>
      <c r="J697" s="183"/>
      <c r="K697" s="183"/>
      <c r="L697" s="183"/>
      <c r="M697" s="183"/>
      <c r="N697" s="183"/>
      <c r="Q697" s="478" t="s">
        <v>564</v>
      </c>
      <c r="R697" s="184">
        <v>0</v>
      </c>
      <c r="S697" s="184">
        <v>0</v>
      </c>
      <c r="T697" s="184"/>
      <c r="U697" s="184"/>
      <c r="V697" s="184"/>
      <c r="W697" s="184"/>
      <c r="X697" s="184"/>
      <c r="Y697" s="184"/>
      <c r="Z697" s="184"/>
      <c r="AA697" s="184"/>
      <c r="AB697" s="184"/>
      <c r="AC697" s="184"/>
      <c r="AD697" s="183"/>
    </row>
    <row r="698" spans="1:30">
      <c r="A698"/>
      <c r="B698" s="478" t="s">
        <v>565</v>
      </c>
      <c r="C698" s="183">
        <v>0</v>
      </c>
      <c r="D698" s="183">
        <v>0</v>
      </c>
      <c r="E698" s="183">
        <v>0</v>
      </c>
      <c r="F698" s="183"/>
      <c r="G698" s="183"/>
      <c r="H698" s="183"/>
      <c r="I698" s="183"/>
      <c r="J698" s="183"/>
      <c r="K698" s="183"/>
      <c r="L698" s="183"/>
      <c r="M698" s="183"/>
      <c r="N698" s="183"/>
      <c r="Q698" s="478" t="s">
        <v>565</v>
      </c>
      <c r="R698" s="184">
        <v>0</v>
      </c>
      <c r="S698" s="184">
        <v>0</v>
      </c>
      <c r="T698" s="184"/>
      <c r="U698" s="184"/>
      <c r="V698" s="184"/>
      <c r="W698" s="184"/>
      <c r="X698" s="184"/>
      <c r="Y698" s="184"/>
      <c r="Z698" s="184"/>
      <c r="AA698" s="184"/>
      <c r="AB698" s="184"/>
      <c r="AC698" s="184"/>
      <c r="AD698" s="183"/>
    </row>
    <row r="699" spans="1:30">
      <c r="A699"/>
      <c r="B699" s="478" t="s">
        <v>509</v>
      </c>
      <c r="C699" s="183">
        <v>0</v>
      </c>
      <c r="D699" s="183">
        <v>0</v>
      </c>
      <c r="E699" s="183">
        <v>0.61046999999999996</v>
      </c>
      <c r="F699" s="183"/>
      <c r="G699" s="183"/>
      <c r="H699" s="183"/>
      <c r="I699" s="183"/>
      <c r="J699" s="183"/>
      <c r="K699" s="183"/>
      <c r="L699" s="183"/>
      <c r="M699" s="183"/>
      <c r="N699" s="183"/>
      <c r="Q699" s="478" t="s">
        <v>509</v>
      </c>
      <c r="R699" s="184">
        <v>0</v>
      </c>
      <c r="S699" s="184">
        <v>0</v>
      </c>
      <c r="T699" s="184"/>
      <c r="U699" s="184"/>
      <c r="V699" s="184"/>
      <c r="W699" s="184"/>
      <c r="X699" s="184"/>
      <c r="Y699" s="184"/>
      <c r="Z699" s="184"/>
      <c r="AA699" s="184"/>
      <c r="AB699" s="184"/>
      <c r="AC699" s="184"/>
      <c r="AD699" s="183"/>
    </row>
    <row r="700" spans="1:30">
      <c r="A700"/>
      <c r="B700" s="478" t="s">
        <v>510</v>
      </c>
      <c r="C700" s="183">
        <v>67.773890240000014</v>
      </c>
      <c r="D700" s="183">
        <v>158.09400299999999</v>
      </c>
      <c r="E700" s="183">
        <v>91.86588159999998</v>
      </c>
      <c r="F700" s="183"/>
      <c r="G700" s="183"/>
      <c r="H700" s="183"/>
      <c r="I700" s="183"/>
      <c r="J700" s="183"/>
      <c r="K700" s="183"/>
      <c r="L700" s="183"/>
      <c r="M700" s="183"/>
      <c r="N700" s="183"/>
      <c r="Q700" s="478" t="s">
        <v>510</v>
      </c>
      <c r="R700" s="184">
        <v>0</v>
      </c>
      <c r="S700" s="184">
        <v>0</v>
      </c>
      <c r="T700" s="184"/>
      <c r="U700" s="184"/>
      <c r="V700" s="184"/>
      <c r="W700" s="184"/>
      <c r="X700" s="184"/>
      <c r="Y700" s="184"/>
      <c r="Z700" s="184"/>
      <c r="AA700" s="184"/>
      <c r="AB700" s="184"/>
      <c r="AC700" s="184"/>
      <c r="AD700" s="183"/>
    </row>
    <row r="701" spans="1:30">
      <c r="A701"/>
      <c r="B701" s="478" t="s">
        <v>511</v>
      </c>
      <c r="C701" s="183">
        <v>0</v>
      </c>
      <c r="D701" s="183">
        <v>0</v>
      </c>
      <c r="E701" s="183">
        <v>0</v>
      </c>
      <c r="F701" s="183"/>
      <c r="G701" s="183"/>
      <c r="H701" s="183"/>
      <c r="I701" s="183"/>
      <c r="J701" s="183"/>
      <c r="K701" s="183"/>
      <c r="L701" s="183"/>
      <c r="M701" s="183"/>
      <c r="N701" s="183"/>
      <c r="Q701" s="478" t="s">
        <v>511</v>
      </c>
      <c r="R701" s="184">
        <v>0</v>
      </c>
      <c r="S701" s="184">
        <v>0</v>
      </c>
      <c r="T701" s="184"/>
      <c r="U701" s="184"/>
      <c r="V701" s="184"/>
      <c r="W701" s="184"/>
      <c r="X701" s="184"/>
      <c r="Y701" s="184"/>
      <c r="Z701" s="184"/>
      <c r="AA701" s="184"/>
      <c r="AB701" s="184"/>
      <c r="AC701" s="184"/>
      <c r="AD701" s="183"/>
    </row>
    <row r="702" spans="1:30" customFormat="1" ht="26" customHeight="1">
      <c r="B702" s="478" t="s">
        <v>512</v>
      </c>
      <c r="C702" s="183">
        <v>55.125374999999998</v>
      </c>
      <c r="D702" s="183">
        <v>307.53544499999998</v>
      </c>
      <c r="E702" s="183">
        <v>308</v>
      </c>
      <c r="F702" s="183"/>
      <c r="G702" s="183"/>
      <c r="H702" s="183"/>
      <c r="I702" s="183"/>
      <c r="J702" s="183"/>
      <c r="K702" s="183"/>
      <c r="L702" s="183"/>
      <c r="M702" s="183"/>
      <c r="N702" s="183"/>
      <c r="O702" s="176"/>
      <c r="P702" s="176"/>
      <c r="Q702" s="478" t="s">
        <v>512</v>
      </c>
      <c r="R702" s="184">
        <v>0</v>
      </c>
      <c r="S702" s="184">
        <v>0</v>
      </c>
      <c r="T702" s="184"/>
      <c r="U702" s="184"/>
      <c r="V702" s="184"/>
      <c r="W702" s="184"/>
      <c r="X702" s="184"/>
      <c r="Y702" s="184"/>
      <c r="Z702" s="184"/>
      <c r="AA702" s="184"/>
      <c r="AB702" s="184"/>
      <c r="AC702" s="184"/>
      <c r="AD702" s="183"/>
    </row>
    <row r="703" spans="1:30" customFormat="1" ht="18" customHeight="1">
      <c r="B703" s="478" t="s">
        <v>513</v>
      </c>
      <c r="C703" s="183">
        <v>21.731316749999998</v>
      </c>
      <c r="D703" s="183">
        <v>171.34117650000002</v>
      </c>
      <c r="E703" s="183">
        <v>629.62180942499992</v>
      </c>
      <c r="F703" s="183"/>
      <c r="G703" s="183"/>
      <c r="H703" s="183"/>
      <c r="I703" s="183"/>
      <c r="J703" s="183"/>
      <c r="K703" s="183"/>
      <c r="L703" s="183"/>
      <c r="M703" s="183"/>
      <c r="N703" s="183"/>
      <c r="O703" s="176"/>
      <c r="P703" s="176"/>
      <c r="Q703" s="478" t="s">
        <v>513</v>
      </c>
      <c r="R703" s="184">
        <v>3.83493825</v>
      </c>
      <c r="S703" s="184">
        <v>19.037908499999979</v>
      </c>
      <c r="T703" s="184"/>
      <c r="U703" s="184"/>
      <c r="V703" s="184"/>
      <c r="W703" s="184"/>
      <c r="X703" s="184"/>
      <c r="Y703" s="184"/>
      <c r="Z703" s="184"/>
      <c r="AA703" s="184"/>
      <c r="AB703" s="184"/>
      <c r="AC703" s="184"/>
      <c r="AD703" s="183"/>
    </row>
    <row r="704" spans="1:30" customFormat="1" ht="18" customHeight="1">
      <c r="B704" s="478" t="s">
        <v>514</v>
      </c>
      <c r="C704" s="183">
        <v>0</v>
      </c>
      <c r="D704" s="183">
        <v>0</v>
      </c>
      <c r="E704" s="183">
        <v>1.2</v>
      </c>
      <c r="F704" s="183"/>
      <c r="G704" s="183"/>
      <c r="H704" s="183"/>
      <c r="I704" s="183"/>
      <c r="J704" s="183"/>
      <c r="K704" s="183"/>
      <c r="L704" s="183"/>
      <c r="M704" s="183"/>
      <c r="N704" s="183"/>
      <c r="O704" s="176"/>
      <c r="P704" s="176"/>
      <c r="Q704" s="478" t="s">
        <v>514</v>
      </c>
      <c r="R704" s="184">
        <v>0</v>
      </c>
      <c r="S704" s="184">
        <v>0</v>
      </c>
      <c r="T704" s="184"/>
      <c r="U704" s="184"/>
      <c r="V704" s="184"/>
      <c r="W704" s="184"/>
      <c r="X704" s="184"/>
      <c r="Y704" s="184"/>
      <c r="Z704" s="184"/>
      <c r="AA704" s="184"/>
      <c r="AB704" s="184"/>
      <c r="AC704" s="184"/>
      <c r="AD704" s="183"/>
    </row>
    <row r="705" spans="2:30" customFormat="1">
      <c r="B705" s="478" t="s">
        <v>566</v>
      </c>
      <c r="C705" s="183">
        <v>0</v>
      </c>
      <c r="D705" s="183">
        <v>0</v>
      </c>
      <c r="E705" s="183">
        <v>0</v>
      </c>
      <c r="F705" s="183"/>
      <c r="G705" s="183"/>
      <c r="H705" s="183"/>
      <c r="I705" s="183"/>
      <c r="J705" s="183"/>
      <c r="K705" s="183"/>
      <c r="L705" s="183"/>
      <c r="M705" s="183"/>
      <c r="N705" s="183"/>
      <c r="O705" s="176"/>
      <c r="P705" s="176"/>
      <c r="Q705" s="478" t="s">
        <v>566</v>
      </c>
      <c r="R705" s="184">
        <v>0</v>
      </c>
      <c r="S705" s="184">
        <v>0</v>
      </c>
      <c r="T705" s="184"/>
      <c r="U705" s="184"/>
      <c r="V705" s="184"/>
      <c r="W705" s="184"/>
      <c r="X705" s="184"/>
      <c r="Y705" s="184"/>
      <c r="Z705" s="184"/>
      <c r="AA705" s="184"/>
      <c r="AB705" s="184"/>
      <c r="AC705" s="184"/>
      <c r="AD705" s="183"/>
    </row>
    <row r="706" spans="2:30" customFormat="1">
      <c r="B706" s="478" t="s">
        <v>567</v>
      </c>
      <c r="C706" s="183">
        <v>0</v>
      </c>
      <c r="D706" s="183">
        <v>0</v>
      </c>
      <c r="E706" s="183">
        <v>0</v>
      </c>
      <c r="F706" s="183"/>
      <c r="G706" s="183"/>
      <c r="H706" s="183"/>
      <c r="I706" s="183"/>
      <c r="J706" s="183"/>
      <c r="K706" s="183"/>
      <c r="L706" s="183"/>
      <c r="M706" s="183"/>
      <c r="N706" s="183"/>
      <c r="O706" s="176"/>
      <c r="P706" s="176"/>
      <c r="Q706" s="478" t="s">
        <v>567</v>
      </c>
      <c r="R706" s="184">
        <v>0</v>
      </c>
      <c r="S706" s="184">
        <v>0</v>
      </c>
      <c r="T706" s="184"/>
      <c r="U706" s="184"/>
      <c r="V706" s="184"/>
      <c r="W706" s="184"/>
      <c r="X706" s="184"/>
      <c r="Y706" s="184"/>
      <c r="Z706" s="184"/>
      <c r="AA706" s="184"/>
      <c r="AB706" s="184"/>
      <c r="AC706" s="184"/>
      <c r="AD706" s="183"/>
    </row>
    <row r="707" spans="2:30" customFormat="1">
      <c r="B707" s="478" t="s">
        <v>515</v>
      </c>
      <c r="C707" s="183">
        <v>53.639385573207079</v>
      </c>
      <c r="D707" s="183">
        <v>103.48773119999997</v>
      </c>
      <c r="E707" s="183">
        <v>65.666501529725153</v>
      </c>
      <c r="F707" s="183"/>
      <c r="G707" s="183"/>
      <c r="H707" s="183"/>
      <c r="I707" s="183"/>
      <c r="J707" s="183"/>
      <c r="K707" s="183"/>
      <c r="L707" s="183"/>
      <c r="M707" s="183"/>
      <c r="N707" s="183"/>
      <c r="O707" s="176"/>
      <c r="P707" s="176"/>
      <c r="Q707" s="478" t="s">
        <v>515</v>
      </c>
      <c r="R707" s="184">
        <v>86.59430219988333</v>
      </c>
      <c r="S707" s="184">
        <v>200.8879488</v>
      </c>
      <c r="T707" s="184"/>
      <c r="U707" s="184"/>
      <c r="V707" s="184"/>
      <c r="W707" s="184"/>
      <c r="X707" s="184"/>
      <c r="Y707" s="184"/>
      <c r="Z707" s="184"/>
      <c r="AA707" s="184"/>
      <c r="AB707" s="184"/>
      <c r="AC707" s="184"/>
      <c r="AD707" s="183"/>
    </row>
    <row r="708" spans="2:30" customFormat="1">
      <c r="B708" s="478" t="s">
        <v>516</v>
      </c>
      <c r="C708" s="183">
        <v>0</v>
      </c>
      <c r="D708" s="183">
        <v>20.25</v>
      </c>
      <c r="E708" s="183">
        <v>18.479999999999997</v>
      </c>
      <c r="F708" s="183"/>
      <c r="G708" s="183"/>
      <c r="H708" s="183"/>
      <c r="I708" s="183"/>
      <c r="J708" s="183"/>
      <c r="K708" s="183"/>
      <c r="L708" s="183"/>
      <c r="M708" s="183"/>
      <c r="N708" s="183"/>
      <c r="O708" s="176"/>
      <c r="P708" s="176"/>
      <c r="Q708" s="478" t="s">
        <v>516</v>
      </c>
      <c r="R708" s="184">
        <v>0</v>
      </c>
      <c r="S708" s="184">
        <v>0</v>
      </c>
      <c r="T708" s="184"/>
      <c r="U708" s="184"/>
      <c r="V708" s="184"/>
      <c r="W708" s="184"/>
      <c r="X708" s="184"/>
      <c r="Y708" s="184"/>
      <c r="Z708" s="184"/>
      <c r="AA708" s="184"/>
      <c r="AB708" s="184"/>
      <c r="AC708" s="184"/>
      <c r="AD708" s="183"/>
    </row>
    <row r="709" spans="2:30" customFormat="1">
      <c r="B709" s="478" t="s">
        <v>517</v>
      </c>
      <c r="C709" s="183">
        <v>0</v>
      </c>
      <c r="D709" s="183">
        <v>0</v>
      </c>
      <c r="E709" s="183">
        <v>0</v>
      </c>
      <c r="F709" s="183"/>
      <c r="G709" s="183"/>
      <c r="H709" s="183"/>
      <c r="I709" s="183"/>
      <c r="J709" s="183"/>
      <c r="K709" s="183"/>
      <c r="L709" s="183"/>
      <c r="M709" s="183"/>
      <c r="N709" s="183"/>
      <c r="O709" s="176"/>
      <c r="P709" s="176"/>
      <c r="Q709" s="478" t="s">
        <v>517</v>
      </c>
      <c r="R709" s="184">
        <v>0</v>
      </c>
      <c r="S709" s="184">
        <v>0</v>
      </c>
      <c r="T709" s="184"/>
      <c r="U709" s="184"/>
      <c r="V709" s="184"/>
      <c r="W709" s="184"/>
      <c r="X709" s="184"/>
      <c r="Y709" s="184"/>
      <c r="Z709" s="184"/>
      <c r="AA709" s="184"/>
      <c r="AB709" s="184"/>
      <c r="AC709" s="184"/>
      <c r="AD709" s="183"/>
    </row>
    <row r="710" spans="2:30" customFormat="1">
      <c r="B710" s="478" t="s">
        <v>568</v>
      </c>
      <c r="C710" s="183">
        <v>0</v>
      </c>
      <c r="D710" s="183">
        <v>0</v>
      </c>
      <c r="E710" s="183">
        <v>0</v>
      </c>
      <c r="F710" s="183"/>
      <c r="G710" s="183"/>
      <c r="H710" s="183"/>
      <c r="I710" s="183"/>
      <c r="J710" s="183"/>
      <c r="K710" s="183"/>
      <c r="L710" s="183"/>
      <c r="M710" s="183"/>
      <c r="N710" s="183"/>
      <c r="O710" s="176"/>
      <c r="P710" s="176"/>
      <c r="Q710" s="478" t="s">
        <v>568</v>
      </c>
      <c r="R710" s="184">
        <v>0</v>
      </c>
      <c r="S710" s="184">
        <v>0</v>
      </c>
      <c r="T710" s="184"/>
      <c r="U710" s="184"/>
      <c r="V710" s="184"/>
      <c r="W710" s="184"/>
      <c r="X710" s="184"/>
      <c r="Y710" s="184"/>
      <c r="Z710" s="184"/>
      <c r="AA710" s="184"/>
      <c r="AB710" s="184"/>
      <c r="AC710" s="184"/>
      <c r="AD710" s="183"/>
    </row>
    <row r="711" spans="2:30" customFormat="1">
      <c r="B711" s="478" t="s">
        <v>569</v>
      </c>
      <c r="C711" s="183">
        <v>0</v>
      </c>
      <c r="D711" s="183">
        <v>0</v>
      </c>
      <c r="E711" s="183">
        <v>0</v>
      </c>
      <c r="F711" s="183"/>
      <c r="G711" s="183"/>
      <c r="H711" s="183"/>
      <c r="I711" s="183"/>
      <c r="J711" s="183"/>
      <c r="K711" s="183"/>
      <c r="L711" s="183"/>
      <c r="M711" s="183"/>
      <c r="N711" s="183"/>
      <c r="O711" s="176"/>
      <c r="P711" s="176"/>
      <c r="Q711" s="478" t="s">
        <v>569</v>
      </c>
      <c r="R711" s="184">
        <v>0</v>
      </c>
      <c r="S711" s="184">
        <v>0</v>
      </c>
      <c r="T711" s="184"/>
      <c r="U711" s="184"/>
      <c r="V711" s="184"/>
      <c r="W711" s="184"/>
      <c r="X711" s="184"/>
      <c r="Y711" s="184"/>
      <c r="Z711" s="184"/>
      <c r="AA711" s="184"/>
      <c r="AB711" s="184"/>
      <c r="AC711" s="184"/>
      <c r="AD711" s="183"/>
    </row>
    <row r="712" spans="2:30" customFormat="1">
      <c r="B712" s="412" t="s">
        <v>570</v>
      </c>
      <c r="C712" s="277">
        <v>0</v>
      </c>
      <c r="D712" s="277">
        <v>0</v>
      </c>
      <c r="E712" s="277">
        <v>0</v>
      </c>
      <c r="F712" s="277"/>
      <c r="G712" s="277"/>
      <c r="H712" s="277"/>
      <c r="I712" s="277"/>
      <c r="J712" s="277"/>
      <c r="K712" s="277"/>
      <c r="L712" s="277"/>
      <c r="M712" s="277"/>
      <c r="N712" s="277"/>
      <c r="O712" s="176"/>
      <c r="P712" s="176"/>
      <c r="Q712" s="412" t="s">
        <v>570</v>
      </c>
      <c r="R712" s="184">
        <v>0</v>
      </c>
      <c r="S712" s="184">
        <v>0</v>
      </c>
      <c r="T712" s="184"/>
      <c r="U712" s="184"/>
      <c r="V712" s="184"/>
      <c r="W712" s="184"/>
      <c r="X712" s="184"/>
      <c r="Y712" s="184"/>
      <c r="Z712" s="184"/>
      <c r="AA712" s="184"/>
      <c r="AB712" s="184"/>
      <c r="AC712" s="184"/>
      <c r="AD712" s="183"/>
    </row>
    <row r="713" spans="2:30" customFormat="1">
      <c r="B713" s="477" t="s">
        <v>518</v>
      </c>
      <c r="C713" s="327">
        <v>0</v>
      </c>
      <c r="D713" s="327">
        <v>0</v>
      </c>
      <c r="E713" s="327">
        <v>0</v>
      </c>
      <c r="F713" s="327"/>
      <c r="G713" s="327"/>
      <c r="H713" s="327"/>
      <c r="I713" s="327"/>
      <c r="J713" s="327"/>
      <c r="K713" s="327"/>
      <c r="L713" s="327"/>
      <c r="M713" s="327"/>
      <c r="N713" s="327"/>
      <c r="O713" s="181"/>
      <c r="P713" s="181"/>
      <c r="Q713" s="477" t="s">
        <v>518</v>
      </c>
      <c r="R713" s="242">
        <v>0</v>
      </c>
      <c r="S713" s="242">
        <v>0</v>
      </c>
      <c r="T713" s="242"/>
      <c r="U713" s="242"/>
      <c r="V713" s="242"/>
      <c r="W713" s="242"/>
      <c r="X713" s="242"/>
      <c r="Y713" s="242"/>
      <c r="Z713" s="242"/>
      <c r="AA713" s="242"/>
      <c r="AB713" s="242"/>
      <c r="AC713" s="242"/>
      <c r="AD713" s="269"/>
    </row>
    <row r="714" spans="2:30" customFormat="1">
      <c r="B714" s="478" t="s">
        <v>571</v>
      </c>
      <c r="C714" s="183">
        <v>0</v>
      </c>
      <c r="D714" s="183">
        <v>0</v>
      </c>
      <c r="E714" s="183">
        <v>0</v>
      </c>
      <c r="F714" s="183"/>
      <c r="G714" s="183"/>
      <c r="H714" s="183"/>
      <c r="I714" s="183"/>
      <c r="J714" s="183"/>
      <c r="K714" s="183"/>
      <c r="L714" s="183"/>
      <c r="M714" s="183"/>
      <c r="N714" s="183"/>
      <c r="O714" s="181"/>
      <c r="P714" s="181"/>
      <c r="Q714" s="478" t="s">
        <v>571</v>
      </c>
      <c r="R714" s="184">
        <v>0</v>
      </c>
      <c r="S714" s="184">
        <v>0</v>
      </c>
      <c r="T714" s="184"/>
      <c r="U714" s="184"/>
      <c r="V714" s="184"/>
      <c r="W714" s="184"/>
      <c r="X714" s="184"/>
      <c r="Y714" s="184"/>
      <c r="Z714" s="184"/>
      <c r="AA714" s="184"/>
      <c r="AB714" s="184"/>
      <c r="AC714" s="184"/>
      <c r="AD714" s="269"/>
    </row>
    <row r="715" spans="2:30" customFormat="1">
      <c r="B715" s="478" t="s">
        <v>519</v>
      </c>
      <c r="C715" s="183">
        <v>0</v>
      </c>
      <c r="D715" s="183">
        <v>0</v>
      </c>
      <c r="E715" s="183">
        <v>0.75</v>
      </c>
      <c r="F715" s="183"/>
      <c r="G715" s="183"/>
      <c r="H715" s="183"/>
      <c r="I715" s="183"/>
      <c r="J715" s="183"/>
      <c r="K715" s="183"/>
      <c r="L715" s="183"/>
      <c r="M715" s="183"/>
      <c r="N715" s="183"/>
      <c r="O715" s="181"/>
      <c r="P715" s="181"/>
      <c r="Q715" s="478" t="s">
        <v>519</v>
      </c>
      <c r="R715" s="184">
        <v>0</v>
      </c>
      <c r="S715" s="184">
        <v>0</v>
      </c>
      <c r="T715" s="184"/>
      <c r="U715" s="184"/>
      <c r="V715" s="184"/>
      <c r="W715" s="184"/>
      <c r="X715" s="184"/>
      <c r="Y715" s="184"/>
      <c r="Z715" s="184"/>
      <c r="AA715" s="184"/>
      <c r="AB715" s="184"/>
      <c r="AC715" s="184"/>
      <c r="AD715" s="269"/>
    </row>
    <row r="716" spans="2:30" customFormat="1">
      <c r="B716" s="478" t="s">
        <v>572</v>
      </c>
      <c r="C716" s="183">
        <v>0</v>
      </c>
      <c r="D716" s="183">
        <v>0</v>
      </c>
      <c r="E716" s="183">
        <v>0</v>
      </c>
      <c r="F716" s="183"/>
      <c r="G716" s="183"/>
      <c r="H716" s="183"/>
      <c r="I716" s="183"/>
      <c r="J716" s="183"/>
      <c r="K716" s="183"/>
      <c r="L716" s="183"/>
      <c r="M716" s="183"/>
      <c r="N716" s="183"/>
      <c r="O716" s="181"/>
      <c r="P716" s="181"/>
      <c r="Q716" s="478" t="s">
        <v>572</v>
      </c>
      <c r="R716" s="184">
        <v>0</v>
      </c>
      <c r="S716" s="184">
        <v>0</v>
      </c>
      <c r="T716" s="184"/>
      <c r="U716" s="184"/>
      <c r="V716" s="184"/>
      <c r="W716" s="184"/>
      <c r="X716" s="184"/>
      <c r="Y716" s="184"/>
      <c r="Z716" s="184"/>
      <c r="AA716" s="184"/>
      <c r="AB716" s="184"/>
      <c r="AC716" s="184"/>
      <c r="AD716" s="269"/>
    </row>
    <row r="717" spans="2:30" customFormat="1">
      <c r="B717" s="412" t="s">
        <v>573</v>
      </c>
      <c r="C717" s="277">
        <v>0</v>
      </c>
      <c r="D717" s="277">
        <v>0</v>
      </c>
      <c r="E717" s="277">
        <v>0</v>
      </c>
      <c r="F717" s="277"/>
      <c r="G717" s="277"/>
      <c r="H717" s="277"/>
      <c r="I717" s="277"/>
      <c r="J717" s="277"/>
      <c r="K717" s="277"/>
      <c r="L717" s="277"/>
      <c r="M717" s="277"/>
      <c r="N717" s="277"/>
      <c r="O717" s="181"/>
      <c r="P717" s="181"/>
      <c r="Q717" s="412" t="s">
        <v>573</v>
      </c>
      <c r="R717" s="243">
        <v>0</v>
      </c>
      <c r="S717" s="243">
        <v>0</v>
      </c>
      <c r="T717" s="243"/>
      <c r="U717" s="243"/>
      <c r="V717" s="243"/>
      <c r="W717" s="243"/>
      <c r="X717" s="243"/>
      <c r="Y717" s="243"/>
      <c r="Z717" s="243"/>
      <c r="AA717" s="243"/>
      <c r="AB717" s="243"/>
      <c r="AC717" s="243"/>
      <c r="AD717" s="269"/>
    </row>
    <row r="718" spans="2:30" customFormat="1">
      <c r="B718" s="477" t="s">
        <v>520</v>
      </c>
      <c r="C718" s="327">
        <v>0</v>
      </c>
      <c r="D718" s="327">
        <v>0</v>
      </c>
      <c r="E718" s="327">
        <v>14.811999999999999</v>
      </c>
      <c r="F718" s="327"/>
      <c r="G718" s="327"/>
      <c r="H718" s="327"/>
      <c r="I718" s="327"/>
      <c r="J718" s="327"/>
      <c r="K718" s="327"/>
      <c r="L718" s="327"/>
      <c r="M718" s="327"/>
      <c r="N718" s="327"/>
      <c r="O718" s="176"/>
      <c r="P718" s="176"/>
      <c r="Q718" s="477" t="s">
        <v>520</v>
      </c>
      <c r="R718" s="242">
        <v>0</v>
      </c>
      <c r="S718" s="242">
        <v>0</v>
      </c>
      <c r="T718" s="242"/>
      <c r="U718" s="242"/>
      <c r="V718" s="242"/>
      <c r="W718" s="242"/>
      <c r="X718" s="242"/>
      <c r="Y718" s="242"/>
      <c r="Z718" s="242"/>
      <c r="AA718" s="242"/>
      <c r="AB718" s="242"/>
      <c r="AC718" s="242"/>
      <c r="AD718" s="269"/>
    </row>
    <row r="719" spans="2:30" customFormat="1">
      <c r="B719" s="478" t="s">
        <v>521</v>
      </c>
      <c r="C719" s="183">
        <v>0</v>
      </c>
      <c r="D719" s="183">
        <v>0</v>
      </c>
      <c r="E719" s="183">
        <v>0</v>
      </c>
      <c r="F719" s="183"/>
      <c r="G719" s="183"/>
      <c r="H719" s="183"/>
      <c r="I719" s="183"/>
      <c r="J719" s="183"/>
      <c r="K719" s="183"/>
      <c r="L719" s="183"/>
      <c r="M719" s="183"/>
      <c r="N719" s="183"/>
      <c r="O719" s="176"/>
      <c r="P719" s="176"/>
      <c r="Q719" s="478" t="s">
        <v>521</v>
      </c>
      <c r="R719" s="184">
        <v>0</v>
      </c>
      <c r="S719" s="184">
        <v>0</v>
      </c>
      <c r="T719" s="184"/>
      <c r="U719" s="184"/>
      <c r="V719" s="184"/>
      <c r="W719" s="184"/>
      <c r="X719" s="184"/>
      <c r="Y719" s="184"/>
      <c r="Z719" s="184"/>
      <c r="AA719" s="184"/>
      <c r="AB719" s="184"/>
      <c r="AC719" s="184"/>
      <c r="AD719" s="269"/>
    </row>
    <row r="720" spans="2:30" customFormat="1">
      <c r="B720" s="478" t="s">
        <v>522</v>
      </c>
      <c r="C720" s="183">
        <v>0</v>
      </c>
      <c r="D720" s="183">
        <v>0</v>
      </c>
      <c r="E720" s="183">
        <v>2.2000000000000002</v>
      </c>
      <c r="F720" s="183"/>
      <c r="G720" s="183"/>
      <c r="H720" s="183"/>
      <c r="I720" s="183"/>
      <c r="J720" s="183"/>
      <c r="K720" s="183"/>
      <c r="L720" s="183"/>
      <c r="M720" s="183"/>
      <c r="N720" s="183"/>
      <c r="O720" s="176"/>
      <c r="P720" s="176"/>
      <c r="Q720" s="478" t="s">
        <v>522</v>
      </c>
      <c r="R720" s="184">
        <v>0</v>
      </c>
      <c r="S720" s="184">
        <v>0</v>
      </c>
      <c r="T720" s="184"/>
      <c r="U720" s="184"/>
      <c r="V720" s="184"/>
      <c r="W720" s="184"/>
      <c r="X720" s="184"/>
      <c r="Y720" s="184"/>
      <c r="Z720" s="184"/>
      <c r="AA720" s="184"/>
      <c r="AB720" s="184"/>
      <c r="AC720" s="184"/>
      <c r="AD720" s="269"/>
    </row>
    <row r="721" spans="2:30" customFormat="1">
      <c r="B721" s="478" t="s">
        <v>523</v>
      </c>
      <c r="C721" s="183">
        <v>0</v>
      </c>
      <c r="D721" s="183">
        <v>0</v>
      </c>
      <c r="E721" s="183">
        <v>22.2</v>
      </c>
      <c r="F721" s="183"/>
      <c r="G721" s="183"/>
      <c r="H721" s="183"/>
      <c r="I721" s="183"/>
      <c r="J721" s="183"/>
      <c r="K721" s="183"/>
      <c r="L721" s="183"/>
      <c r="M721" s="183"/>
      <c r="N721" s="183"/>
      <c r="O721" s="176"/>
      <c r="P721" s="176"/>
      <c r="Q721" s="478" t="s">
        <v>523</v>
      </c>
      <c r="R721" s="184">
        <v>0</v>
      </c>
      <c r="S721" s="184">
        <v>0</v>
      </c>
      <c r="T721" s="184"/>
      <c r="U721" s="184"/>
      <c r="V721" s="184"/>
      <c r="W721" s="184"/>
      <c r="X721" s="184"/>
      <c r="Y721" s="184"/>
      <c r="Z721" s="184"/>
      <c r="AA721" s="184"/>
      <c r="AB721" s="184"/>
      <c r="AC721" s="184"/>
      <c r="AD721" s="269"/>
    </row>
    <row r="722" spans="2:30" customFormat="1">
      <c r="B722" s="478" t="s">
        <v>524</v>
      </c>
      <c r="C722" s="183">
        <v>0</v>
      </c>
      <c r="D722" s="183">
        <v>0</v>
      </c>
      <c r="E722" s="183">
        <v>2</v>
      </c>
      <c r="F722" s="183"/>
      <c r="G722" s="183"/>
      <c r="H722" s="183"/>
      <c r="I722" s="183"/>
      <c r="J722" s="183"/>
      <c r="K722" s="183"/>
      <c r="L722" s="183"/>
      <c r="M722" s="183"/>
      <c r="N722" s="183"/>
      <c r="O722" s="176"/>
      <c r="P722" s="176"/>
      <c r="Q722" s="478" t="s">
        <v>524</v>
      </c>
      <c r="R722" s="184">
        <v>0</v>
      </c>
      <c r="S722" s="184">
        <v>0</v>
      </c>
      <c r="T722" s="184"/>
      <c r="U722" s="184"/>
      <c r="V722" s="184"/>
      <c r="W722" s="184"/>
      <c r="X722" s="184"/>
      <c r="Y722" s="184"/>
      <c r="Z722" s="184"/>
      <c r="AA722" s="184"/>
      <c r="AB722" s="184"/>
      <c r="AC722" s="184"/>
      <c r="AD722" s="269"/>
    </row>
    <row r="723" spans="2:30" customFormat="1">
      <c r="B723" s="478" t="s">
        <v>525</v>
      </c>
      <c r="C723" s="183">
        <v>0</v>
      </c>
      <c r="D723" s="183">
        <v>0</v>
      </c>
      <c r="E723" s="183">
        <v>0.79999999999999982</v>
      </c>
      <c r="F723" s="183"/>
      <c r="G723" s="183"/>
      <c r="H723" s="183"/>
      <c r="I723" s="183"/>
      <c r="J723" s="183"/>
      <c r="K723" s="183"/>
      <c r="L723" s="183"/>
      <c r="M723" s="183"/>
      <c r="N723" s="183"/>
      <c r="O723" s="176"/>
      <c r="P723" s="176"/>
      <c r="Q723" s="478" t="s">
        <v>525</v>
      </c>
      <c r="R723" s="184">
        <v>0</v>
      </c>
      <c r="S723" s="184">
        <v>0</v>
      </c>
      <c r="T723" s="184"/>
      <c r="U723" s="184"/>
      <c r="V723" s="184"/>
      <c r="W723" s="184"/>
      <c r="X723" s="184"/>
      <c r="Y723" s="184"/>
      <c r="Z723" s="184"/>
      <c r="AA723" s="184"/>
      <c r="AB723" s="184"/>
      <c r="AC723" s="184"/>
      <c r="AD723" s="269"/>
    </row>
    <row r="724" spans="2:30" customFormat="1">
      <c r="B724" s="412" t="s">
        <v>574</v>
      </c>
      <c r="C724" s="277">
        <v>0</v>
      </c>
      <c r="D724" s="277">
        <v>0</v>
      </c>
      <c r="E724" s="277">
        <v>0</v>
      </c>
      <c r="F724" s="277"/>
      <c r="G724" s="277"/>
      <c r="H724" s="277"/>
      <c r="I724" s="277"/>
      <c r="J724" s="277"/>
      <c r="K724" s="277"/>
      <c r="L724" s="277"/>
      <c r="M724" s="277"/>
      <c r="N724" s="277"/>
      <c r="O724" s="176"/>
      <c r="P724" s="176"/>
      <c r="Q724" s="412" t="s">
        <v>574</v>
      </c>
      <c r="R724" s="243">
        <v>0</v>
      </c>
      <c r="S724" s="243">
        <v>0</v>
      </c>
      <c r="T724" s="243"/>
      <c r="U724" s="243"/>
      <c r="V724" s="243"/>
      <c r="W724" s="243"/>
      <c r="X724" s="243"/>
      <c r="Y724" s="243"/>
      <c r="Z724" s="243"/>
      <c r="AA724" s="243"/>
      <c r="AB724" s="243"/>
      <c r="AC724" s="243"/>
      <c r="AD724" s="269"/>
    </row>
    <row r="725" spans="2:30" customFormat="1">
      <c r="B725" s="477" t="s">
        <v>526</v>
      </c>
      <c r="C725" s="327">
        <v>0</v>
      </c>
      <c r="D725" s="327">
        <v>0</v>
      </c>
      <c r="E725" s="327">
        <v>0</v>
      </c>
      <c r="F725" s="327"/>
      <c r="G725" s="327"/>
      <c r="H725" s="327"/>
      <c r="I725" s="327"/>
      <c r="J725" s="327"/>
      <c r="K725" s="327"/>
      <c r="L725" s="327"/>
      <c r="M725" s="327"/>
      <c r="N725" s="327"/>
      <c r="O725" s="176"/>
      <c r="P725" s="181"/>
      <c r="Q725" s="477" t="s">
        <v>526</v>
      </c>
      <c r="R725" s="242">
        <v>0</v>
      </c>
      <c r="S725" s="242">
        <v>0</v>
      </c>
      <c r="T725" s="242"/>
      <c r="U725" s="242"/>
      <c r="V725" s="242"/>
      <c r="W725" s="242"/>
      <c r="X725" s="242"/>
      <c r="Y725" s="242"/>
      <c r="Z725" s="242"/>
      <c r="AA725" s="242"/>
      <c r="AB725" s="242"/>
      <c r="AC725" s="242"/>
      <c r="AD725" s="269"/>
    </row>
    <row r="726" spans="2:30" customFormat="1">
      <c r="B726" s="478" t="s">
        <v>527</v>
      </c>
      <c r="C726" s="183">
        <v>0</v>
      </c>
      <c r="D726" s="183">
        <v>0</v>
      </c>
      <c r="E726" s="183">
        <v>0</v>
      </c>
      <c r="F726" s="183"/>
      <c r="G726" s="183"/>
      <c r="H726" s="183"/>
      <c r="I726" s="183"/>
      <c r="J726" s="183"/>
      <c r="K726" s="183"/>
      <c r="L726" s="183"/>
      <c r="M726" s="183"/>
      <c r="N726" s="183"/>
      <c r="O726" s="176"/>
      <c r="P726" s="181"/>
      <c r="Q726" s="478" t="s">
        <v>527</v>
      </c>
      <c r="R726" s="184">
        <v>0</v>
      </c>
      <c r="S726" s="184">
        <v>0</v>
      </c>
      <c r="T726" s="184"/>
      <c r="U726" s="184"/>
      <c r="V726" s="184"/>
      <c r="W726" s="184"/>
      <c r="X726" s="184"/>
      <c r="Y726" s="184"/>
      <c r="Z726" s="184"/>
      <c r="AA726" s="184"/>
      <c r="AB726" s="184"/>
      <c r="AC726" s="184"/>
      <c r="AD726" s="269"/>
    </row>
    <row r="727" spans="2:30" customFormat="1">
      <c r="B727" s="478" t="s">
        <v>528</v>
      </c>
      <c r="C727" s="183">
        <v>0</v>
      </c>
      <c r="D727" s="183">
        <v>0</v>
      </c>
      <c r="E727" s="183">
        <v>0</v>
      </c>
      <c r="F727" s="183"/>
      <c r="G727" s="183"/>
      <c r="H727" s="183"/>
      <c r="I727" s="183"/>
      <c r="J727" s="183"/>
      <c r="K727" s="183"/>
      <c r="L727" s="183"/>
      <c r="M727" s="183"/>
      <c r="N727" s="183"/>
      <c r="O727" s="176"/>
      <c r="P727" s="181"/>
      <c r="Q727" s="478" t="s">
        <v>528</v>
      </c>
      <c r="R727" s="184">
        <v>0</v>
      </c>
      <c r="S727" s="184">
        <v>0</v>
      </c>
      <c r="T727" s="184"/>
      <c r="U727" s="184"/>
      <c r="V727" s="184"/>
      <c r="W727" s="184"/>
      <c r="X727" s="184"/>
      <c r="Y727" s="184"/>
      <c r="Z727" s="184"/>
      <c r="AA727" s="184"/>
      <c r="AB727" s="184"/>
      <c r="AC727" s="184"/>
      <c r="AD727" s="269"/>
    </row>
    <row r="728" spans="2:30" customFormat="1">
      <c r="B728" s="478" t="s">
        <v>529</v>
      </c>
      <c r="C728" s="183">
        <v>0</v>
      </c>
      <c r="D728" s="183">
        <v>0</v>
      </c>
      <c r="E728" s="183">
        <v>0</v>
      </c>
      <c r="F728" s="183"/>
      <c r="G728" s="183"/>
      <c r="H728" s="183"/>
      <c r="I728" s="183"/>
      <c r="J728" s="183"/>
      <c r="K728" s="183"/>
      <c r="L728" s="183"/>
      <c r="M728" s="183"/>
      <c r="N728" s="183"/>
      <c r="O728" s="176"/>
      <c r="P728" s="181"/>
      <c r="Q728" s="478" t="s">
        <v>529</v>
      </c>
      <c r="R728" s="184">
        <v>0</v>
      </c>
      <c r="S728" s="184">
        <v>0</v>
      </c>
      <c r="T728" s="184"/>
      <c r="U728" s="184"/>
      <c r="V728" s="184"/>
      <c r="W728" s="184"/>
      <c r="X728" s="184"/>
      <c r="Y728" s="184"/>
      <c r="Z728" s="184"/>
      <c r="AA728" s="184"/>
      <c r="AB728" s="184"/>
      <c r="AC728" s="184"/>
      <c r="AD728" s="269"/>
    </row>
    <row r="729" spans="2:30" customFormat="1">
      <c r="B729" s="478" t="s">
        <v>530</v>
      </c>
      <c r="C729" s="183">
        <v>0</v>
      </c>
      <c r="D729" s="183">
        <v>0</v>
      </c>
      <c r="E729" s="183">
        <v>0</v>
      </c>
      <c r="F729" s="183"/>
      <c r="G729" s="183"/>
      <c r="H729" s="183"/>
      <c r="I729" s="183"/>
      <c r="J729" s="183"/>
      <c r="K729" s="183"/>
      <c r="L729" s="183"/>
      <c r="M729" s="183"/>
      <c r="N729" s="183"/>
      <c r="O729" s="176"/>
      <c r="P729" s="181"/>
      <c r="Q729" s="478" t="s">
        <v>530</v>
      </c>
      <c r="R729" s="184">
        <v>0</v>
      </c>
      <c r="S729" s="184">
        <v>0</v>
      </c>
      <c r="T729" s="184"/>
      <c r="U729" s="184"/>
      <c r="V729" s="184"/>
      <c r="W729" s="184"/>
      <c r="X729" s="184"/>
      <c r="Y729" s="184"/>
      <c r="Z729" s="184"/>
      <c r="AA729" s="184"/>
      <c r="AB729" s="184"/>
      <c r="AC729" s="184"/>
      <c r="AD729" s="269"/>
    </row>
    <row r="730" spans="2:30" customFormat="1">
      <c r="B730" s="412" t="s">
        <v>531</v>
      </c>
      <c r="C730" s="277">
        <v>0</v>
      </c>
      <c r="D730" s="277">
        <v>0</v>
      </c>
      <c r="E730" s="277">
        <v>0</v>
      </c>
      <c r="F730" s="277"/>
      <c r="G730" s="277"/>
      <c r="H730" s="277"/>
      <c r="I730" s="277"/>
      <c r="J730" s="277"/>
      <c r="K730" s="277"/>
      <c r="L730" s="277"/>
      <c r="M730" s="277"/>
      <c r="N730" s="277"/>
      <c r="O730" s="176"/>
      <c r="P730" s="181"/>
      <c r="Q730" s="412" t="s">
        <v>531</v>
      </c>
      <c r="R730" s="243">
        <v>0</v>
      </c>
      <c r="S730" s="243">
        <v>0</v>
      </c>
      <c r="T730" s="243"/>
      <c r="U730" s="243"/>
      <c r="V730" s="243"/>
      <c r="W730" s="243"/>
      <c r="X730" s="243"/>
      <c r="Y730" s="243"/>
      <c r="Z730" s="243"/>
      <c r="AA730" s="243"/>
      <c r="AB730" s="243"/>
      <c r="AC730" s="243"/>
      <c r="AD730" s="269"/>
    </row>
    <row r="731" spans="2:30" customFormat="1">
      <c r="B731" s="477" t="s">
        <v>532</v>
      </c>
      <c r="C731" s="327">
        <v>0</v>
      </c>
      <c r="D731" s="327">
        <v>0</v>
      </c>
      <c r="E731" s="327">
        <v>0</v>
      </c>
      <c r="F731" s="327"/>
      <c r="G731" s="327"/>
      <c r="H731" s="327"/>
      <c r="I731" s="327"/>
      <c r="J731" s="327"/>
      <c r="K731" s="327"/>
      <c r="L731" s="327"/>
      <c r="M731" s="327"/>
      <c r="N731" s="327"/>
      <c r="O731" s="176"/>
      <c r="P731" s="181"/>
      <c r="Q731" s="477" t="s">
        <v>532</v>
      </c>
      <c r="R731" s="242">
        <v>0</v>
      </c>
      <c r="S731" s="242">
        <v>0</v>
      </c>
      <c r="T731" s="242"/>
      <c r="U731" s="242"/>
      <c r="V731" s="242"/>
      <c r="W731" s="242"/>
      <c r="X731" s="242"/>
      <c r="Y731" s="242"/>
      <c r="Z731" s="242"/>
      <c r="AA731" s="242"/>
      <c r="AB731" s="242"/>
      <c r="AC731" s="242"/>
      <c r="AD731" s="269"/>
    </row>
    <row r="732" spans="2:30" customFormat="1">
      <c r="B732" s="478" t="s">
        <v>533</v>
      </c>
      <c r="C732" s="183">
        <v>0</v>
      </c>
      <c r="D732" s="183">
        <v>0</v>
      </c>
      <c r="E732" s="183">
        <v>0</v>
      </c>
      <c r="F732" s="183"/>
      <c r="G732" s="183"/>
      <c r="H732" s="183"/>
      <c r="I732" s="183"/>
      <c r="J732" s="183"/>
      <c r="K732" s="183"/>
      <c r="L732" s="183"/>
      <c r="M732" s="183"/>
      <c r="N732" s="183"/>
      <c r="O732" s="176"/>
      <c r="P732" s="181"/>
      <c r="Q732" s="478" t="s">
        <v>533</v>
      </c>
      <c r="R732" s="184">
        <v>0</v>
      </c>
      <c r="S732" s="184">
        <v>0</v>
      </c>
      <c r="T732" s="184"/>
      <c r="U732" s="184"/>
      <c r="V732" s="184"/>
      <c r="W732" s="184"/>
      <c r="X732" s="184"/>
      <c r="Y732" s="184"/>
      <c r="Z732" s="184"/>
      <c r="AA732" s="184"/>
      <c r="AB732" s="184"/>
      <c r="AC732" s="184"/>
      <c r="AD732" s="269"/>
    </row>
    <row r="733" spans="2:30" customFormat="1">
      <c r="B733" s="478" t="s">
        <v>534</v>
      </c>
      <c r="C733" s="183">
        <v>0</v>
      </c>
      <c r="D733" s="183">
        <v>0</v>
      </c>
      <c r="E733" s="183">
        <v>0</v>
      </c>
      <c r="F733" s="183"/>
      <c r="G733" s="183"/>
      <c r="H733" s="183"/>
      <c r="I733" s="183"/>
      <c r="J733" s="183"/>
      <c r="K733" s="183"/>
      <c r="L733" s="183"/>
      <c r="M733" s="183"/>
      <c r="N733" s="183"/>
      <c r="O733" s="176"/>
      <c r="P733" s="181"/>
      <c r="Q733" s="478" t="s">
        <v>534</v>
      </c>
      <c r="R733" s="184">
        <v>0</v>
      </c>
      <c r="S733" s="184">
        <v>0</v>
      </c>
      <c r="T733" s="184"/>
      <c r="U733" s="184"/>
      <c r="V733" s="184"/>
      <c r="W733" s="184"/>
      <c r="X733" s="184"/>
      <c r="Y733" s="184"/>
      <c r="Z733" s="184"/>
      <c r="AA733" s="184"/>
      <c r="AB733" s="184"/>
      <c r="AC733" s="184"/>
      <c r="AD733" s="269"/>
    </row>
    <row r="734" spans="2:30" customFormat="1">
      <c r="B734" s="478" t="s">
        <v>535</v>
      </c>
      <c r="C734" s="183">
        <v>0</v>
      </c>
      <c r="D734" s="183">
        <v>0</v>
      </c>
      <c r="E734" s="183">
        <v>0</v>
      </c>
      <c r="F734" s="183"/>
      <c r="G734" s="183"/>
      <c r="H734" s="183"/>
      <c r="I734" s="183"/>
      <c r="J734" s="183"/>
      <c r="K734" s="183"/>
      <c r="L734" s="183"/>
      <c r="M734" s="183"/>
      <c r="N734" s="183"/>
      <c r="O734" s="176"/>
      <c r="P734" s="181"/>
      <c r="Q734" s="478" t="s">
        <v>535</v>
      </c>
      <c r="R734" s="184">
        <v>0</v>
      </c>
      <c r="S734" s="184">
        <v>0</v>
      </c>
      <c r="T734" s="184"/>
      <c r="U734" s="184"/>
      <c r="V734" s="184"/>
      <c r="W734" s="184"/>
      <c r="X734" s="184"/>
      <c r="Y734" s="184"/>
      <c r="Z734" s="184"/>
      <c r="AA734" s="184"/>
      <c r="AB734" s="184"/>
      <c r="AC734" s="184"/>
      <c r="AD734" s="269"/>
    </row>
    <row r="735" spans="2:30" customFormat="1">
      <c r="B735" s="412" t="s">
        <v>575</v>
      </c>
      <c r="C735" s="277">
        <v>0</v>
      </c>
      <c r="D735" s="277">
        <v>0</v>
      </c>
      <c r="E735" s="277">
        <v>0</v>
      </c>
      <c r="F735" s="277"/>
      <c r="G735" s="277"/>
      <c r="H735" s="277"/>
      <c r="I735" s="277"/>
      <c r="J735" s="277"/>
      <c r="K735" s="277"/>
      <c r="L735" s="277"/>
      <c r="M735" s="277"/>
      <c r="N735" s="277"/>
      <c r="O735" s="176"/>
      <c r="P735" s="181"/>
      <c r="Q735" s="412" t="s">
        <v>575</v>
      </c>
      <c r="R735" s="243">
        <v>0</v>
      </c>
      <c r="S735" s="243">
        <v>0</v>
      </c>
      <c r="T735" s="243"/>
      <c r="U735" s="243"/>
      <c r="V735" s="243"/>
      <c r="W735" s="243"/>
      <c r="X735" s="243"/>
      <c r="Y735" s="243"/>
      <c r="Z735" s="243"/>
      <c r="AA735" s="243"/>
      <c r="AB735" s="243"/>
      <c r="AC735" s="243"/>
      <c r="AD735" s="269"/>
    </row>
    <row r="736" spans="2:30" customFormat="1">
      <c r="B736" s="478" t="s">
        <v>576</v>
      </c>
      <c r="C736" s="183">
        <v>0</v>
      </c>
      <c r="D736" s="183">
        <v>0</v>
      </c>
      <c r="E736" s="183">
        <v>0</v>
      </c>
      <c r="F736" s="183"/>
      <c r="G736" s="183"/>
      <c r="H736" s="183"/>
      <c r="I736" s="183"/>
      <c r="J736" s="183"/>
      <c r="K736" s="183"/>
      <c r="L736" s="183"/>
      <c r="M736" s="183"/>
      <c r="N736" s="183"/>
      <c r="O736" s="176"/>
      <c r="P736" s="181"/>
      <c r="Q736" s="478" t="s">
        <v>576</v>
      </c>
      <c r="R736" s="184">
        <v>0</v>
      </c>
      <c r="S736" s="184">
        <v>0</v>
      </c>
      <c r="T736" s="184"/>
      <c r="U736" s="184"/>
      <c r="V736" s="184"/>
      <c r="W736" s="184"/>
      <c r="X736" s="184"/>
      <c r="Y736" s="184"/>
      <c r="Z736" s="184"/>
      <c r="AA736" s="184"/>
      <c r="AB736" s="184"/>
      <c r="AC736" s="184"/>
      <c r="AD736" s="269"/>
    </row>
    <row r="737" spans="2:30" customFormat="1">
      <c r="B737" s="478" t="s">
        <v>577</v>
      </c>
      <c r="C737" s="183">
        <v>0</v>
      </c>
      <c r="D737" s="183">
        <v>0</v>
      </c>
      <c r="E737" s="183">
        <v>0</v>
      </c>
      <c r="F737" s="183"/>
      <c r="G737" s="183"/>
      <c r="H737" s="183"/>
      <c r="I737" s="183"/>
      <c r="J737" s="183"/>
      <c r="K737" s="183"/>
      <c r="L737" s="183"/>
      <c r="M737" s="183"/>
      <c r="N737" s="183"/>
      <c r="O737" s="176"/>
      <c r="P737" s="181"/>
      <c r="Q737" s="478" t="s">
        <v>577</v>
      </c>
      <c r="R737" s="184">
        <v>0</v>
      </c>
      <c r="S737" s="184">
        <v>0</v>
      </c>
      <c r="T737" s="184"/>
      <c r="U737" s="184"/>
      <c r="V737" s="184"/>
      <c r="W737" s="184"/>
      <c r="X737" s="184"/>
      <c r="Y737" s="184"/>
      <c r="Z737" s="184"/>
      <c r="AA737" s="184"/>
      <c r="AB737" s="184"/>
      <c r="AC737" s="184"/>
      <c r="AD737" s="269"/>
    </row>
    <row r="738" spans="2:30" customFormat="1">
      <c r="B738" s="478" t="s">
        <v>578</v>
      </c>
      <c r="C738" s="183">
        <v>0</v>
      </c>
      <c r="D738" s="183">
        <v>0</v>
      </c>
      <c r="E738" s="183">
        <v>0</v>
      </c>
      <c r="F738" s="183"/>
      <c r="G738" s="183"/>
      <c r="H738" s="183"/>
      <c r="I738" s="183"/>
      <c r="J738" s="183"/>
      <c r="K738" s="183"/>
      <c r="L738" s="183"/>
      <c r="M738" s="183"/>
      <c r="N738" s="183"/>
      <c r="O738" s="176"/>
      <c r="P738" s="181"/>
      <c r="Q738" s="478" t="s">
        <v>578</v>
      </c>
      <c r="R738" s="184">
        <v>0</v>
      </c>
      <c r="S738" s="184">
        <v>0</v>
      </c>
      <c r="T738" s="184"/>
      <c r="U738" s="184"/>
      <c r="V738" s="184"/>
      <c r="W738" s="184"/>
      <c r="X738" s="184"/>
      <c r="Y738" s="184"/>
      <c r="Z738" s="184"/>
      <c r="AA738" s="184"/>
      <c r="AB738" s="184"/>
      <c r="AC738" s="184"/>
      <c r="AD738" s="269"/>
    </row>
    <row r="739" spans="2:30" customFormat="1">
      <c r="B739" s="478" t="s">
        <v>579</v>
      </c>
      <c r="C739" s="183">
        <v>0</v>
      </c>
      <c r="D739" s="183">
        <v>0</v>
      </c>
      <c r="E739" s="183">
        <v>0</v>
      </c>
      <c r="F739" s="183"/>
      <c r="G739" s="183"/>
      <c r="H739" s="183"/>
      <c r="I739" s="183"/>
      <c r="J739" s="183"/>
      <c r="K739" s="183"/>
      <c r="L739" s="183"/>
      <c r="M739" s="183"/>
      <c r="N739" s="183"/>
      <c r="O739" s="176"/>
      <c r="P739" s="181"/>
      <c r="Q739" s="478" t="s">
        <v>579</v>
      </c>
      <c r="R739" s="184">
        <v>0</v>
      </c>
      <c r="S739" s="184">
        <v>0</v>
      </c>
      <c r="T739" s="184"/>
      <c r="U739" s="184"/>
      <c r="V739" s="184"/>
      <c r="W739" s="184"/>
      <c r="X739" s="184"/>
      <c r="Y739" s="184"/>
      <c r="Z739" s="184"/>
      <c r="AA739" s="184"/>
      <c r="AB739" s="184"/>
      <c r="AC739" s="184"/>
      <c r="AD739" s="269"/>
    </row>
    <row r="740" spans="2:30" customFormat="1">
      <c r="B740" s="478" t="s">
        <v>580</v>
      </c>
      <c r="C740" s="183">
        <v>0</v>
      </c>
      <c r="D740" s="183">
        <v>0</v>
      </c>
      <c r="E740" s="183">
        <v>0</v>
      </c>
      <c r="F740" s="183"/>
      <c r="G740" s="183"/>
      <c r="H740" s="183"/>
      <c r="I740" s="183"/>
      <c r="J740" s="183"/>
      <c r="K740" s="183"/>
      <c r="L740" s="183"/>
      <c r="M740" s="183"/>
      <c r="N740" s="183"/>
      <c r="O740" s="176"/>
      <c r="P740" s="181"/>
      <c r="Q740" s="478" t="s">
        <v>580</v>
      </c>
      <c r="R740" s="184">
        <v>0</v>
      </c>
      <c r="S740" s="184">
        <v>0</v>
      </c>
      <c r="T740" s="184"/>
      <c r="U740" s="184"/>
      <c r="V740" s="184"/>
      <c r="W740" s="184"/>
      <c r="X740" s="184"/>
      <c r="Y740" s="184"/>
      <c r="Z740" s="184"/>
      <c r="AA740" s="184"/>
      <c r="AB740" s="184"/>
      <c r="AC740" s="184"/>
      <c r="AD740" s="269"/>
    </row>
    <row r="741" spans="2:30" customFormat="1">
      <c r="B741" s="599">
        <v>0</v>
      </c>
      <c r="C741" s="277">
        <v>0</v>
      </c>
      <c r="D741" s="277">
        <v>0</v>
      </c>
      <c r="E741" s="277">
        <v>0</v>
      </c>
      <c r="F741" s="277"/>
      <c r="G741" s="277"/>
      <c r="H741" s="277"/>
      <c r="I741" s="277"/>
      <c r="J741" s="277"/>
      <c r="K741" s="277"/>
      <c r="L741" s="277"/>
      <c r="M741" s="277"/>
      <c r="N741" s="277"/>
      <c r="O741" s="181"/>
      <c r="P741" s="181"/>
      <c r="Q741" s="599">
        <v>0</v>
      </c>
      <c r="R741" s="243">
        <v>0</v>
      </c>
      <c r="S741" s="243">
        <v>0</v>
      </c>
      <c r="T741" s="243"/>
      <c r="U741" s="243"/>
      <c r="V741" s="243"/>
      <c r="W741" s="243"/>
      <c r="X741" s="243"/>
      <c r="Y741" s="243"/>
      <c r="Z741" s="243"/>
      <c r="AA741" s="243"/>
      <c r="AB741" s="243"/>
      <c r="AC741" s="243"/>
      <c r="AD741" s="269"/>
    </row>
    <row r="742" spans="2:30" customFormat="1">
      <c r="B742" s="36" t="s">
        <v>18</v>
      </c>
      <c r="C742" s="277">
        <f t="shared" ref="C742:E742" si="167">SUM(C664:C741)</f>
        <v>543.9275256390905</v>
      </c>
      <c r="D742" s="277">
        <f t="shared" si="167"/>
        <v>1049.559816661018</v>
      </c>
      <c r="E742" s="277">
        <f t="shared" si="167"/>
        <v>1333.8260675283202</v>
      </c>
      <c r="F742" s="277"/>
      <c r="G742" s="277"/>
      <c r="H742" s="277"/>
      <c r="I742" s="277"/>
      <c r="J742" s="277"/>
      <c r="K742" s="277"/>
      <c r="L742" s="277"/>
      <c r="M742" s="277"/>
      <c r="N742" s="277"/>
      <c r="O742" s="176"/>
      <c r="P742" s="176"/>
      <c r="Q742" s="606" t="s">
        <v>18</v>
      </c>
      <c r="R742" s="243">
        <f t="shared" ref="R742:S742" si="168">SUM(R664:R741)</f>
        <v>573.95700160891897</v>
      </c>
      <c r="S742" s="243">
        <f t="shared" si="168"/>
        <v>858.33625462030921</v>
      </c>
      <c r="T742" s="243"/>
      <c r="U742" s="243"/>
      <c r="V742" s="243"/>
      <c r="W742" s="243"/>
      <c r="X742" s="243"/>
      <c r="Y742" s="243"/>
      <c r="Z742" s="243"/>
      <c r="AA742" s="243"/>
      <c r="AB742" s="243"/>
      <c r="AC742" s="243"/>
      <c r="AD742" s="269"/>
    </row>
    <row r="743" spans="2:30" customFormat="1">
      <c r="B743" s="176"/>
      <c r="C743" s="324"/>
      <c r="D743" s="324"/>
      <c r="E743" s="324"/>
      <c r="F743" s="324"/>
      <c r="G743" s="324"/>
      <c r="H743" s="324"/>
      <c r="I743" s="324"/>
      <c r="J743" s="324"/>
      <c r="K743" s="324"/>
      <c r="L743" s="324"/>
      <c r="M743" s="324"/>
      <c r="N743" s="324"/>
      <c r="O743" s="176"/>
      <c r="P743" s="176"/>
      <c r="Q743" s="176"/>
      <c r="R743" s="324"/>
      <c r="S743" s="324"/>
      <c r="T743" s="324"/>
      <c r="U743" s="324"/>
      <c r="V743" s="324"/>
      <c r="W743" s="324"/>
      <c r="X743" s="324"/>
      <c r="Y743" s="324"/>
      <c r="Z743" s="324"/>
      <c r="AA743" s="324"/>
      <c r="AB743" s="324"/>
      <c r="AC743" s="324"/>
      <c r="AD743" s="324"/>
    </row>
    <row r="744" spans="2:30" customFormat="1">
      <c r="B744" s="176"/>
      <c r="C744" s="52"/>
      <c r="D744" s="52"/>
      <c r="E744" s="52"/>
      <c r="F744" s="52"/>
      <c r="G744" s="52"/>
      <c r="H744" s="52"/>
      <c r="I744" s="52"/>
      <c r="J744" s="52"/>
      <c r="K744" s="52"/>
      <c r="L744" s="52"/>
      <c r="M744" s="52"/>
      <c r="N744" s="52"/>
      <c r="O744" s="176"/>
      <c r="P744" s="176"/>
      <c r="Q744" s="221"/>
      <c r="R744" s="182"/>
      <c r="S744" s="182"/>
      <c r="T744" s="182"/>
      <c r="U744" s="182"/>
      <c r="V744" s="182"/>
      <c r="W744" s="182"/>
      <c r="X744" s="182"/>
      <c r="Y744" s="182"/>
      <c r="Z744" s="182"/>
      <c r="AA744" s="182"/>
      <c r="AB744" s="182"/>
      <c r="AC744" s="182"/>
      <c r="AD744" s="182"/>
    </row>
    <row r="745" spans="2:30" customFormat="1">
      <c r="P745" s="176"/>
      <c r="Q745" s="176"/>
      <c r="R745" s="609"/>
      <c r="S745" s="609"/>
      <c r="T745" s="609"/>
      <c r="U745" s="609"/>
      <c r="V745" s="609"/>
      <c r="W745" s="609"/>
      <c r="X745" s="609"/>
      <c r="Y745" s="609"/>
      <c r="Z745" s="609"/>
      <c r="AA745" s="609"/>
      <c r="AB745" s="609"/>
      <c r="AC745" s="609"/>
      <c r="AD745" s="609"/>
    </row>
    <row r="746" spans="2:30" customFormat="1" ht="12.75"/>
    <row r="747" spans="2:30" customFormat="1" ht="18" customHeight="1"/>
    <row r="748" spans="2:30" customFormat="1" ht="18" customHeight="1"/>
    <row r="749" spans="2:30" customFormat="1" ht="18" customHeight="1"/>
    <row r="750" spans="2:30" customFormat="1" ht="16.05" customHeight="1"/>
    <row r="751" spans="2:30" customFormat="1" ht="16.05" customHeight="1"/>
    <row r="752" spans="2:30" customFormat="1" ht="16.05" customHeight="1"/>
    <row r="753" customFormat="1" ht="16.05" customHeight="1"/>
    <row r="754" customFormat="1" ht="16.05" customHeight="1"/>
    <row r="755" customFormat="1" ht="16.05" customHeight="1"/>
    <row r="756" customFormat="1" ht="16.05" customHeight="1"/>
    <row r="757" customFormat="1" ht="16.05" customHeight="1"/>
    <row r="758" customFormat="1" ht="16.05" customHeight="1"/>
    <row r="759" customFormat="1" ht="16.05" customHeight="1"/>
    <row r="760" customFormat="1" ht="16.05" customHeight="1"/>
    <row r="761" customFormat="1" ht="16.05" customHeight="1"/>
    <row r="762" customFormat="1" ht="16.05" customHeight="1"/>
    <row r="763" customFormat="1" ht="12.75"/>
    <row r="764" customFormat="1" ht="12.75"/>
    <row r="765" customFormat="1" ht="12.75"/>
    <row r="766" customFormat="1" ht="12.75"/>
    <row r="767" customFormat="1" ht="12.75"/>
    <row r="768" customFormat="1" ht="12.75"/>
    <row r="769" customFormat="1" ht="12.75"/>
    <row r="770" customFormat="1" ht="12.75"/>
    <row r="771" customFormat="1" ht="12.75"/>
    <row r="772" customFormat="1" ht="12.75"/>
    <row r="773" customFormat="1" ht="12.75"/>
    <row r="774" customFormat="1" ht="12.75"/>
    <row r="775" customFormat="1" ht="12.75"/>
    <row r="776" customFormat="1" ht="12.75"/>
    <row r="777" customFormat="1" ht="12.75"/>
    <row r="778" customFormat="1" ht="12.75"/>
    <row r="779" customFormat="1" ht="12.75"/>
    <row r="780" customFormat="1" ht="12.75"/>
    <row r="781" customFormat="1" ht="12.75"/>
    <row r="782" customFormat="1" ht="12.75"/>
    <row r="783" customFormat="1" ht="12.75"/>
    <row r="784" customFormat="1" ht="12.75"/>
    <row r="785" customFormat="1" ht="12.75"/>
    <row r="786" customFormat="1" ht="12.75"/>
    <row r="787" customFormat="1" ht="12.75"/>
    <row r="788" customFormat="1" ht="12.75"/>
    <row r="789" customFormat="1" ht="12.75"/>
    <row r="790" customFormat="1" ht="12.75"/>
    <row r="791" customFormat="1" ht="12.75"/>
    <row r="792" customFormat="1" ht="12.75"/>
    <row r="793" customFormat="1" ht="12.75"/>
    <row r="794" customFormat="1" ht="12.75"/>
    <row r="795" customFormat="1" ht="12.75"/>
    <row r="796" customFormat="1" ht="12.75"/>
    <row r="797" customFormat="1" ht="12.75"/>
    <row r="798" customFormat="1" ht="12.75"/>
    <row r="799" customFormat="1" ht="12.75"/>
    <row r="800" customFormat="1" ht="12.75"/>
    <row r="801" customFormat="1" ht="12.75"/>
    <row r="802" customFormat="1" ht="12.75"/>
    <row r="803" customFormat="1" ht="12.75"/>
    <row r="804" customFormat="1" ht="12.75"/>
    <row r="805" customFormat="1" ht="12.75"/>
    <row r="806" customFormat="1" ht="12.75"/>
    <row r="807" customFormat="1" ht="12.75"/>
    <row r="808" customFormat="1" ht="12.75"/>
    <row r="809" customFormat="1" ht="12.75"/>
    <row r="810" customFormat="1" ht="12.75"/>
    <row r="811" customFormat="1" ht="12.75"/>
    <row r="812" customFormat="1" ht="12.75"/>
    <row r="813" customFormat="1" ht="12.75"/>
    <row r="814" customFormat="1" ht="12.75"/>
    <row r="815" customFormat="1" ht="12.75"/>
    <row r="816" customFormat="1" ht="12.75"/>
    <row r="817" customFormat="1" ht="12.75"/>
    <row r="818" customFormat="1" ht="12.75"/>
    <row r="819" customFormat="1" ht="12.75"/>
    <row r="820" customFormat="1" ht="12.75"/>
    <row r="821" customFormat="1" ht="12.75"/>
    <row r="822" customFormat="1" ht="12.75"/>
    <row r="823" customFormat="1" ht="12.75"/>
    <row r="824" customFormat="1" ht="12.75"/>
    <row r="825" customFormat="1" ht="12.75"/>
    <row r="826" customFormat="1" ht="12.75"/>
    <row r="827" customFormat="1" ht="12.75"/>
    <row r="828" customFormat="1" ht="12.75"/>
    <row r="829" customFormat="1" ht="12.75"/>
    <row r="830" customFormat="1" ht="12.75"/>
    <row r="831" customFormat="1" ht="12.75"/>
    <row r="832" customFormat="1" ht="12.75"/>
    <row r="833" customFormat="1" ht="12.75"/>
    <row r="834" customFormat="1" ht="12.75"/>
    <row r="835" customFormat="1" ht="12.75"/>
    <row r="836" customFormat="1" ht="12.75"/>
    <row r="837" customFormat="1" ht="12.75"/>
    <row r="838" customFormat="1" ht="12.75"/>
    <row r="839" customFormat="1" ht="12.75"/>
    <row r="840" customFormat="1" ht="12.75"/>
    <row r="841" customFormat="1" ht="12.75"/>
    <row r="842" customFormat="1" ht="12.75"/>
    <row r="843" customFormat="1" ht="12.75"/>
    <row r="844" customFormat="1" ht="12.75"/>
    <row r="845" customFormat="1" ht="12.75"/>
    <row r="846" customFormat="1" ht="12.75"/>
    <row r="847" customFormat="1" ht="12.75"/>
    <row r="848" customFormat="1" ht="12.75"/>
    <row r="849" customFormat="1" ht="12.75"/>
    <row r="850" customFormat="1" ht="12.75"/>
    <row r="851" customFormat="1" ht="12.75"/>
    <row r="852" customFormat="1" ht="12.75"/>
    <row r="853" customFormat="1" ht="12.75"/>
    <row r="854" customFormat="1" ht="12.75"/>
    <row r="855" customFormat="1" ht="12.75"/>
    <row r="856" customFormat="1" ht="12.75"/>
    <row r="857" customFormat="1" ht="12.75"/>
    <row r="858" customFormat="1" ht="12.75"/>
    <row r="859" customFormat="1" ht="12.75"/>
    <row r="860" customFormat="1" ht="12.75"/>
    <row r="861" customFormat="1" ht="12.75"/>
    <row r="862" customFormat="1" ht="12.75"/>
    <row r="863" customFormat="1" ht="12.75"/>
    <row r="864" customFormat="1" ht="12.75"/>
    <row r="865" customFormat="1" ht="12.75"/>
    <row r="866" customFormat="1" ht="12.75"/>
    <row r="867" customFormat="1" ht="12.75"/>
    <row r="868" customFormat="1" ht="12.75"/>
    <row r="869" customFormat="1" ht="12.75"/>
    <row r="870" customFormat="1" ht="12.75"/>
    <row r="871" customFormat="1" ht="12.75"/>
    <row r="872" customFormat="1" ht="12.75"/>
    <row r="873" customFormat="1" ht="12.75"/>
    <row r="874" customFormat="1" ht="12.75"/>
    <row r="875" customFormat="1" ht="12.75"/>
    <row r="876" customFormat="1" ht="16.5" customHeight="1"/>
    <row r="877" customFormat="1" ht="16.5" customHeight="1"/>
    <row r="878" customFormat="1" ht="16.5" customHeight="1"/>
    <row r="879" customFormat="1" ht="16.5" customHeight="1"/>
    <row r="880" customFormat="1" ht="16.5" customHeight="1"/>
    <row r="881" customFormat="1" ht="16.5" customHeight="1"/>
    <row r="882" customFormat="1" ht="16.5" customHeight="1"/>
    <row r="883" customFormat="1" ht="16.5" customHeight="1"/>
    <row r="884" customFormat="1" ht="16.5" customHeight="1"/>
    <row r="885" customFormat="1" ht="16.5" customHeight="1"/>
    <row r="886" customFormat="1" ht="16.5" customHeight="1"/>
    <row r="887" customFormat="1" ht="16.5" customHeight="1"/>
    <row r="888" customFormat="1" ht="16.5" customHeight="1"/>
    <row r="889" customFormat="1" ht="16.5" customHeight="1"/>
    <row r="890" customFormat="1" ht="16.5" customHeight="1"/>
    <row r="891" customFormat="1" ht="16.5" customHeight="1"/>
    <row r="892" customFormat="1" ht="16.5" customHeight="1"/>
    <row r="893" customFormat="1" ht="16.5" customHeight="1"/>
    <row r="894" customFormat="1" ht="16.5" customHeight="1"/>
    <row r="895" customFormat="1" ht="16.5" customHeight="1"/>
    <row r="896" customFormat="1" ht="16.5" customHeight="1"/>
    <row r="897" customFormat="1" ht="16.5" customHeight="1"/>
    <row r="898" customFormat="1" ht="16.5" customHeight="1"/>
    <row r="899" customFormat="1" ht="16.5" customHeight="1"/>
    <row r="900" customFormat="1" ht="12.75"/>
    <row r="901" customFormat="1" ht="12.75"/>
    <row r="902" customFormat="1" ht="12.75"/>
    <row r="903" customFormat="1" ht="12.75"/>
    <row r="904" customFormat="1" ht="12.75"/>
    <row r="905" customFormat="1" ht="12.75"/>
    <row r="906" customFormat="1" ht="12.75"/>
    <row r="907" customFormat="1" ht="12.75"/>
    <row r="908" customFormat="1" ht="12.75"/>
    <row r="909" customFormat="1" ht="12.75"/>
    <row r="910" customFormat="1" ht="12.75"/>
    <row r="911" customFormat="1" ht="12.75"/>
    <row r="912" customFormat="1" ht="12.75"/>
    <row r="913" customFormat="1" ht="12.75"/>
    <row r="914" customFormat="1" ht="12.75"/>
    <row r="915" customFormat="1" ht="12.75"/>
    <row r="916" customFormat="1" ht="12.75"/>
    <row r="917" customFormat="1" ht="12.75"/>
    <row r="918" customFormat="1" ht="12.75"/>
    <row r="919" customFormat="1" ht="12.75"/>
    <row r="920" customFormat="1" ht="12.75"/>
    <row r="921" customFormat="1" ht="12.75"/>
    <row r="922" customFormat="1" ht="12.75"/>
    <row r="923" customFormat="1" ht="12.75"/>
    <row r="924" customFormat="1" ht="12.75"/>
    <row r="925" customFormat="1" ht="12.75"/>
    <row r="926" customFormat="1" ht="12.75"/>
    <row r="927" customFormat="1" ht="12.75"/>
    <row r="928" customFormat="1" ht="12.75"/>
    <row r="929" customFormat="1" ht="12.75"/>
    <row r="930" customFormat="1" ht="12.75"/>
    <row r="931" customFormat="1" ht="12.75"/>
    <row r="932" customFormat="1" ht="12.75"/>
    <row r="933" customFormat="1" ht="12.75"/>
    <row r="934" customFormat="1" ht="12.75"/>
    <row r="935" customFormat="1" ht="12.75"/>
    <row r="936" customFormat="1" ht="12.75"/>
    <row r="937" customFormat="1" ht="12.75"/>
    <row r="938" customFormat="1" ht="12.75"/>
    <row r="939" customFormat="1" ht="12.75"/>
    <row r="940" customFormat="1" ht="12.75"/>
    <row r="941" customFormat="1" ht="12.75"/>
    <row r="942" customFormat="1" ht="12.75"/>
    <row r="943" customFormat="1" ht="12.75"/>
    <row r="944" customFormat="1" ht="12.75"/>
    <row r="945" customFormat="1" ht="12.75"/>
    <row r="946" customFormat="1" ht="12.75"/>
    <row r="947" customFormat="1" ht="12.75"/>
    <row r="948" customFormat="1" ht="12.75"/>
    <row r="949" customFormat="1" ht="12.75"/>
    <row r="950" customFormat="1" ht="12.75"/>
    <row r="951" customFormat="1" ht="12.75"/>
    <row r="952" customFormat="1" ht="12.75"/>
    <row r="953" customFormat="1" ht="12.75"/>
    <row r="954" customFormat="1" ht="12.75"/>
    <row r="955" customFormat="1" ht="12.75"/>
    <row r="956" customFormat="1" ht="12.75"/>
    <row r="957" customFormat="1" ht="12.75"/>
    <row r="958" customFormat="1" ht="12.75"/>
    <row r="959" customFormat="1" ht="12.75"/>
    <row r="960" customFormat="1" ht="12.75"/>
    <row r="961" customFormat="1" ht="12.75"/>
    <row r="962" customFormat="1" ht="12.75"/>
    <row r="963" customFormat="1" ht="12.75"/>
    <row r="964" customFormat="1" ht="12.75"/>
    <row r="965" customFormat="1" ht="12.75"/>
    <row r="966" customFormat="1" ht="12.75"/>
    <row r="967" customFormat="1" ht="12.75"/>
    <row r="968" customFormat="1" ht="12.75"/>
    <row r="969" customFormat="1" ht="12.75"/>
    <row r="970" customFormat="1" ht="12.75"/>
    <row r="971" customFormat="1" ht="12.75"/>
    <row r="972" customFormat="1" ht="12.75"/>
    <row r="973" customFormat="1" ht="12.75"/>
    <row r="974" customFormat="1" ht="12.75"/>
    <row r="975" customFormat="1" ht="12.75"/>
    <row r="976" customFormat="1" ht="12.75"/>
    <row r="977" customFormat="1" ht="12.75"/>
    <row r="978" customFormat="1" ht="12.75"/>
    <row r="979" customFormat="1" ht="12.75"/>
    <row r="980" customFormat="1" ht="12.75"/>
    <row r="981" customFormat="1" ht="12.75"/>
    <row r="982" customFormat="1" ht="12.75"/>
    <row r="983" customFormat="1" ht="12.75"/>
    <row r="984" customFormat="1" ht="12.75"/>
    <row r="985" customFormat="1" ht="12.75"/>
    <row r="986" customFormat="1" ht="12.75"/>
    <row r="987" customFormat="1" ht="12.75"/>
    <row r="988" customFormat="1" ht="12.75"/>
    <row r="989" customFormat="1" ht="12.75"/>
    <row r="990" customFormat="1" ht="12.75"/>
    <row r="991" customFormat="1" ht="12.75"/>
    <row r="992" customFormat="1" ht="12.75"/>
    <row r="993" customFormat="1" ht="12.75"/>
    <row r="994" customFormat="1" ht="12.75"/>
    <row r="995" customFormat="1" ht="12.75"/>
    <row r="996" customFormat="1" ht="12.75"/>
    <row r="997" customFormat="1" ht="12.75"/>
    <row r="998" customFormat="1" ht="12.75"/>
    <row r="999" customFormat="1" ht="12.75"/>
    <row r="1000" customFormat="1" ht="12.75"/>
    <row r="1001" customFormat="1" ht="12.75"/>
    <row r="1002" customFormat="1" ht="12.75"/>
    <row r="1003" customFormat="1" ht="12.75"/>
    <row r="1004" customFormat="1" ht="12.75"/>
    <row r="1005" customFormat="1" ht="12.75"/>
    <row r="1006" customFormat="1" ht="12.75"/>
    <row r="1007" customFormat="1" ht="12.75"/>
    <row r="1008" customFormat="1" ht="12.75"/>
    <row r="1009" customFormat="1" ht="12.75"/>
    <row r="1010" customFormat="1" ht="12.75"/>
    <row r="1011" customFormat="1" ht="12.75"/>
    <row r="1012" customFormat="1" ht="12.75"/>
    <row r="1013" customFormat="1" ht="12.75"/>
    <row r="1014" customFormat="1" ht="12.75"/>
    <row r="1015" customFormat="1" ht="12.75"/>
    <row r="1016" customFormat="1" ht="12.75"/>
    <row r="1017" customFormat="1" ht="12.75"/>
    <row r="1018" customFormat="1" ht="12.75"/>
    <row r="1019" customFormat="1" ht="12.75"/>
    <row r="1020" customFormat="1" ht="12.75"/>
    <row r="1021" customFormat="1" ht="12.75"/>
    <row r="1022" customFormat="1" ht="12.75"/>
    <row r="1023" customFormat="1" ht="12.75"/>
    <row r="1024" customFormat="1" ht="12.75"/>
    <row r="1025" customFormat="1" ht="12.75"/>
    <row r="1026" customFormat="1" ht="12.75"/>
    <row r="1027" customFormat="1" ht="12.75"/>
    <row r="1028" customFormat="1" ht="12.75"/>
    <row r="1029" customFormat="1" ht="12.75"/>
    <row r="1030" customFormat="1" ht="12.75"/>
    <row r="1031" customFormat="1" ht="12.75"/>
    <row r="1032" customFormat="1" ht="12.75"/>
    <row r="1033" customFormat="1" ht="12.75"/>
    <row r="1034" customFormat="1" ht="12.75"/>
    <row r="1035" customFormat="1" ht="12.75"/>
    <row r="1036" customFormat="1" ht="12.75"/>
    <row r="1037" customFormat="1" ht="12.75"/>
    <row r="1038" customFormat="1" ht="12.75"/>
    <row r="1039" customFormat="1" ht="12.75"/>
    <row r="1040" customFormat="1" ht="12.75"/>
    <row r="1041" customFormat="1" ht="12.75"/>
    <row r="1042" customFormat="1" ht="12.75"/>
    <row r="1043" customFormat="1" ht="12.75"/>
    <row r="1044" customFormat="1" ht="12.75"/>
    <row r="1045" customFormat="1" ht="12.75"/>
    <row r="1046" customFormat="1" ht="12.75"/>
    <row r="1047" customFormat="1" ht="12.75"/>
    <row r="1048" customFormat="1" ht="12.75"/>
    <row r="1049" customFormat="1" ht="12.75"/>
    <row r="1050" customFormat="1" ht="12.75"/>
    <row r="1051" customFormat="1" ht="12.75"/>
    <row r="1052" customFormat="1" ht="12.75"/>
    <row r="1053" customFormat="1" ht="12.75"/>
    <row r="1054" customFormat="1" ht="12.75"/>
    <row r="1055" customFormat="1" ht="12.75"/>
    <row r="1056" customFormat="1" ht="12.75"/>
    <row r="1057" spans="1:15" customFormat="1" ht="12.75"/>
    <row r="1058" spans="1:15" customFormat="1" ht="12.75"/>
    <row r="1059" spans="1:15" customFormat="1" ht="12.75"/>
    <row r="1060" spans="1:15" customFormat="1" ht="12.75"/>
    <row r="1061" spans="1:15" customFormat="1" ht="12.75"/>
    <row r="1062" spans="1:15" customFormat="1" ht="12.75"/>
    <row r="1063" spans="1:15" customFormat="1" ht="12.75"/>
    <row r="1064" spans="1:15" customFormat="1" ht="12.75"/>
    <row r="1065" spans="1:15">
      <c r="A1065"/>
      <c r="B1065"/>
      <c r="C1065"/>
      <c r="D1065"/>
      <c r="E1065"/>
      <c r="F1065"/>
      <c r="G1065"/>
      <c r="H1065"/>
      <c r="I1065"/>
      <c r="J1065"/>
      <c r="K1065"/>
      <c r="L1065"/>
      <c r="M1065"/>
      <c r="N1065"/>
      <c r="O1065"/>
    </row>
    <row r="1066" spans="1:15">
      <c r="A1066"/>
      <c r="B1066"/>
      <c r="C1066"/>
      <c r="D1066"/>
      <c r="E1066"/>
      <c r="F1066"/>
      <c r="G1066"/>
      <c r="H1066"/>
      <c r="I1066"/>
      <c r="J1066"/>
      <c r="K1066"/>
      <c r="L1066"/>
      <c r="M1066"/>
      <c r="N1066"/>
      <c r="O1066"/>
    </row>
    <row r="1067" spans="1:15">
      <c r="A1067"/>
      <c r="B1067"/>
      <c r="C1067"/>
      <c r="D1067"/>
      <c r="E1067"/>
      <c r="F1067"/>
      <c r="G1067"/>
      <c r="H1067"/>
      <c r="I1067"/>
      <c r="J1067"/>
      <c r="K1067"/>
      <c r="L1067"/>
      <c r="M1067"/>
      <c r="N1067"/>
      <c r="O1067"/>
    </row>
    <row r="1068" spans="1:15">
      <c r="A1068"/>
      <c r="B1068"/>
      <c r="C1068"/>
      <c r="D1068"/>
      <c r="E1068"/>
      <c r="F1068"/>
      <c r="G1068"/>
      <c r="H1068"/>
      <c r="I1068"/>
      <c r="J1068"/>
      <c r="K1068"/>
      <c r="L1068"/>
      <c r="M1068"/>
      <c r="N1068"/>
      <c r="O1068"/>
    </row>
    <row r="1069" spans="1:15">
      <c r="A1069"/>
      <c r="B1069"/>
      <c r="C1069"/>
      <c r="D1069"/>
      <c r="E1069"/>
      <c r="F1069"/>
      <c r="G1069"/>
      <c r="H1069"/>
      <c r="I1069"/>
      <c r="J1069"/>
      <c r="K1069"/>
      <c r="L1069"/>
      <c r="M1069"/>
      <c r="N1069"/>
      <c r="O1069"/>
    </row>
    <row r="1070" spans="1:15">
      <c r="A1070"/>
      <c r="B1070"/>
      <c r="C1070"/>
      <c r="D1070"/>
      <c r="E1070"/>
      <c r="F1070"/>
      <c r="G1070"/>
      <c r="H1070"/>
      <c r="I1070"/>
      <c r="J1070"/>
      <c r="K1070"/>
      <c r="L1070"/>
      <c r="M1070"/>
      <c r="N1070"/>
      <c r="O1070"/>
    </row>
    <row r="1071" spans="1:15">
      <c r="A1071"/>
      <c r="B1071"/>
      <c r="C1071"/>
      <c r="D1071"/>
      <c r="E1071"/>
      <c r="F1071"/>
      <c r="G1071"/>
      <c r="H1071"/>
      <c r="I1071"/>
      <c r="J1071"/>
      <c r="K1071"/>
      <c r="L1071"/>
      <c r="M1071"/>
      <c r="N1071"/>
      <c r="O1071"/>
    </row>
    <row r="1072" spans="1:15">
      <c r="A1072"/>
      <c r="B1072"/>
      <c r="C1072"/>
      <c r="D1072"/>
      <c r="E1072"/>
      <c r="F1072"/>
      <c r="G1072"/>
      <c r="H1072"/>
      <c r="I1072"/>
      <c r="J1072"/>
      <c r="K1072"/>
      <c r="L1072"/>
      <c r="M1072"/>
      <c r="N1072"/>
      <c r="O1072"/>
    </row>
    <row r="1073" spans="1:15">
      <c r="A1073"/>
      <c r="B1073"/>
      <c r="C1073"/>
      <c r="D1073"/>
      <c r="E1073"/>
      <c r="F1073"/>
      <c r="G1073"/>
      <c r="H1073"/>
      <c r="I1073"/>
      <c r="J1073"/>
      <c r="K1073"/>
      <c r="L1073"/>
      <c r="M1073"/>
      <c r="N1073"/>
      <c r="O1073"/>
    </row>
    <row r="1074" spans="1:15">
      <c r="A1074"/>
      <c r="B1074"/>
      <c r="C1074"/>
      <c r="D1074"/>
      <c r="E1074"/>
      <c r="F1074"/>
      <c r="G1074"/>
      <c r="H1074"/>
      <c r="I1074"/>
      <c r="J1074"/>
      <c r="K1074"/>
      <c r="L1074"/>
      <c r="M1074"/>
      <c r="N1074"/>
      <c r="O1074"/>
    </row>
  </sheetData>
  <conditionalFormatting sqref="C661:J661 R744:AC744 O540 O542 O544 O546 O548 O550 O552 O554 O556 O558 O560 O562 O564 O566 O568 O570 O572 O574 O576 O578 O580 O582 O584 O586 O588 O590 O592 O594 O596 O598 O600 O602 O604 O606 O608 O610 O612 O614 O616 O618 O620 O622 O624 O626 O628 O630 O632 O634 O636 O638 O640 O642 O644 O646 O648 O650 O652 O654 O656 O658 C660:AD660">
    <cfRule type="cellIs" dxfId="32" priority="80" operator="lessThan">
      <formula>0</formula>
    </cfRule>
    <cfRule type="cellIs" dxfId="31" priority="81" operator="greaterThan">
      <formula>0</formula>
    </cfRule>
  </conditionalFormatting>
  <conditionalFormatting sqref="AD744">
    <cfRule type="cellIs" dxfId="30" priority="78" operator="lessThan">
      <formula>0</formula>
    </cfRule>
    <cfRule type="cellIs" dxfId="29" priority="79" operator="greaterThan">
      <formula>0</formula>
    </cfRule>
  </conditionalFormatting>
  <conditionalFormatting sqref="R581:AC629">
    <cfRule type="expression" dxfId="28" priority="73">
      <formula>R581&lt;0</formula>
    </cfRule>
  </conditionalFormatting>
  <conditionalFormatting sqref="T680:AD712">
    <cfRule type="expression" dxfId="27" priority="70">
      <formula>T680&lt;0</formula>
    </cfRule>
  </conditionalFormatting>
  <conditionalFormatting sqref="K661">
    <cfRule type="cellIs" dxfId="26" priority="60" operator="lessThan">
      <formula>0</formula>
    </cfRule>
    <cfRule type="cellIs" dxfId="25" priority="61" operator="greaterThan">
      <formula>0</formula>
    </cfRule>
  </conditionalFormatting>
  <conditionalFormatting sqref="AD370:AD371 AD373:AD383">
    <cfRule type="expression" dxfId="24" priority="56">
      <formula>AD370&gt;1</formula>
    </cfRule>
  </conditionalFormatting>
  <conditionalFormatting sqref="L661:N661">
    <cfRule type="cellIs" dxfId="23" priority="54" operator="lessThan">
      <formula>0</formula>
    </cfRule>
    <cfRule type="cellIs" dxfId="22" priority="55" operator="greaterThan">
      <formula>0</formula>
    </cfRule>
  </conditionalFormatting>
  <conditionalFormatting sqref="AD743 C743:J743 R743:Y743">
    <cfRule type="cellIs" dxfId="21" priority="40" operator="lessThan">
      <formula>0</formula>
    </cfRule>
    <cfRule type="cellIs" dxfId="20" priority="41" operator="greaterThan">
      <formula>0</formula>
    </cfRule>
  </conditionalFormatting>
  <conditionalFormatting sqref="AD741 AD713:AD722 AD724">
    <cfRule type="expression" dxfId="19" priority="39">
      <formula>AD713&lt;0</formula>
    </cfRule>
  </conditionalFormatting>
  <conditionalFormatting sqref="K743">
    <cfRule type="cellIs" dxfId="18" priority="37" operator="lessThan">
      <formula>0</formula>
    </cfRule>
    <cfRule type="cellIs" dxfId="17" priority="38" operator="greaterThan">
      <formula>0</formula>
    </cfRule>
  </conditionalFormatting>
  <conditionalFormatting sqref="AD725:AD740">
    <cfRule type="expression" dxfId="16" priority="36">
      <formula>AD725&lt;0</formula>
    </cfRule>
  </conditionalFormatting>
  <conditionalFormatting sqref="L743:N743">
    <cfRule type="cellIs" dxfId="15" priority="34" operator="lessThan">
      <formula>0</formula>
    </cfRule>
    <cfRule type="cellIs" dxfId="14" priority="35" operator="greaterThan">
      <formula>0</formula>
    </cfRule>
  </conditionalFormatting>
  <conditionalFormatting sqref="Z743:AC743">
    <cfRule type="cellIs" dxfId="13" priority="30" operator="lessThan">
      <formula>0</formula>
    </cfRule>
    <cfRule type="cellIs" dxfId="12" priority="31" operator="greaterThan">
      <formula>0</formula>
    </cfRule>
  </conditionalFormatting>
  <conditionalFormatting sqref="AD723">
    <cfRule type="expression" dxfId="11" priority="23">
      <formula>AD723&lt;0</formula>
    </cfRule>
  </conditionalFormatting>
  <conditionalFormatting sqref="AD456:AD457">
    <cfRule type="expression" dxfId="10" priority="20">
      <formula>AD456&gt;1</formula>
    </cfRule>
  </conditionalFormatting>
  <conditionalFormatting sqref="AD553">
    <cfRule type="expression" dxfId="9" priority="18">
      <formula>AD553&gt;1</formula>
    </cfRule>
  </conditionalFormatting>
  <conditionalFormatting sqref="R630:AC630">
    <cfRule type="expression" dxfId="8" priority="13">
      <formula>R630&lt;0</formula>
    </cfRule>
  </conditionalFormatting>
  <conditionalFormatting sqref="R632:AC632">
    <cfRule type="expression" dxfId="7" priority="4">
      <formula>R632&lt;0</formula>
    </cfRule>
  </conditionalFormatting>
  <conditionalFormatting sqref="R635:AC635">
    <cfRule type="expression" dxfId="6" priority="3">
      <formula>R635&lt;0</formula>
    </cfRule>
  </conditionalFormatting>
  <conditionalFormatting sqref="R637:AC637">
    <cfRule type="expression" dxfId="5" priority="2">
      <formula>R637&lt;0</formula>
    </cfRule>
  </conditionalFormatting>
  <conditionalFormatting sqref="R642:AC645">
    <cfRule type="expression" dxfId="4" priority="1">
      <formula>R642&lt;0</formula>
    </cfRule>
  </conditionalFormatting>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sheetPr>
  <dimension ref="A1:BV49"/>
  <sheetViews>
    <sheetView zoomScale="60" zoomScaleNormal="60" zoomScalePageLayoutView="70" workbookViewId="0"/>
  </sheetViews>
  <sheetFormatPr defaultColWidth="8.796875" defaultRowHeight="12.75"/>
  <cols>
    <col min="1" max="1" width="4.46484375" customWidth="1"/>
    <col min="2" max="2" width="22" customWidth="1"/>
    <col min="5" max="14" width="16.19921875" customWidth="1"/>
    <col min="15" max="19" width="16.19921875" style="3" customWidth="1"/>
  </cols>
  <sheetData>
    <row r="1" spans="1:12" s="78" customFormat="1" ht="13.15"/>
    <row r="2" spans="1:12" s="78" customFormat="1" ht="18">
      <c r="A2" s="50"/>
      <c r="B2" s="50" t="str">
        <f>Introduction!$B$2</f>
        <v>LightCounting Mega Datacenter Report Database</v>
      </c>
    </row>
    <row r="3" spans="1:12" s="78" customFormat="1" ht="15.75">
      <c r="B3" s="112" t="str">
        <f>Introduction!B3</f>
        <v>July 2022 - template - for illustration only</v>
      </c>
    </row>
    <row r="4" spans="1:12" s="78" customFormat="1" ht="18.75" customHeight="1">
      <c r="A4" s="50"/>
      <c r="B4" s="283" t="s">
        <v>133</v>
      </c>
    </row>
    <row r="5" spans="1:12" s="78" customFormat="1" ht="18.75" customHeight="1">
      <c r="A5" s="50"/>
      <c r="B5" s="283"/>
      <c r="E5" s="445"/>
      <c r="F5" s="445"/>
      <c r="G5" s="445"/>
      <c r="H5" s="445"/>
      <c r="I5" s="445"/>
      <c r="J5" s="445"/>
    </row>
    <row r="6" spans="1:12" s="78" customFormat="1" ht="18.75" customHeight="1">
      <c r="A6" s="50"/>
      <c r="B6" s="283"/>
      <c r="G6" s="764" t="s">
        <v>134</v>
      </c>
      <c r="H6" s="764"/>
      <c r="I6" s="764"/>
      <c r="J6" s="764"/>
      <c r="K6" s="765"/>
      <c r="L6" s="137" t="s">
        <v>67</v>
      </c>
    </row>
    <row r="7" spans="1:12" s="78" customFormat="1" ht="18.75" customHeight="1">
      <c r="A7" s="50"/>
      <c r="B7" s="283"/>
      <c r="G7" s="766" t="s">
        <v>581</v>
      </c>
      <c r="H7" s="767"/>
      <c r="I7" s="767"/>
      <c r="J7" s="767"/>
      <c r="K7" s="768"/>
      <c r="L7" s="138">
        <f>MATCH(G7,'Ethernet Total'!$Q$9:$Q$89,0)</f>
        <v>40</v>
      </c>
    </row>
    <row r="8" spans="1:12" s="78" customFormat="1" ht="18.75" customHeight="1">
      <c r="A8" s="50"/>
      <c r="B8" s="283"/>
      <c r="E8" s="445"/>
      <c r="F8" s="445"/>
      <c r="G8" s="445"/>
    </row>
    <row r="9" spans="1:12" s="78" customFormat="1" ht="18.75" customHeight="1">
      <c r="A9" s="50"/>
      <c r="B9" s="283"/>
      <c r="E9" s="445"/>
      <c r="F9" s="445"/>
      <c r="G9" s="445"/>
    </row>
    <row r="10" spans="1:12" s="78" customFormat="1" ht="18.75" customHeight="1">
      <c r="A10" s="50"/>
      <c r="B10" s="283"/>
      <c r="E10" s="445"/>
      <c r="F10" s="445"/>
      <c r="G10" s="445"/>
      <c r="H10" s="445"/>
      <c r="I10" s="445"/>
      <c r="J10" s="445"/>
    </row>
    <row r="11" spans="1:12" s="78" customFormat="1" ht="18.75" customHeight="1">
      <c r="A11" s="50"/>
      <c r="B11" s="283"/>
      <c r="E11" s="445"/>
      <c r="F11" s="445"/>
      <c r="G11" s="445"/>
      <c r="H11" s="445"/>
      <c r="I11" s="445"/>
      <c r="J11" s="445"/>
    </row>
    <row r="12" spans="1:12" s="78" customFormat="1" ht="21">
      <c r="A12" s="80"/>
      <c r="B12" s="115"/>
      <c r="E12" s="77"/>
      <c r="F12" s="77"/>
      <c r="G12" s="77"/>
    </row>
    <row r="28" spans="1:21" s="3" customFormat="1" ht="14.25">
      <c r="A28" s="10"/>
      <c r="B28" s="102" t="s">
        <v>64</v>
      </c>
      <c r="C28" s="103"/>
      <c r="D28" s="103"/>
      <c r="E28" s="109">
        <v>2016</v>
      </c>
      <c r="F28" s="109">
        <v>2017</v>
      </c>
      <c r="G28" s="109">
        <v>2018</v>
      </c>
      <c r="H28" s="109">
        <v>2019</v>
      </c>
      <c r="I28" s="109">
        <v>2020</v>
      </c>
      <c r="J28" s="109">
        <v>2021</v>
      </c>
      <c r="K28" s="109">
        <v>2022</v>
      </c>
      <c r="L28" s="109">
        <v>2023</v>
      </c>
      <c r="M28" s="109">
        <v>2024</v>
      </c>
      <c r="N28" s="141">
        <v>2025</v>
      </c>
      <c r="O28" s="141">
        <v>2026</v>
      </c>
      <c r="P28" s="141">
        <v>2027</v>
      </c>
    </row>
    <row r="29" spans="1:21" s="3" customFormat="1" ht="17.25" customHeight="1">
      <c r="A29" s="10"/>
      <c r="B29" s="104" t="s">
        <v>16</v>
      </c>
      <c r="C29" s="53"/>
      <c r="D29" s="125" t="str">
        <f>'Ethernet Segments'!B32</f>
        <v>Telecom</v>
      </c>
      <c r="E29" s="20">
        <f t="shared" ref="E29:F29" si="0">INDEX((VolTEL),$L$7,MATCH(E$28,$E$28:$S$28,0)+3)</f>
        <v>0</v>
      </c>
      <c r="F29" s="20">
        <f t="shared" si="0"/>
        <v>0</v>
      </c>
      <c r="G29" s="20"/>
      <c r="H29" s="20"/>
      <c r="I29" s="20"/>
      <c r="J29" s="20"/>
      <c r="K29" s="20"/>
      <c r="L29" s="20"/>
      <c r="M29" s="20"/>
      <c r="N29" s="20"/>
      <c r="O29" s="20"/>
      <c r="P29" s="20"/>
    </row>
    <row r="30" spans="1:21" s="3" customFormat="1" ht="14.55" customHeight="1">
      <c r="A30" s="10"/>
      <c r="B30" s="107"/>
      <c r="C30" s="51"/>
      <c r="D30" s="126" t="str">
        <f>'Ethernet Segments'!B33</f>
        <v>Cloud</v>
      </c>
      <c r="E30" s="20">
        <f t="shared" ref="E30:F30" si="1">INDEX((VolDCM),$L$7,MATCH(E$28,$E$28:$S$28,0)+3)</f>
        <v>0</v>
      </c>
      <c r="F30" s="20">
        <f t="shared" si="1"/>
        <v>0</v>
      </c>
      <c r="G30" s="20"/>
      <c r="H30" s="20"/>
      <c r="I30" s="20"/>
      <c r="J30" s="20"/>
      <c r="K30" s="20"/>
      <c r="L30" s="20"/>
      <c r="M30" s="20"/>
      <c r="N30" s="20"/>
      <c r="O30" s="20"/>
      <c r="P30" s="20"/>
      <c r="T30" s="62"/>
      <c r="U30" s="62"/>
    </row>
    <row r="31" spans="1:21" s="3" customFormat="1" ht="15">
      <c r="B31" s="56"/>
      <c r="C31" s="18"/>
      <c r="D31" s="127" t="str">
        <f>'Ethernet Segments'!B34</f>
        <v>Enterprise</v>
      </c>
      <c r="E31" s="48">
        <f t="shared" ref="E31:F31" si="2">INDEX((VolDCE),$L$7,MATCH(E$28,$E$28:$S$28,0)+3)</f>
        <v>0</v>
      </c>
      <c r="F31" s="48">
        <f t="shared" si="2"/>
        <v>0</v>
      </c>
      <c r="G31" s="48"/>
      <c r="H31" s="48"/>
      <c r="I31" s="48"/>
      <c r="J31" s="48"/>
      <c r="K31" s="48"/>
      <c r="L31" s="48"/>
      <c r="M31" s="48"/>
      <c r="N31" s="48"/>
      <c r="O31" s="48"/>
      <c r="P31" s="48"/>
      <c r="Q31" s="30" t="s">
        <v>336</v>
      </c>
      <c r="U31" s="62"/>
    </row>
    <row r="32" spans="1:21" s="3" customFormat="1" ht="14.25">
      <c r="A32" s="10"/>
      <c r="B32" s="104" t="s">
        <v>26</v>
      </c>
      <c r="C32" s="53"/>
      <c r="D32" s="128" t="str">
        <f>D29</f>
        <v>Telecom</v>
      </c>
      <c r="E32" s="97">
        <f t="shared" ref="E32:F32" si="3">INDEX((PriceTEL),$L$7,MATCH(E$28,$E$28:$S$28,0)+3)</f>
        <v>0</v>
      </c>
      <c r="F32" s="97">
        <f t="shared" si="3"/>
        <v>0</v>
      </c>
      <c r="G32" s="97"/>
      <c r="H32" s="97"/>
      <c r="I32" s="97"/>
      <c r="J32" s="97"/>
      <c r="K32" s="97"/>
      <c r="L32" s="97"/>
      <c r="M32" s="97"/>
      <c r="N32" s="97"/>
      <c r="O32" s="97"/>
      <c r="P32" s="97"/>
      <c r="Q32" s="140" t="s">
        <v>68</v>
      </c>
      <c r="U32" s="62"/>
    </row>
    <row r="33" spans="1:74" s="3" customFormat="1" ht="13.15">
      <c r="B33" s="56"/>
      <c r="C33" s="18"/>
      <c r="D33" s="129" t="str">
        <f>D30</f>
        <v>Cloud</v>
      </c>
      <c r="E33" s="98">
        <f t="shared" ref="E33:F33" si="4">INDEX((PriceDCM),$L$7,MATCH(E$28,$E$28:$S$28,0)+3)</f>
        <v>0</v>
      </c>
      <c r="F33" s="98">
        <f t="shared" si="4"/>
        <v>0</v>
      </c>
      <c r="G33" s="98"/>
      <c r="H33" s="98"/>
      <c r="I33" s="98"/>
      <c r="J33" s="98"/>
      <c r="K33" s="98"/>
      <c r="L33" s="98"/>
      <c r="M33" s="98"/>
      <c r="N33" s="98"/>
      <c r="O33" s="98"/>
      <c r="P33" s="98"/>
    </row>
    <row r="34" spans="1:74" s="3" customFormat="1" ht="13.15">
      <c r="B34" s="38"/>
      <c r="C34" s="39"/>
      <c r="D34" s="129" t="str">
        <f>D31</f>
        <v>Enterprise</v>
      </c>
      <c r="E34" s="96">
        <f t="shared" ref="E34:F34" si="5">INDEX((PriceDCE),$L$7,MATCH(E$28,$E$28:$S$28,0)+3)</f>
        <v>0</v>
      </c>
      <c r="F34" s="96">
        <f t="shared" si="5"/>
        <v>0</v>
      </c>
      <c r="G34" s="96"/>
      <c r="H34" s="96"/>
      <c r="I34" s="96"/>
      <c r="J34" s="96"/>
      <c r="K34" s="96"/>
      <c r="L34" s="96"/>
      <c r="M34" s="96"/>
      <c r="N34" s="96"/>
      <c r="O34" s="96"/>
      <c r="P34" s="96"/>
      <c r="Q34" s="62"/>
      <c r="U34" s="62"/>
    </row>
    <row r="35" spans="1:74" s="3" customFormat="1" ht="14.25">
      <c r="A35" s="10"/>
      <c r="B35" s="104" t="s">
        <v>25</v>
      </c>
      <c r="C35" s="53"/>
      <c r="D35" s="128" t="str">
        <f>D29</f>
        <v>Telecom</v>
      </c>
      <c r="E35" s="97">
        <f t="shared" ref="E35:F35" si="6">INDEX((RevTEL),$L$7,MATCH(E$28,$E$28:$S$28,0)+3)</f>
        <v>0</v>
      </c>
      <c r="F35" s="97">
        <f t="shared" si="6"/>
        <v>0</v>
      </c>
      <c r="G35" s="97"/>
      <c r="H35" s="97"/>
      <c r="I35" s="97"/>
      <c r="J35" s="97"/>
      <c r="K35" s="97"/>
      <c r="L35" s="97"/>
      <c r="M35" s="97"/>
      <c r="N35" s="97"/>
      <c r="O35" s="97"/>
      <c r="P35" s="97"/>
      <c r="Q35" s="62"/>
      <c r="U35" s="62"/>
    </row>
    <row r="36" spans="1:74" s="3" customFormat="1" ht="14.25">
      <c r="A36" s="10"/>
      <c r="B36" s="56"/>
      <c r="C36" s="18"/>
      <c r="D36" s="129" t="str">
        <f>D30</f>
        <v>Cloud</v>
      </c>
      <c r="E36" s="98">
        <f t="shared" ref="E36:F36" si="7">INDEX((RevDCM),$L$7,MATCH(E$28,$E$28:$S$28,0)+3)</f>
        <v>0</v>
      </c>
      <c r="F36" s="98">
        <f t="shared" si="7"/>
        <v>0</v>
      </c>
      <c r="G36" s="98"/>
      <c r="H36" s="98"/>
      <c r="I36" s="98"/>
      <c r="J36" s="98"/>
      <c r="K36" s="98"/>
      <c r="L36" s="98"/>
      <c r="M36" s="98"/>
      <c r="N36" s="98"/>
      <c r="O36" s="98"/>
      <c r="P36" s="98"/>
      <c r="Q36" s="62"/>
      <c r="U36" s="62"/>
      <c r="AO36" s="54"/>
      <c r="AP36" s="51"/>
      <c r="AQ36" s="51"/>
      <c r="AR36" s="51"/>
      <c r="AS36" s="51"/>
      <c r="AT36" s="51"/>
      <c r="AU36" s="51"/>
      <c r="AV36" s="51"/>
      <c r="AW36" s="51"/>
      <c r="AX36" s="51"/>
      <c r="AY36" s="51"/>
      <c r="AZ36" s="51"/>
      <c r="BA36" s="51"/>
      <c r="BB36" s="51"/>
      <c r="BC36" s="51"/>
      <c r="BD36" s="51"/>
      <c r="BE36" s="51"/>
      <c r="BF36" s="51"/>
      <c r="BG36" s="51"/>
      <c r="BH36" s="55"/>
      <c r="BI36" s="55"/>
      <c r="BJ36" s="55"/>
      <c r="BK36" s="55"/>
      <c r="BL36" s="55"/>
      <c r="BM36" s="55"/>
      <c r="BN36" s="55"/>
      <c r="BO36" s="55"/>
      <c r="BP36" s="55"/>
      <c r="BQ36" s="55"/>
      <c r="BR36" s="55"/>
      <c r="BS36" s="55"/>
      <c r="BT36" s="55"/>
      <c r="BU36" s="55"/>
      <c r="BV36" s="55"/>
    </row>
    <row r="37" spans="1:74" s="3" customFormat="1" ht="14.25">
      <c r="A37" s="10"/>
      <c r="B37" s="38"/>
      <c r="C37" s="39"/>
      <c r="D37" s="133" t="str">
        <f>D31</f>
        <v>Enterprise</v>
      </c>
      <c r="E37" s="96">
        <f t="shared" ref="E37:F37" si="8">INDEX((RevDCE),$L$7,MATCH(E$28,$E$28:$S$28,0)+3)</f>
        <v>0</v>
      </c>
      <c r="F37" s="96">
        <f t="shared" si="8"/>
        <v>0</v>
      </c>
      <c r="G37" s="96"/>
      <c r="H37" s="96"/>
      <c r="I37" s="96"/>
      <c r="J37" s="96"/>
      <c r="K37" s="96"/>
      <c r="L37" s="96"/>
      <c r="M37" s="96"/>
      <c r="N37" s="96"/>
      <c r="O37" s="96"/>
      <c r="P37" s="96"/>
      <c r="Q37" s="62"/>
      <c r="U37" s="62"/>
      <c r="AO37" s="54"/>
      <c r="AP37" s="51"/>
      <c r="AQ37" s="51"/>
      <c r="AR37" s="51"/>
      <c r="AS37" s="51"/>
      <c r="AT37" s="51"/>
      <c r="AU37" s="51"/>
      <c r="AV37" s="51"/>
      <c r="AW37" s="51"/>
      <c r="AX37" s="51"/>
      <c r="AY37" s="51"/>
      <c r="AZ37" s="51"/>
      <c r="BA37" s="51"/>
      <c r="BB37" s="51"/>
      <c r="BC37" s="51"/>
      <c r="BD37" s="51"/>
      <c r="BE37" s="51"/>
      <c r="BF37" s="51"/>
      <c r="BG37" s="51"/>
      <c r="BH37" s="55"/>
      <c r="BI37" s="55"/>
      <c r="BJ37" s="55"/>
      <c r="BK37" s="55"/>
      <c r="BL37" s="55"/>
      <c r="BM37" s="55"/>
      <c r="BN37" s="55"/>
      <c r="BO37" s="55"/>
      <c r="BP37" s="55"/>
      <c r="BQ37" s="55"/>
      <c r="BR37" s="55"/>
      <c r="BS37" s="55"/>
      <c r="BT37" s="55"/>
      <c r="BU37" s="55"/>
      <c r="BV37" s="55"/>
    </row>
    <row r="38" spans="1:74" ht="13.15">
      <c r="B38" s="108" t="s">
        <v>66</v>
      </c>
      <c r="C38" s="28"/>
      <c r="D38" s="134" t="str">
        <f>D29</f>
        <v>Telecom</v>
      </c>
      <c r="E38" s="16">
        <f t="shared" ref="E38:F40" si="9">IF(SUM(E29:E31)=0,,E29/SUM(E$29:E$31))</f>
        <v>0</v>
      </c>
      <c r="F38" s="16">
        <f t="shared" si="9"/>
        <v>0</v>
      </c>
      <c r="G38" s="16"/>
      <c r="H38" s="16"/>
      <c r="I38" s="16"/>
      <c r="J38" s="16"/>
      <c r="K38" s="16"/>
      <c r="L38" s="16"/>
      <c r="M38" s="16"/>
      <c r="N38" s="16"/>
      <c r="O38" s="16"/>
      <c r="P38" s="16"/>
      <c r="Q38" s="62"/>
      <c r="U38" s="62"/>
      <c r="V38" s="3"/>
      <c r="W38" s="3"/>
    </row>
    <row r="39" spans="1:74" ht="13.15">
      <c r="B39" s="56"/>
      <c r="C39" s="18"/>
      <c r="D39" s="135" t="str">
        <f>D30</f>
        <v>Cloud</v>
      </c>
      <c r="E39" s="16">
        <f t="shared" si="9"/>
        <v>0</v>
      </c>
      <c r="F39" s="16">
        <f t="shared" si="9"/>
        <v>0</v>
      </c>
      <c r="G39" s="16"/>
      <c r="H39" s="16"/>
      <c r="I39" s="16"/>
      <c r="J39" s="16"/>
      <c r="K39" s="16"/>
      <c r="L39" s="16"/>
      <c r="M39" s="16"/>
      <c r="N39" s="16"/>
      <c r="O39" s="16"/>
      <c r="P39" s="16"/>
      <c r="Q39" s="62"/>
      <c r="U39" s="62"/>
      <c r="V39" s="3"/>
      <c r="W39" s="3"/>
    </row>
    <row r="40" spans="1:74" ht="13.15">
      <c r="B40" s="38"/>
      <c r="C40" s="39"/>
      <c r="D40" s="136" t="str">
        <f>D31</f>
        <v>Enterprise</v>
      </c>
      <c r="E40" s="16">
        <f t="shared" si="9"/>
        <v>0</v>
      </c>
      <c r="F40" s="16">
        <f t="shared" si="9"/>
        <v>0</v>
      </c>
      <c r="G40" s="16"/>
      <c r="H40" s="16"/>
      <c r="I40" s="16"/>
      <c r="J40" s="16"/>
      <c r="K40" s="16"/>
      <c r="L40" s="16"/>
      <c r="M40" s="16"/>
      <c r="N40" s="16"/>
      <c r="O40" s="16"/>
      <c r="P40" s="16"/>
      <c r="Q40" s="62"/>
      <c r="U40" s="62"/>
    </row>
    <row r="41" spans="1:74" ht="13.15">
      <c r="B41" s="108" t="str">
        <f>"Total "&amp;B29</f>
        <v>Total Shipments (devices)</v>
      </c>
      <c r="C41" s="28"/>
      <c r="D41" s="37"/>
      <c r="E41" s="139">
        <f t="shared" ref="E41:F41" si="10">SUM(E29:E31)</f>
        <v>0</v>
      </c>
      <c r="F41" s="139">
        <f t="shared" si="10"/>
        <v>0</v>
      </c>
      <c r="G41" s="139"/>
      <c r="H41" s="139"/>
      <c r="I41" s="139"/>
      <c r="J41" s="139"/>
      <c r="K41" s="139"/>
      <c r="L41" s="139"/>
      <c r="M41" s="139"/>
      <c r="N41" s="139"/>
      <c r="O41" s="139"/>
      <c r="P41" s="139"/>
      <c r="Q41" s="62"/>
    </row>
    <row r="42" spans="1:74" ht="13.15">
      <c r="B42" s="56" t="str">
        <f>"Total "&amp;B32</f>
        <v>Total A.S.P. ($)</v>
      </c>
      <c r="C42" s="18"/>
      <c r="D42" s="106"/>
      <c r="E42" s="131">
        <f t="shared" ref="E42:F42" si="11">IF(E41=0,,E43*10^6/E41)</f>
        <v>0</v>
      </c>
      <c r="F42" s="131">
        <f t="shared" si="11"/>
        <v>0</v>
      </c>
      <c r="G42" s="131"/>
      <c r="H42" s="131"/>
      <c r="I42" s="131"/>
      <c r="J42" s="131"/>
      <c r="K42" s="131"/>
      <c r="L42" s="131"/>
      <c r="M42" s="131"/>
      <c r="N42" s="131"/>
      <c r="O42" s="131"/>
      <c r="P42" s="131"/>
      <c r="Q42" s="62"/>
    </row>
    <row r="43" spans="1:74">
      <c r="B43" s="38" t="str">
        <f>"Total "&amp;B35</f>
        <v>Total Revenues ($ million)</v>
      </c>
      <c r="C43" s="39"/>
      <c r="D43" s="40"/>
      <c r="E43" s="132">
        <f t="shared" ref="E43:F43" si="12">SUM(E35:E37)</f>
        <v>0</v>
      </c>
      <c r="F43" s="132">
        <f t="shared" si="12"/>
        <v>0</v>
      </c>
      <c r="G43" s="132"/>
      <c r="H43" s="132"/>
      <c r="I43" s="132"/>
      <c r="J43" s="132"/>
      <c r="K43" s="132"/>
      <c r="L43" s="132"/>
      <c r="M43" s="132"/>
      <c r="N43" s="132"/>
      <c r="O43" s="132"/>
      <c r="P43" s="132"/>
      <c r="Q43"/>
    </row>
    <row r="44" spans="1:74" ht="14.25">
      <c r="E44" s="110"/>
      <c r="F44" s="110" t="e">
        <f t="shared" ref="F44" si="13">F41/E41-1</f>
        <v>#DIV/0!</v>
      </c>
      <c r="G44" s="110"/>
      <c r="H44" s="110"/>
      <c r="I44" s="110"/>
      <c r="J44" s="110"/>
      <c r="K44" s="110"/>
      <c r="L44" s="110"/>
      <c r="M44" s="110"/>
      <c r="N44" s="110"/>
      <c r="O44" s="110"/>
      <c r="P44" s="110"/>
      <c r="Q44" s="130" t="s">
        <v>65</v>
      </c>
      <c r="U44" s="130"/>
      <c r="V44" s="130"/>
    </row>
    <row r="45" spans="1:74">
      <c r="L45" s="3"/>
      <c r="N45" s="3"/>
    </row>
    <row r="46" spans="1:74">
      <c r="L46" s="3"/>
    </row>
    <row r="47" spans="1:74">
      <c r="B47" s="18"/>
      <c r="C47" s="18"/>
      <c r="D47" s="18"/>
      <c r="E47" s="18"/>
      <c r="F47" s="18"/>
      <c r="G47" s="18"/>
      <c r="H47" s="18"/>
      <c r="I47" s="18"/>
      <c r="J47" s="18"/>
      <c r="K47" s="18"/>
    </row>
    <row r="48" spans="1:74">
      <c r="B48" s="18"/>
      <c r="C48" s="18"/>
      <c r="D48" s="18"/>
      <c r="E48" s="18"/>
      <c r="F48" s="18"/>
      <c r="G48" s="18"/>
      <c r="H48" s="18"/>
      <c r="I48" s="18"/>
      <c r="J48" s="18"/>
      <c r="K48" s="18"/>
    </row>
    <row r="49" spans="2:11">
      <c r="B49" s="18"/>
      <c r="C49" s="18"/>
      <c r="D49" s="18"/>
      <c r="E49" s="18"/>
      <c r="F49" s="18"/>
      <c r="G49" s="18"/>
      <c r="H49" s="18"/>
      <c r="I49" s="18"/>
      <c r="J49" s="18"/>
      <c r="K49" s="18"/>
    </row>
  </sheetData>
  <mergeCells count="2">
    <mergeCell ref="G6:K6"/>
    <mergeCell ref="G7:K7"/>
  </mergeCells>
  <pageMargins left="0.7" right="0.7" top="0.75" bottom="0.75" header="0.3" footer="0.3"/>
  <pageSetup orientation="portrait"/>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'Ethernet Total'!$Q$9:$Q$89</xm:f>
          </x14:formula1>
          <xm:sqref>G7:K7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CC"/>
  </sheetPr>
  <dimension ref="A2:O306"/>
  <sheetViews>
    <sheetView showGridLines="0" zoomScale="60" zoomScaleNormal="60" zoomScalePageLayoutView="70" workbookViewId="0"/>
  </sheetViews>
  <sheetFormatPr defaultColWidth="8.796875" defaultRowHeight="13.15"/>
  <cols>
    <col min="1" max="1" width="4.46484375" style="78" customWidth="1"/>
    <col min="2" max="2" width="25.46484375" style="78" customWidth="1"/>
    <col min="3" max="10" width="13.46484375" style="78" customWidth="1"/>
    <col min="11" max="14" width="14.46484375" style="78" customWidth="1"/>
    <col min="15" max="15" width="15.19921875" style="78" customWidth="1"/>
    <col min="16" max="16" width="9.19921875" style="78" bestFit="1" customWidth="1"/>
    <col min="17" max="16384" width="8.796875" style="78"/>
  </cols>
  <sheetData>
    <row r="2" spans="1:7" ht="18">
      <c r="A2" s="50"/>
      <c r="B2" s="50" t="str">
        <f>Introduction!$B$2</f>
        <v>LightCounting Mega Datacenter Report Database</v>
      </c>
    </row>
    <row r="3" spans="1:7" ht="15.75">
      <c r="B3" s="112" t="str">
        <f>Introduction!B3</f>
        <v>July 2022 - template - for illustration only</v>
      </c>
    </row>
    <row r="4" spans="1:7" ht="21">
      <c r="A4" s="50"/>
      <c r="B4" s="283" t="s">
        <v>147</v>
      </c>
      <c r="C4" s="77"/>
      <c r="D4" s="77"/>
      <c r="E4" s="77"/>
      <c r="F4" s="77"/>
      <c r="G4" s="77"/>
    </row>
    <row r="5" spans="1:7" ht="21">
      <c r="A5" s="80"/>
      <c r="B5" s="115"/>
      <c r="C5" s="77"/>
      <c r="D5" s="77"/>
    </row>
    <row r="7" spans="1:7" ht="21">
      <c r="B7" s="381"/>
    </row>
    <row r="9" spans="1:7">
      <c r="A9" s="41"/>
      <c r="B9" s="41"/>
      <c r="C9" s="41"/>
      <c r="D9" s="41"/>
      <c r="E9" s="41"/>
      <c r="F9" s="41"/>
      <c r="G9" s="41"/>
    </row>
    <row r="10" spans="1:7">
      <c r="A10" s="41"/>
      <c r="B10" s="41"/>
      <c r="C10" s="41"/>
      <c r="D10" s="41"/>
      <c r="E10" s="41"/>
      <c r="F10" s="41"/>
      <c r="G10" s="41"/>
    </row>
    <row r="11" spans="1:7">
      <c r="A11" s="41"/>
      <c r="B11" s="41"/>
      <c r="C11" s="41"/>
      <c r="D11" s="41"/>
      <c r="E11" s="41"/>
      <c r="F11" s="41"/>
      <c r="G11" s="41"/>
    </row>
    <row r="12" spans="1:7">
      <c r="A12" s="41"/>
      <c r="B12" s="41"/>
      <c r="C12" s="41"/>
      <c r="D12" s="41"/>
      <c r="E12" s="41"/>
      <c r="F12" s="41"/>
      <c r="G12" s="41"/>
    </row>
    <row r="13" spans="1:7">
      <c r="A13" s="41"/>
      <c r="B13" s="41"/>
      <c r="C13" s="41"/>
      <c r="D13" s="41"/>
      <c r="E13" s="41"/>
      <c r="F13" s="41"/>
      <c r="G13" s="41"/>
    </row>
    <row r="14" spans="1:7">
      <c r="A14" s="41"/>
      <c r="B14" s="41"/>
      <c r="C14" s="41"/>
      <c r="D14" s="41"/>
      <c r="E14" s="41"/>
      <c r="F14" s="41"/>
      <c r="G14" s="41"/>
    </row>
    <row r="15" spans="1:7">
      <c r="A15" s="41"/>
      <c r="B15" s="41"/>
      <c r="C15" s="41"/>
      <c r="D15" s="41"/>
      <c r="E15" s="41"/>
      <c r="F15" s="41"/>
      <c r="G15" s="41"/>
    </row>
    <row r="16" spans="1:7">
      <c r="A16" s="41"/>
      <c r="B16" s="41"/>
      <c r="C16" s="41"/>
      <c r="D16" s="41"/>
      <c r="E16" s="41"/>
      <c r="F16" s="41"/>
      <c r="G16" s="41"/>
    </row>
    <row r="17" spans="1:15">
      <c r="A17" s="41"/>
      <c r="B17" s="41"/>
      <c r="C17" s="41"/>
      <c r="D17" s="41"/>
      <c r="E17" s="41"/>
      <c r="F17" s="41"/>
      <c r="G17" s="41"/>
    </row>
    <row r="18" spans="1:15">
      <c r="A18" s="41"/>
      <c r="B18" s="41"/>
      <c r="C18" s="41"/>
      <c r="D18" s="41"/>
      <c r="E18" s="41"/>
      <c r="F18" s="41"/>
      <c r="G18" s="41"/>
    </row>
    <row r="19" spans="1:15">
      <c r="A19" s="41"/>
      <c r="B19" s="41"/>
      <c r="C19" s="41"/>
      <c r="D19" s="41"/>
      <c r="E19" s="41"/>
      <c r="F19" s="41"/>
      <c r="G19" s="41"/>
    </row>
    <row r="20" spans="1:15">
      <c r="A20" s="41"/>
      <c r="B20" s="41"/>
      <c r="C20" s="41"/>
      <c r="D20" s="41"/>
      <c r="E20" s="41"/>
      <c r="F20" s="41"/>
      <c r="G20" s="41"/>
    </row>
    <row r="21" spans="1:15">
      <c r="A21" s="41"/>
      <c r="B21" s="41"/>
      <c r="C21" s="41"/>
      <c r="D21" s="41"/>
      <c r="E21" s="41"/>
      <c r="F21" s="41"/>
      <c r="G21" s="41"/>
    </row>
    <row r="22" spans="1:15">
      <c r="A22" s="41"/>
      <c r="B22" s="41"/>
      <c r="C22" s="41"/>
      <c r="D22" s="41"/>
      <c r="E22" s="41"/>
      <c r="F22" s="41"/>
      <c r="G22" s="41"/>
    </row>
    <row r="23" spans="1:15">
      <c r="A23" s="41"/>
      <c r="B23" s="41"/>
      <c r="C23" s="41"/>
      <c r="D23" s="41"/>
      <c r="E23" s="41"/>
      <c r="F23" s="41"/>
      <c r="G23" s="41"/>
    </row>
    <row r="24" spans="1:15">
      <c r="A24" s="41"/>
      <c r="B24" s="41"/>
      <c r="C24" s="41"/>
      <c r="D24" s="41"/>
      <c r="E24" s="41"/>
      <c r="F24" s="41"/>
      <c r="G24" s="41"/>
    </row>
    <row r="25" spans="1:15">
      <c r="A25" s="41"/>
      <c r="B25" s="41"/>
      <c r="C25" s="41"/>
      <c r="D25" s="41"/>
      <c r="E25" s="41"/>
      <c r="F25" s="41"/>
      <c r="G25" s="41"/>
    </row>
    <row r="26" spans="1:15">
      <c r="A26" s="41"/>
      <c r="B26" s="41"/>
      <c r="C26" s="41"/>
      <c r="D26" s="41"/>
      <c r="E26" s="41"/>
      <c r="F26" s="41"/>
      <c r="G26" s="41"/>
    </row>
    <row r="27" spans="1:15">
      <c r="A27" s="41"/>
      <c r="B27" s="41"/>
      <c r="C27" s="41"/>
      <c r="D27" s="41"/>
      <c r="E27" s="41"/>
      <c r="F27" s="41"/>
      <c r="G27" s="41"/>
    </row>
    <row r="28" spans="1:15">
      <c r="A28" s="41"/>
      <c r="B28" s="41"/>
      <c r="C28" s="41"/>
      <c r="D28" s="41"/>
      <c r="E28" s="41"/>
      <c r="F28" s="41"/>
      <c r="G28" s="41"/>
    </row>
    <row r="29" spans="1:15">
      <c r="A29" s="41"/>
      <c r="C29" s="41"/>
      <c r="D29" s="41"/>
      <c r="E29" s="41"/>
      <c r="F29" s="41"/>
      <c r="G29" s="41"/>
    </row>
    <row r="30" spans="1:15" ht="21">
      <c r="A30" s="41"/>
      <c r="B30" s="15" t="s">
        <v>186</v>
      </c>
      <c r="C30" s="41"/>
      <c r="D30" s="41"/>
      <c r="E30" s="41"/>
      <c r="F30" s="41"/>
      <c r="G30" s="41"/>
    </row>
    <row r="31" spans="1:15">
      <c r="C31" s="450">
        <v>2016</v>
      </c>
      <c r="D31" s="83">
        <v>2017</v>
      </c>
      <c r="E31" s="83">
        <v>2018</v>
      </c>
      <c r="F31" s="83">
        <v>2019</v>
      </c>
      <c r="G31" s="83">
        <v>2020</v>
      </c>
      <c r="H31" s="83">
        <v>2021</v>
      </c>
      <c r="I31" s="83">
        <v>2022</v>
      </c>
      <c r="J31" s="83">
        <v>2023</v>
      </c>
      <c r="K31" s="83">
        <v>2024</v>
      </c>
      <c r="L31" s="83">
        <v>2025</v>
      </c>
      <c r="M31" s="83">
        <v>2026</v>
      </c>
      <c r="N31" s="83">
        <v>2027</v>
      </c>
      <c r="O31" s="117" t="s">
        <v>76</v>
      </c>
    </row>
    <row r="32" spans="1:15">
      <c r="B32" s="113" t="s">
        <v>59</v>
      </c>
      <c r="C32" s="452">
        <f>'Ethernet Telecom'!E89</f>
        <v>4496664.3535132017</v>
      </c>
      <c r="D32" s="82">
        <f>'Ethernet Telecom'!F89</f>
        <v>3902185.0984692555</v>
      </c>
      <c r="E32" s="82"/>
      <c r="F32" s="82"/>
      <c r="G32" s="82"/>
      <c r="H32" s="82"/>
      <c r="I32" s="82"/>
      <c r="J32" s="82"/>
      <c r="K32" s="82"/>
      <c r="L32" s="82"/>
      <c r="M32" s="82"/>
      <c r="N32" s="82"/>
      <c r="O32" s="487"/>
    </row>
    <row r="33" spans="1:15">
      <c r="B33" s="180" t="s">
        <v>106</v>
      </c>
      <c r="C33" s="453">
        <f>'Ethernet Cloud'!E89</f>
        <v>10649308.537719864</v>
      </c>
      <c r="D33" s="81">
        <f>'Ethernet Cloud'!F89</f>
        <v>13336042.134659462</v>
      </c>
      <c r="E33" s="81"/>
      <c r="F33" s="81"/>
      <c r="G33" s="81"/>
      <c r="H33" s="81"/>
      <c r="I33" s="81"/>
      <c r="J33" s="81"/>
      <c r="K33" s="81"/>
      <c r="L33" s="81"/>
      <c r="M33" s="81"/>
      <c r="N33" s="81"/>
      <c r="O33" s="487"/>
    </row>
    <row r="34" spans="1:15" ht="13.5" customHeight="1">
      <c r="B34" s="180" t="s">
        <v>71</v>
      </c>
      <c r="C34" s="453">
        <f>'Ethernet Enterprise'!E89</f>
        <v>21287441.14376694</v>
      </c>
      <c r="D34" s="81">
        <f>'Ethernet Enterprise'!F89</f>
        <v>20863877.916871283</v>
      </c>
      <c r="E34" s="81"/>
      <c r="F34" s="81"/>
      <c r="G34" s="81"/>
      <c r="H34" s="81"/>
      <c r="I34" s="81"/>
      <c r="J34" s="81"/>
      <c r="K34" s="81"/>
      <c r="L34" s="81"/>
      <c r="M34" s="81"/>
      <c r="N34" s="81"/>
      <c r="O34" s="487"/>
    </row>
    <row r="35" spans="1:15">
      <c r="B35" s="84" t="s">
        <v>12</v>
      </c>
      <c r="C35" s="451">
        <f t="shared" ref="C35:D35" si="0">SUM(C32:C34)</f>
        <v>36433414.035000004</v>
      </c>
      <c r="D35" s="89">
        <f t="shared" si="0"/>
        <v>38102105.150000006</v>
      </c>
      <c r="E35" s="89"/>
      <c r="F35" s="89"/>
      <c r="G35" s="89"/>
      <c r="H35" s="89"/>
      <c r="I35" s="89"/>
      <c r="J35" s="89"/>
      <c r="K35" s="89"/>
      <c r="L35" s="89"/>
      <c r="M35" s="89"/>
      <c r="N35" s="89"/>
      <c r="O35" s="487"/>
    </row>
    <row r="36" spans="1:15">
      <c r="B36" s="99" t="s">
        <v>51</v>
      </c>
      <c r="C36" s="100"/>
      <c r="D36" s="100">
        <f t="shared" ref="D36" si="1">D35/C35-1</f>
        <v>4.5801118539068542E-2</v>
      </c>
      <c r="E36" s="100"/>
      <c r="F36" s="100"/>
      <c r="G36" s="100"/>
      <c r="H36" s="100"/>
      <c r="I36" s="100"/>
      <c r="J36" s="100"/>
      <c r="K36" s="100"/>
      <c r="L36" s="100"/>
      <c r="M36" s="100"/>
      <c r="N36" s="100"/>
    </row>
    <row r="37" spans="1:15">
      <c r="B37" s="352"/>
      <c r="C37" s="52"/>
      <c r="D37" s="52"/>
      <c r="E37" s="52"/>
      <c r="F37" s="52"/>
      <c r="G37" s="52"/>
      <c r="H37" s="52"/>
      <c r="I37" s="52"/>
      <c r="J37" s="52"/>
      <c r="K37" s="52"/>
      <c r="L37" s="52"/>
      <c r="M37" s="52"/>
      <c r="N37" s="52"/>
      <c r="O37" s="52"/>
    </row>
    <row r="38" spans="1:15">
      <c r="O38" s="77"/>
    </row>
    <row r="39" spans="1:15" ht="21">
      <c r="A39" s="41"/>
      <c r="B39" s="15" t="s">
        <v>185</v>
      </c>
    </row>
    <row r="40" spans="1:15">
      <c r="C40" s="450">
        <v>2016</v>
      </c>
      <c r="D40" s="83">
        <v>2017</v>
      </c>
      <c r="E40" s="83">
        <v>2018</v>
      </c>
      <c r="F40" s="83">
        <v>2019</v>
      </c>
      <c r="G40" s="83">
        <v>2020</v>
      </c>
      <c r="H40" s="83">
        <v>2021</v>
      </c>
      <c r="I40" s="83">
        <v>2022</v>
      </c>
      <c r="J40" s="83">
        <v>2023</v>
      </c>
      <c r="K40" s="83">
        <v>2024</v>
      </c>
      <c r="L40" s="83">
        <v>2025</v>
      </c>
      <c r="M40" s="83">
        <v>2026</v>
      </c>
      <c r="N40" s="83">
        <v>2027</v>
      </c>
      <c r="O40" s="117" t="s">
        <v>76</v>
      </c>
    </row>
    <row r="41" spans="1:15">
      <c r="B41" s="113" t="str">
        <f>B32</f>
        <v>Telecom</v>
      </c>
      <c r="C41" s="454">
        <f>'Ethernet Telecom'!E259</f>
        <v>970.95883262807854</v>
      </c>
      <c r="D41" s="85">
        <f>'Ethernet Telecom'!F259</f>
        <v>685.70600036965197</v>
      </c>
      <c r="E41" s="85"/>
      <c r="F41" s="85"/>
      <c r="G41" s="85"/>
      <c r="H41" s="85"/>
      <c r="I41" s="85"/>
      <c r="J41" s="85"/>
      <c r="K41" s="85"/>
      <c r="L41" s="85"/>
      <c r="M41" s="85"/>
      <c r="N41" s="85"/>
      <c r="O41" s="79"/>
    </row>
    <row r="42" spans="1:15">
      <c r="B42" s="114" t="str">
        <f>B33</f>
        <v>Cloud</v>
      </c>
      <c r="C42" s="455">
        <f>'Ethernet Cloud'!E259</f>
        <v>1117.8845272480094</v>
      </c>
      <c r="D42" s="86">
        <f>'Ethernet Cloud'!F259</f>
        <v>1907.8960712813273</v>
      </c>
      <c r="E42" s="86"/>
      <c r="F42" s="86"/>
      <c r="G42" s="86"/>
      <c r="H42" s="86"/>
      <c r="I42" s="86"/>
      <c r="J42" s="86"/>
      <c r="K42" s="86"/>
      <c r="L42" s="86"/>
      <c r="M42" s="86"/>
      <c r="N42" s="86"/>
      <c r="O42" s="79"/>
    </row>
    <row r="43" spans="1:15">
      <c r="B43" s="114" t="str">
        <f>B34</f>
        <v>Enterprise</v>
      </c>
      <c r="C43" s="455">
        <f>'Ethernet Enterprise'!E259</f>
        <v>598.77204776909878</v>
      </c>
      <c r="D43" s="86">
        <f>'Ethernet Enterprise'!F259</f>
        <v>583.36292043779542</v>
      </c>
      <c r="E43" s="86"/>
      <c r="F43" s="86"/>
      <c r="G43" s="86"/>
      <c r="H43" s="86"/>
      <c r="I43" s="86"/>
      <c r="J43" s="86"/>
      <c r="K43" s="86"/>
      <c r="L43" s="86"/>
      <c r="M43" s="86"/>
      <c r="N43" s="86"/>
      <c r="O43" s="79"/>
    </row>
    <row r="44" spans="1:15">
      <c r="B44" s="84" t="str">
        <f>B35</f>
        <v>Total</v>
      </c>
      <c r="C44" s="456">
        <f t="shared" ref="C44:D44" si="2">SUM(C41:C43)</f>
        <v>2687.6154076451867</v>
      </c>
      <c r="D44" s="90">
        <f t="shared" si="2"/>
        <v>3176.9649920887746</v>
      </c>
      <c r="E44" s="90"/>
      <c r="F44" s="90"/>
      <c r="G44" s="90"/>
      <c r="H44" s="90"/>
      <c r="I44" s="90"/>
      <c r="J44" s="90"/>
      <c r="K44" s="90"/>
      <c r="L44" s="90"/>
      <c r="M44" s="90"/>
      <c r="N44" s="90"/>
      <c r="O44" s="79"/>
    </row>
    <row r="45" spans="1:15">
      <c r="B45" s="99" t="s">
        <v>51</v>
      </c>
      <c r="C45" s="100"/>
      <c r="D45" s="100">
        <f t="shared" ref="D45" si="3">D44/C44-1</f>
        <v>0.18207574753872335</v>
      </c>
      <c r="E45" s="100"/>
      <c r="F45" s="100"/>
      <c r="G45" s="100"/>
      <c r="H45" s="100"/>
      <c r="I45" s="100"/>
      <c r="J45" s="100"/>
      <c r="K45" s="100"/>
      <c r="L45" s="100"/>
      <c r="M45" s="100"/>
      <c r="N45" s="100"/>
      <c r="O45" s="187"/>
    </row>
    <row r="70" s="449" customFormat="1"/>
    <row r="71" s="449" customFormat="1"/>
    <row r="72" s="449" customFormat="1"/>
    <row r="73" s="449" customFormat="1"/>
    <row r="74" s="449" customFormat="1"/>
    <row r="75" s="449" customFormat="1"/>
    <row r="76" s="449" customFormat="1"/>
    <row r="77" s="449" customFormat="1"/>
    <row r="78" s="449" customFormat="1"/>
    <row r="79" s="449" customFormat="1"/>
    <row r="80" s="449" customFormat="1"/>
    <row r="81" spans="1:13" s="449" customFormat="1"/>
    <row r="82" spans="1:13" s="449" customFormat="1"/>
    <row r="83" spans="1:13" s="449" customFormat="1"/>
    <row r="84" spans="1:13" s="449" customFormat="1"/>
    <row r="85" spans="1:13" s="449" customFormat="1"/>
    <row r="86" spans="1:13" s="449" customFormat="1"/>
    <row r="87" spans="1:13" s="449" customFormat="1"/>
    <row r="88" spans="1:13" s="449" customFormat="1"/>
    <row r="89" spans="1:13" s="449" customFormat="1"/>
    <row r="90" spans="1:13" s="449" customFormat="1"/>
    <row r="91" spans="1:13" s="449" customFormat="1"/>
    <row r="93" spans="1:13">
      <c r="B93" s="99"/>
      <c r="C93" s="100"/>
      <c r="D93" s="100"/>
      <c r="E93" s="100"/>
      <c r="F93" s="100"/>
      <c r="G93" s="100"/>
      <c r="H93" s="100"/>
      <c r="I93" s="100"/>
      <c r="J93" s="100"/>
    </row>
    <row r="94" spans="1:13" ht="22.5">
      <c r="E94" s="717" t="s">
        <v>431</v>
      </c>
      <c r="L94" s="717"/>
      <c r="M94" s="717" t="s">
        <v>432</v>
      </c>
    </row>
    <row r="96" spans="1:13">
      <c r="A96" s="41"/>
      <c r="B96" s="41"/>
      <c r="C96" s="41"/>
      <c r="D96" s="41"/>
      <c r="E96" s="41"/>
      <c r="F96" s="41"/>
      <c r="G96" s="41"/>
    </row>
    <row r="97" spans="1:7">
      <c r="A97" s="41"/>
      <c r="B97" s="41"/>
      <c r="C97" s="41"/>
      <c r="D97" s="41"/>
      <c r="E97" s="41"/>
      <c r="F97" s="41"/>
      <c r="G97" s="41"/>
    </row>
    <row r="98" spans="1:7">
      <c r="A98" s="41"/>
      <c r="B98" s="41"/>
      <c r="C98" s="41"/>
      <c r="D98" s="41"/>
      <c r="E98" s="41"/>
      <c r="F98" s="41"/>
      <c r="G98" s="41"/>
    </row>
    <row r="99" spans="1:7">
      <c r="A99" s="41"/>
      <c r="B99" s="41"/>
      <c r="C99" s="41"/>
      <c r="D99" s="41"/>
      <c r="E99" s="41"/>
      <c r="F99" s="41"/>
      <c r="G99" s="41"/>
    </row>
    <row r="100" spans="1:7">
      <c r="A100" s="41"/>
      <c r="B100" s="41"/>
      <c r="C100" s="41"/>
      <c r="D100" s="41"/>
      <c r="E100" s="41"/>
      <c r="F100" s="41"/>
      <c r="G100" s="41"/>
    </row>
    <row r="101" spans="1:7">
      <c r="A101" s="41"/>
      <c r="B101" s="41"/>
      <c r="C101" s="41"/>
      <c r="D101" s="41"/>
      <c r="E101" s="41"/>
      <c r="F101" s="41"/>
      <c r="G101" s="41"/>
    </row>
    <row r="102" spans="1:7">
      <c r="A102" s="41"/>
      <c r="B102" s="41"/>
      <c r="C102" s="41"/>
      <c r="D102" s="41"/>
      <c r="E102" s="41"/>
      <c r="F102" s="41"/>
      <c r="G102" s="41"/>
    </row>
    <row r="103" spans="1:7">
      <c r="A103" s="41"/>
      <c r="B103" s="41"/>
      <c r="C103" s="41"/>
      <c r="D103" s="41"/>
      <c r="E103" s="41"/>
      <c r="F103" s="41"/>
      <c r="G103" s="41"/>
    </row>
    <row r="104" spans="1:7">
      <c r="A104" s="41"/>
      <c r="B104" s="41"/>
      <c r="C104" s="41"/>
      <c r="D104" s="41"/>
      <c r="E104" s="41"/>
      <c r="F104" s="41"/>
      <c r="G104" s="41"/>
    </row>
    <row r="105" spans="1:7">
      <c r="A105" s="41"/>
      <c r="B105" s="41"/>
      <c r="C105" s="41"/>
      <c r="D105" s="41"/>
      <c r="E105" s="41"/>
      <c r="F105" s="41"/>
      <c r="G105" s="41"/>
    </row>
    <row r="106" spans="1:7">
      <c r="A106" s="41"/>
      <c r="B106" s="41"/>
      <c r="C106" s="41"/>
      <c r="D106" s="41"/>
      <c r="E106" s="41"/>
      <c r="F106" s="41"/>
      <c r="G106" s="41"/>
    </row>
    <row r="107" spans="1:7">
      <c r="A107" s="41"/>
      <c r="B107" s="41"/>
      <c r="C107" s="41"/>
      <c r="D107" s="41"/>
      <c r="E107" s="41"/>
      <c r="F107" s="41"/>
      <c r="G107" s="41"/>
    </row>
    <row r="108" spans="1:7">
      <c r="A108" s="41"/>
      <c r="B108" s="41"/>
      <c r="C108" s="41"/>
      <c r="D108" s="41"/>
      <c r="E108" s="41"/>
      <c r="F108" s="41"/>
      <c r="G108" s="41"/>
    </row>
    <row r="109" spans="1:7">
      <c r="A109" s="41"/>
      <c r="B109" s="41"/>
      <c r="C109" s="41"/>
      <c r="D109" s="41"/>
      <c r="E109" s="41"/>
      <c r="F109" s="41"/>
      <c r="G109" s="41"/>
    </row>
    <row r="110" spans="1:7">
      <c r="A110" s="41"/>
      <c r="B110" s="41"/>
      <c r="C110" s="41"/>
      <c r="D110" s="41"/>
      <c r="E110" s="41"/>
      <c r="F110" s="41"/>
      <c r="G110" s="41"/>
    </row>
    <row r="111" spans="1:7">
      <c r="A111" s="41"/>
      <c r="B111" s="41"/>
      <c r="C111" s="41"/>
      <c r="D111" s="41"/>
      <c r="E111" s="41"/>
      <c r="F111" s="41"/>
      <c r="G111" s="41"/>
    </row>
    <row r="112" spans="1:7">
      <c r="A112" s="41"/>
      <c r="B112" s="41"/>
      <c r="C112" s="41"/>
      <c r="D112" s="41"/>
      <c r="E112" s="41"/>
      <c r="F112" s="41"/>
      <c r="G112" s="41"/>
    </row>
    <row r="113" spans="1:14">
      <c r="A113" s="41"/>
      <c r="B113" s="41"/>
      <c r="C113" s="41"/>
      <c r="D113" s="41"/>
      <c r="E113" s="41"/>
      <c r="F113" s="41"/>
      <c r="G113" s="41"/>
    </row>
    <row r="114" spans="1:14">
      <c r="A114" s="41"/>
      <c r="B114" s="41"/>
      <c r="C114" s="41"/>
      <c r="D114" s="41"/>
      <c r="E114" s="41"/>
      <c r="F114" s="41"/>
      <c r="G114" s="41"/>
    </row>
    <row r="115" spans="1:14">
      <c r="A115" s="41"/>
      <c r="B115" s="41"/>
      <c r="C115" s="41"/>
      <c r="D115" s="41"/>
      <c r="E115" s="41"/>
      <c r="F115" s="41"/>
      <c r="G115" s="41"/>
    </row>
    <row r="116" spans="1:14">
      <c r="A116" s="41"/>
      <c r="C116" s="41"/>
      <c r="D116" s="41"/>
      <c r="E116" s="41"/>
      <c r="F116" s="41"/>
      <c r="G116" s="41"/>
    </row>
    <row r="117" spans="1:14" ht="21">
      <c r="A117" s="41"/>
      <c r="B117" s="15" t="s">
        <v>280</v>
      </c>
      <c r="C117" s="41"/>
      <c r="D117" s="41"/>
      <c r="E117" s="41"/>
      <c r="F117" s="41"/>
      <c r="G117" s="41"/>
    </row>
    <row r="118" spans="1:14">
      <c r="C118" s="450">
        <v>2016</v>
      </c>
      <c r="D118" s="83">
        <v>2017</v>
      </c>
      <c r="E118" s="83">
        <v>2018</v>
      </c>
      <c r="F118" s="83">
        <v>2019</v>
      </c>
      <c r="G118" s="83">
        <v>2020</v>
      </c>
      <c r="H118" s="83">
        <v>2021</v>
      </c>
      <c r="I118" s="83">
        <v>2022</v>
      </c>
      <c r="J118" s="83">
        <v>2023</v>
      </c>
      <c r="K118" s="83">
        <v>2024</v>
      </c>
      <c r="L118" s="83">
        <v>2025</v>
      </c>
      <c r="M118" s="83">
        <v>2026</v>
      </c>
      <c r="N118" s="83">
        <v>2027</v>
      </c>
    </row>
    <row r="119" spans="1:14">
      <c r="B119" s="113" t="s">
        <v>59</v>
      </c>
      <c r="C119" s="452">
        <f>SUM('Ethernet Telecom'!E41:E59)</f>
        <v>245415.4</v>
      </c>
      <c r="D119" s="82">
        <f>SUM('Ethernet Telecom'!F41:F59)</f>
        <v>271656.19999999995</v>
      </c>
      <c r="E119" s="82"/>
      <c r="F119" s="82"/>
      <c r="G119" s="82"/>
      <c r="H119" s="82"/>
      <c r="I119" s="82"/>
      <c r="J119" s="82"/>
      <c r="K119" s="82"/>
      <c r="L119" s="82"/>
      <c r="M119" s="82"/>
      <c r="N119" s="82"/>
    </row>
    <row r="120" spans="1:14">
      <c r="B120" s="180" t="s">
        <v>106</v>
      </c>
      <c r="C120" s="453">
        <f>SUM('Ethernet Cloud'!E41:E59)</f>
        <v>672463.4</v>
      </c>
      <c r="D120" s="81">
        <f>SUM('Ethernet Cloud'!F41:F59)</f>
        <v>2603279.4</v>
      </c>
      <c r="E120" s="81"/>
      <c r="F120" s="81"/>
      <c r="G120" s="81"/>
      <c r="H120" s="81"/>
      <c r="I120" s="81"/>
      <c r="J120" s="81"/>
      <c r="K120" s="81"/>
      <c r="L120" s="81"/>
      <c r="M120" s="81"/>
      <c r="N120" s="81"/>
    </row>
    <row r="121" spans="1:14" ht="13.5" customHeight="1">
      <c r="B121" s="204" t="s">
        <v>71</v>
      </c>
      <c r="C121" s="458">
        <f>SUM('Ethernet Enterprise'!E41:E59)</f>
        <v>1491.1999999999998</v>
      </c>
      <c r="D121" s="124">
        <f>SUM('Ethernet Enterprise'!F41:F59)</f>
        <v>6554.4</v>
      </c>
      <c r="E121" s="124"/>
      <c r="F121" s="124"/>
      <c r="G121" s="124"/>
      <c r="H121" s="124"/>
      <c r="I121" s="124"/>
      <c r="J121" s="124"/>
      <c r="K121" s="124"/>
      <c r="L121" s="124"/>
      <c r="M121" s="124"/>
      <c r="N121" s="124"/>
    </row>
    <row r="122" spans="1:14">
      <c r="B122" s="84" t="s">
        <v>12</v>
      </c>
      <c r="C122" s="451">
        <f t="shared" ref="C122:D122" si="4">SUM(C119:C121)</f>
        <v>919370</v>
      </c>
      <c r="D122" s="89">
        <f t="shared" si="4"/>
        <v>2881489.9999999995</v>
      </c>
      <c r="E122" s="89"/>
      <c r="F122" s="89"/>
      <c r="G122" s="89"/>
      <c r="H122" s="89"/>
      <c r="I122" s="89"/>
      <c r="J122" s="89"/>
      <c r="K122" s="89"/>
      <c r="L122" s="89"/>
      <c r="M122" s="89"/>
      <c r="N122" s="89"/>
    </row>
    <row r="123" spans="1:14">
      <c r="B123" s="99" t="s">
        <v>51</v>
      </c>
      <c r="C123" s="100"/>
      <c r="D123" s="100">
        <f t="shared" ref="D123" si="5">D122/C122-1</f>
        <v>2.1342005938849424</v>
      </c>
      <c r="E123" s="100"/>
      <c r="F123" s="100"/>
      <c r="G123" s="100"/>
      <c r="H123" s="100"/>
      <c r="I123" s="100"/>
      <c r="J123" s="100"/>
      <c r="K123" s="100"/>
      <c r="L123" s="100"/>
      <c r="M123" s="100"/>
      <c r="N123" s="100"/>
    </row>
    <row r="124" spans="1:14">
      <c r="C124" s="52">
        <f>C122-SUM('Ethernet Total'!E41:E59)</f>
        <v>0</v>
      </c>
      <c r="D124" s="52">
        <f>D122-SUM('Ethernet Total'!F41:F59)</f>
        <v>0</v>
      </c>
      <c r="E124" s="52">
        <f>E122-SUM('Ethernet Total'!G41:G59)</f>
        <v>0</v>
      </c>
      <c r="F124" s="52">
        <f>F122-SUM('Ethernet Total'!H41:H59)</f>
        <v>0</v>
      </c>
      <c r="G124" s="52">
        <f>G122-SUM('Ethernet Total'!I41:I59)</f>
        <v>0</v>
      </c>
      <c r="H124" s="52">
        <f>H122-SUM('Ethernet Total'!J41:J59)</f>
        <v>0</v>
      </c>
      <c r="I124" s="52">
        <f>I122-SUM('Ethernet Total'!K41:K59)</f>
        <v>0</v>
      </c>
      <c r="J124" s="52">
        <f>J122-SUM('Ethernet Total'!L41:L59)</f>
        <v>0</v>
      </c>
      <c r="K124" s="52">
        <f>K122-SUM('Ethernet Total'!M41:M59)</f>
        <v>0</v>
      </c>
      <c r="L124" s="52">
        <f>L122-SUM('Ethernet Total'!N41:N59)</f>
        <v>0</v>
      </c>
      <c r="M124" s="52">
        <f>M122-SUM('Ethernet Total'!O41:O59)</f>
        <v>0</v>
      </c>
      <c r="N124" s="52">
        <f>N122-SUM('Ethernet Total'!P41:P59)</f>
        <v>0</v>
      </c>
    </row>
    <row r="126" spans="1:14" ht="21">
      <c r="A126" s="41"/>
      <c r="B126" s="15" t="s">
        <v>281</v>
      </c>
    </row>
    <row r="127" spans="1:14">
      <c r="C127" s="450">
        <v>2016</v>
      </c>
      <c r="D127" s="83">
        <v>2017</v>
      </c>
      <c r="E127" s="83">
        <v>2018</v>
      </c>
      <c r="F127" s="83">
        <v>2019</v>
      </c>
      <c r="G127" s="83">
        <v>2020</v>
      </c>
      <c r="H127" s="83">
        <v>2021</v>
      </c>
      <c r="I127" s="83">
        <v>2022</v>
      </c>
      <c r="J127" s="83">
        <v>2023</v>
      </c>
      <c r="K127" s="83">
        <v>2024</v>
      </c>
      <c r="L127" s="83">
        <v>2025</v>
      </c>
      <c r="M127" s="83">
        <v>2026</v>
      </c>
      <c r="N127" s="83">
        <v>2027</v>
      </c>
    </row>
    <row r="128" spans="1:14">
      <c r="B128" s="113" t="str">
        <f>B119</f>
        <v>Telecom</v>
      </c>
      <c r="C128" s="452">
        <f>SUM('Ethernet Telecom'!E211:E227)</f>
        <v>715.13135192241702</v>
      </c>
      <c r="D128" s="82">
        <f>SUM('Ethernet Telecom'!F211:F227)</f>
        <v>501.11333802102035</v>
      </c>
      <c r="E128" s="82"/>
      <c r="F128" s="82"/>
      <c r="G128" s="82"/>
      <c r="H128" s="82"/>
      <c r="I128" s="82"/>
      <c r="J128" s="82"/>
      <c r="K128" s="82"/>
      <c r="L128" s="82"/>
      <c r="M128" s="82"/>
      <c r="N128" s="82"/>
    </row>
    <row r="129" spans="1:14">
      <c r="B129" s="114" t="str">
        <f>B120</f>
        <v>Cloud</v>
      </c>
      <c r="C129" s="453">
        <f>SUM('Ethernet Cloud'!E211:E227)</f>
        <v>360.98057201309041</v>
      </c>
      <c r="D129" s="81">
        <f>SUM('Ethernet Cloud'!F211:F227)</f>
        <v>1093.99654038072</v>
      </c>
      <c r="E129" s="81"/>
      <c r="F129" s="81"/>
      <c r="G129" s="81"/>
      <c r="H129" s="81"/>
      <c r="I129" s="81"/>
      <c r="J129" s="81"/>
      <c r="K129" s="81"/>
      <c r="L129" s="81"/>
      <c r="M129" s="81"/>
      <c r="N129" s="81"/>
    </row>
    <row r="130" spans="1:14">
      <c r="B130" s="457" t="str">
        <f>B121</f>
        <v>Enterprise</v>
      </c>
      <c r="C130" s="458">
        <f>SUM('Ethernet Enterprise'!E211:E227)</f>
        <v>0</v>
      </c>
      <c r="D130" s="124">
        <f>SUM('Ethernet Enterprise'!F211:F227)</f>
        <v>3.6448969578017669</v>
      </c>
      <c r="E130" s="124"/>
      <c r="F130" s="124"/>
      <c r="G130" s="124"/>
      <c r="H130" s="124"/>
      <c r="I130" s="124"/>
      <c r="J130" s="124"/>
      <c r="K130" s="124"/>
      <c r="L130" s="124"/>
      <c r="M130" s="124"/>
      <c r="N130" s="124"/>
    </row>
    <row r="131" spans="1:14">
      <c r="B131" s="84" t="str">
        <f>B122</f>
        <v>Total</v>
      </c>
      <c r="C131" s="456">
        <f t="shared" ref="C131:D131" si="6">SUM(C128:C130)</f>
        <v>1076.1119239355075</v>
      </c>
      <c r="D131" s="90">
        <f t="shared" si="6"/>
        <v>1598.7547753595422</v>
      </c>
      <c r="E131" s="90"/>
      <c r="F131" s="90"/>
      <c r="G131" s="90"/>
      <c r="H131" s="90"/>
      <c r="I131" s="90"/>
      <c r="J131" s="90"/>
      <c r="K131" s="90"/>
      <c r="L131" s="90"/>
      <c r="M131" s="90"/>
      <c r="N131" s="90"/>
    </row>
    <row r="132" spans="1:14">
      <c r="B132" s="99" t="s">
        <v>51</v>
      </c>
      <c r="C132" s="100" t="e">
        <f>C131/#REF!-1</f>
        <v>#REF!</v>
      </c>
      <c r="D132" s="100">
        <f t="shared" ref="D132" si="7">D131/C131-1</f>
        <v>0.48567703767527171</v>
      </c>
      <c r="E132" s="100"/>
      <c r="F132" s="100"/>
      <c r="G132" s="100"/>
      <c r="H132" s="100"/>
      <c r="I132" s="100"/>
      <c r="J132" s="100"/>
      <c r="K132" s="100"/>
      <c r="L132" s="100"/>
      <c r="M132" s="100"/>
      <c r="N132" s="100"/>
    </row>
    <row r="136" spans="1:14" ht="21">
      <c r="B136" s="354"/>
      <c r="K136" s="207" t="s">
        <v>174</v>
      </c>
    </row>
    <row r="138" spans="1:14">
      <c r="A138" s="41"/>
      <c r="B138" s="41"/>
      <c r="C138" s="41"/>
      <c r="D138" s="41"/>
      <c r="E138" s="41"/>
      <c r="F138" s="41"/>
      <c r="G138" s="41"/>
    </row>
    <row r="139" spans="1:14">
      <c r="A139" s="41"/>
      <c r="B139" s="41"/>
      <c r="C139" s="41"/>
      <c r="D139" s="41"/>
      <c r="E139" s="41"/>
      <c r="F139" s="41"/>
      <c r="G139" s="41"/>
    </row>
    <row r="140" spans="1:14">
      <c r="A140" s="41"/>
      <c r="B140" s="41"/>
      <c r="C140" s="41"/>
      <c r="D140" s="41"/>
      <c r="E140" s="41"/>
      <c r="F140" s="41"/>
      <c r="G140" s="41"/>
    </row>
    <row r="141" spans="1:14">
      <c r="A141" s="41"/>
      <c r="B141" s="41"/>
      <c r="C141" s="41"/>
      <c r="D141" s="41"/>
      <c r="E141" s="41"/>
      <c r="F141" s="41"/>
      <c r="G141" s="41"/>
    </row>
    <row r="142" spans="1:14">
      <c r="A142" s="41"/>
      <c r="B142" s="41"/>
      <c r="C142" s="41"/>
      <c r="D142" s="41"/>
      <c r="E142" s="41"/>
      <c r="F142" s="41"/>
      <c r="G142" s="41"/>
    </row>
    <row r="143" spans="1:14">
      <c r="A143" s="41"/>
      <c r="B143" s="41"/>
      <c r="C143" s="41"/>
      <c r="D143" s="41"/>
      <c r="E143" s="41"/>
      <c r="F143" s="41"/>
      <c r="G143" s="41"/>
    </row>
    <row r="144" spans="1:14">
      <c r="A144" s="41"/>
      <c r="B144" s="41"/>
      <c r="C144" s="41"/>
      <c r="D144" s="41"/>
      <c r="E144" s="41"/>
      <c r="F144" s="41"/>
      <c r="G144" s="41"/>
    </row>
    <row r="145" spans="1:14">
      <c r="A145" s="41"/>
      <c r="B145" s="41"/>
      <c r="C145" s="41"/>
      <c r="D145" s="41"/>
      <c r="E145" s="41"/>
      <c r="F145" s="41"/>
      <c r="G145" s="41"/>
    </row>
    <row r="146" spans="1:14">
      <c r="A146" s="41"/>
      <c r="B146" s="41"/>
      <c r="C146" s="41"/>
      <c r="D146" s="41"/>
      <c r="E146" s="41"/>
      <c r="F146" s="41"/>
      <c r="G146" s="41"/>
    </row>
    <row r="147" spans="1:14">
      <c r="A147" s="41"/>
      <c r="B147" s="41"/>
      <c r="C147" s="41"/>
      <c r="D147" s="41"/>
      <c r="E147" s="41"/>
      <c r="F147" s="41"/>
      <c r="G147" s="41"/>
    </row>
    <row r="148" spans="1:14">
      <c r="A148" s="41"/>
      <c r="B148" s="41"/>
      <c r="C148" s="41"/>
      <c r="D148" s="41"/>
      <c r="E148" s="41"/>
      <c r="F148" s="41"/>
      <c r="G148" s="41"/>
    </row>
    <row r="149" spans="1:14">
      <c r="A149" s="41"/>
      <c r="B149" s="41"/>
      <c r="C149" s="41"/>
      <c r="D149" s="41"/>
      <c r="E149" s="41"/>
      <c r="F149" s="41"/>
      <c r="G149" s="41"/>
    </row>
    <row r="150" spans="1:14">
      <c r="A150" s="41"/>
      <c r="B150" s="41"/>
      <c r="C150" s="41"/>
      <c r="D150" s="41"/>
      <c r="E150" s="41"/>
      <c r="F150" s="41"/>
      <c r="G150" s="41"/>
    </row>
    <row r="151" spans="1:14">
      <c r="A151" s="41"/>
      <c r="B151" s="41"/>
      <c r="C151" s="41"/>
      <c r="D151" s="41"/>
      <c r="E151" s="41"/>
      <c r="F151" s="41"/>
      <c r="G151" s="41"/>
    </row>
    <row r="152" spans="1:14">
      <c r="A152" s="41"/>
      <c r="B152" s="41"/>
      <c r="C152" s="41"/>
      <c r="D152" s="41"/>
      <c r="E152" s="41"/>
      <c r="F152" s="41"/>
      <c r="G152" s="41"/>
    </row>
    <row r="153" spans="1:14">
      <c r="A153" s="41"/>
      <c r="B153" s="41"/>
      <c r="C153" s="41"/>
      <c r="D153" s="41"/>
      <c r="E153" s="41"/>
      <c r="F153" s="41"/>
      <c r="G153" s="41"/>
    </row>
    <row r="154" spans="1:14">
      <c r="A154" s="41"/>
      <c r="B154" s="41"/>
      <c r="C154" s="41"/>
      <c r="D154" s="41"/>
      <c r="E154" s="41"/>
      <c r="F154" s="41"/>
      <c r="G154" s="41"/>
    </row>
    <row r="155" spans="1:14">
      <c r="A155" s="41"/>
      <c r="B155" s="41"/>
      <c r="C155" s="41"/>
      <c r="D155" s="41"/>
      <c r="E155" s="41"/>
      <c r="F155" s="41"/>
      <c r="G155" s="41"/>
    </row>
    <row r="156" spans="1:14">
      <c r="A156" s="41"/>
      <c r="B156" s="41"/>
      <c r="C156" s="41"/>
      <c r="D156" s="41"/>
      <c r="E156" s="41"/>
      <c r="F156" s="41"/>
      <c r="G156" s="41"/>
    </row>
    <row r="157" spans="1:14">
      <c r="A157" s="41"/>
      <c r="B157" s="41"/>
      <c r="C157" s="41"/>
      <c r="D157" s="41"/>
      <c r="E157" s="41"/>
      <c r="F157" s="41"/>
      <c r="G157" s="41"/>
    </row>
    <row r="158" spans="1:14">
      <c r="A158" s="41"/>
      <c r="C158" s="41"/>
      <c r="D158" s="41"/>
      <c r="E158" s="41"/>
      <c r="F158" s="41"/>
      <c r="G158" s="41"/>
    </row>
    <row r="159" spans="1:14" ht="21">
      <c r="A159" s="41"/>
      <c r="B159" s="15" t="s">
        <v>282</v>
      </c>
      <c r="C159" s="41"/>
      <c r="D159" s="41"/>
      <c r="E159" s="41"/>
      <c r="F159" s="41"/>
      <c r="G159" s="41"/>
    </row>
    <row r="160" spans="1:14">
      <c r="C160" s="460">
        <v>2016</v>
      </c>
      <c r="D160" s="116">
        <v>2017</v>
      </c>
      <c r="E160" s="116">
        <v>2018</v>
      </c>
      <c r="F160" s="116">
        <v>2019</v>
      </c>
      <c r="G160" s="116">
        <v>2020</v>
      </c>
      <c r="H160" s="116">
        <v>2021</v>
      </c>
      <c r="I160" s="116">
        <v>2022</v>
      </c>
      <c r="J160" s="116">
        <v>2023</v>
      </c>
      <c r="K160" s="116">
        <v>2024</v>
      </c>
      <c r="L160" s="116">
        <v>2025</v>
      </c>
      <c r="M160" s="116">
        <v>2026</v>
      </c>
      <c r="N160" s="116">
        <v>2027</v>
      </c>
    </row>
    <row r="161" spans="1:14">
      <c r="B161" s="113" t="s">
        <v>59</v>
      </c>
      <c r="C161" s="452">
        <f>SUM('Ethernet Telecom'!E60:E64)</f>
        <v>0</v>
      </c>
      <c r="D161" s="82">
        <f>SUM('Ethernet Telecom'!F60:F64)</f>
        <v>0</v>
      </c>
      <c r="E161" s="82"/>
      <c r="F161" s="82"/>
      <c r="G161" s="82"/>
      <c r="H161" s="82"/>
      <c r="I161" s="82"/>
      <c r="J161" s="82"/>
      <c r="K161" s="82"/>
      <c r="L161" s="82"/>
      <c r="M161" s="82"/>
      <c r="N161" s="82"/>
    </row>
    <row r="162" spans="1:14">
      <c r="B162" s="180" t="s">
        <v>106</v>
      </c>
      <c r="C162" s="453">
        <f>SUM('Ethernet Cloud'!E60:E64)</f>
        <v>0</v>
      </c>
      <c r="D162" s="81">
        <f>SUM('Ethernet Cloud'!F60:F64)</f>
        <v>0</v>
      </c>
      <c r="E162" s="81"/>
      <c r="F162" s="81"/>
      <c r="G162" s="81"/>
      <c r="H162" s="81"/>
      <c r="I162" s="81"/>
      <c r="J162" s="81"/>
      <c r="K162" s="81"/>
      <c r="L162" s="81"/>
      <c r="M162" s="81"/>
      <c r="N162" s="81"/>
    </row>
    <row r="163" spans="1:14" ht="13.5" customHeight="1">
      <c r="B163" s="204" t="s">
        <v>71</v>
      </c>
      <c r="C163" s="458">
        <f>SUM('Ethernet Enterprise'!E60:E64)</f>
        <v>0</v>
      </c>
      <c r="D163" s="124">
        <f>SUM('Ethernet Enterprise'!F60:F64)</f>
        <v>0</v>
      </c>
      <c r="E163" s="124"/>
      <c r="F163" s="124"/>
      <c r="G163" s="124"/>
      <c r="H163" s="124"/>
      <c r="I163" s="124"/>
      <c r="J163" s="124"/>
      <c r="K163" s="124"/>
      <c r="L163" s="124"/>
      <c r="M163" s="124"/>
      <c r="N163" s="124"/>
    </row>
    <row r="164" spans="1:14">
      <c r="B164" s="84" t="s">
        <v>12</v>
      </c>
      <c r="C164" s="451">
        <f t="shared" ref="C164:D164" si="8">SUM(C161:C163)</f>
        <v>0</v>
      </c>
      <c r="D164" s="89">
        <f t="shared" si="8"/>
        <v>0</v>
      </c>
      <c r="E164" s="89"/>
      <c r="F164" s="89"/>
      <c r="G164" s="89"/>
      <c r="H164" s="89"/>
      <c r="I164" s="89"/>
      <c r="J164" s="89"/>
      <c r="K164" s="89"/>
      <c r="L164" s="89"/>
      <c r="M164" s="89"/>
      <c r="N164" s="89"/>
    </row>
    <row r="165" spans="1:14">
      <c r="B165" s="99" t="s">
        <v>51</v>
      </c>
      <c r="C165" s="100"/>
      <c r="D165" s="100"/>
      <c r="E165" s="100"/>
      <c r="F165" s="100"/>
      <c r="G165" s="100"/>
      <c r="H165" s="100"/>
      <c r="I165" s="100"/>
      <c r="J165" s="100"/>
      <c r="K165" s="100"/>
      <c r="L165" s="100"/>
      <c r="M165" s="100"/>
      <c r="N165" s="100"/>
    </row>
    <row r="168" spans="1:14" ht="21">
      <c r="A168" s="41"/>
      <c r="B168" s="15" t="s">
        <v>283</v>
      </c>
    </row>
    <row r="169" spans="1:14">
      <c r="C169" s="460">
        <v>2016</v>
      </c>
      <c r="D169" s="83">
        <v>2017</v>
      </c>
      <c r="E169" s="83">
        <v>2018</v>
      </c>
      <c r="F169" s="83">
        <v>2019</v>
      </c>
      <c r="G169" s="83">
        <v>2020</v>
      </c>
      <c r="H169" s="83">
        <v>2021</v>
      </c>
      <c r="I169" s="83">
        <v>2022</v>
      </c>
      <c r="J169" s="83">
        <v>2023</v>
      </c>
      <c r="K169" s="83">
        <v>2024</v>
      </c>
      <c r="L169" s="83">
        <v>2025</v>
      </c>
      <c r="M169" s="83">
        <v>2026</v>
      </c>
      <c r="N169" s="83">
        <v>2027</v>
      </c>
    </row>
    <row r="170" spans="1:14">
      <c r="B170" s="118" t="str">
        <f>B161</f>
        <v>Telecom</v>
      </c>
      <c r="C170" s="85">
        <f>SUM('Ethernet Telecom'!E230:E234)</f>
        <v>0</v>
      </c>
      <c r="D170" s="85">
        <f>SUM('Ethernet Telecom'!F230:F234)</f>
        <v>0</v>
      </c>
      <c r="E170" s="85"/>
      <c r="F170" s="85"/>
      <c r="G170" s="85"/>
      <c r="H170" s="85"/>
      <c r="I170" s="85"/>
      <c r="J170" s="85"/>
      <c r="K170" s="85"/>
      <c r="L170" s="85"/>
      <c r="M170" s="85"/>
      <c r="N170" s="85"/>
    </row>
    <row r="171" spans="1:14">
      <c r="B171" s="264" t="str">
        <f>B162</f>
        <v>Cloud</v>
      </c>
      <c r="C171" s="86">
        <f>SUM('Ethernet Cloud'!E230:E234)</f>
        <v>0</v>
      </c>
      <c r="D171" s="86">
        <f>SUM('Ethernet Cloud'!F230:F234)</f>
        <v>0</v>
      </c>
      <c r="E171" s="86"/>
      <c r="F171" s="86"/>
      <c r="G171" s="86"/>
      <c r="H171" s="86"/>
      <c r="I171" s="86"/>
      <c r="J171" s="86"/>
      <c r="K171" s="86"/>
      <c r="L171" s="86"/>
      <c r="M171" s="86"/>
      <c r="N171" s="86"/>
    </row>
    <row r="172" spans="1:14">
      <c r="B172" s="119" t="str">
        <f>B163</f>
        <v>Enterprise</v>
      </c>
      <c r="C172" s="265">
        <f>MAX(0,SUM('Ethernet Enterprise'!E230:E234))</f>
        <v>0</v>
      </c>
      <c r="D172" s="265">
        <f>MAX(0,SUM('Ethernet Enterprise'!F230:F234))</f>
        <v>0</v>
      </c>
      <c r="E172" s="265"/>
      <c r="F172" s="265"/>
      <c r="G172" s="265"/>
      <c r="H172" s="265"/>
      <c r="I172" s="265"/>
      <c r="J172" s="265"/>
      <c r="K172" s="265"/>
      <c r="L172" s="265"/>
      <c r="M172" s="265"/>
      <c r="N172" s="265"/>
    </row>
    <row r="173" spans="1:14">
      <c r="B173" s="84" t="str">
        <f>B164</f>
        <v>Total</v>
      </c>
      <c r="C173" s="90">
        <f t="shared" ref="C173:D173" si="9">SUM(C170:C172)</f>
        <v>0</v>
      </c>
      <c r="D173" s="90">
        <f t="shared" si="9"/>
        <v>0</v>
      </c>
      <c r="E173" s="90"/>
      <c r="F173" s="90"/>
      <c r="G173" s="90"/>
      <c r="H173" s="90"/>
      <c r="I173" s="90"/>
      <c r="J173" s="90"/>
      <c r="K173" s="90"/>
      <c r="L173" s="90"/>
      <c r="M173" s="90"/>
      <c r="N173" s="90"/>
    </row>
    <row r="174" spans="1:14">
      <c r="B174" s="99" t="s">
        <v>51</v>
      </c>
      <c r="C174" s="100"/>
      <c r="D174" s="100"/>
      <c r="E174" s="100"/>
      <c r="F174" s="100"/>
      <c r="G174" s="100"/>
      <c r="H174" s="100"/>
      <c r="I174" s="100"/>
      <c r="J174" s="100"/>
      <c r="K174" s="100"/>
      <c r="L174" s="100"/>
      <c r="M174" s="100"/>
      <c r="N174" s="100"/>
    </row>
    <row r="178" spans="1:11" ht="21">
      <c r="B178" s="266"/>
      <c r="K178" s="207" t="s">
        <v>176</v>
      </c>
    </row>
    <row r="180" spans="1:11">
      <c r="A180" s="41"/>
      <c r="B180" s="41"/>
      <c r="C180" s="41"/>
      <c r="D180" s="41"/>
      <c r="E180" s="41"/>
      <c r="F180" s="41"/>
      <c r="G180" s="41"/>
    </row>
    <row r="181" spans="1:11">
      <c r="A181" s="41"/>
      <c r="B181" s="41"/>
      <c r="C181" s="41"/>
      <c r="D181" s="41"/>
      <c r="E181" s="41"/>
      <c r="F181" s="41"/>
      <c r="G181" s="41"/>
    </row>
    <row r="182" spans="1:11">
      <c r="A182" s="41"/>
      <c r="B182" s="41"/>
      <c r="C182" s="41"/>
      <c r="D182" s="41"/>
      <c r="E182" s="41"/>
      <c r="F182" s="41"/>
      <c r="G182" s="41"/>
    </row>
    <row r="183" spans="1:11">
      <c r="A183" s="41"/>
      <c r="B183" s="41"/>
      <c r="C183" s="41"/>
      <c r="D183" s="41"/>
      <c r="E183" s="41"/>
      <c r="F183" s="41"/>
      <c r="G183" s="41"/>
    </row>
    <row r="184" spans="1:11">
      <c r="A184" s="41"/>
      <c r="B184" s="41"/>
      <c r="C184" s="41"/>
      <c r="D184" s="41"/>
      <c r="E184" s="41"/>
      <c r="F184" s="41"/>
      <c r="G184" s="41"/>
    </row>
    <row r="185" spans="1:11">
      <c r="A185" s="41"/>
      <c r="B185" s="41"/>
      <c r="C185" s="41"/>
      <c r="D185" s="41"/>
      <c r="E185" s="41"/>
      <c r="F185" s="41"/>
      <c r="G185" s="41"/>
    </row>
    <row r="186" spans="1:11">
      <c r="A186" s="41"/>
      <c r="B186" s="41"/>
      <c r="C186" s="41"/>
      <c r="D186" s="41"/>
      <c r="E186" s="41"/>
      <c r="F186" s="41"/>
      <c r="G186" s="41"/>
    </row>
    <row r="187" spans="1:11">
      <c r="A187" s="41"/>
      <c r="B187" s="41"/>
      <c r="C187" s="41"/>
      <c r="D187" s="41"/>
      <c r="E187" s="41"/>
      <c r="F187" s="41"/>
      <c r="G187" s="41"/>
    </row>
    <row r="188" spans="1:11">
      <c r="A188" s="41"/>
      <c r="B188" s="41"/>
      <c r="C188" s="41"/>
      <c r="D188" s="41"/>
      <c r="E188" s="41"/>
      <c r="F188" s="41"/>
      <c r="G188" s="41"/>
    </row>
    <row r="189" spans="1:11">
      <c r="A189" s="41"/>
      <c r="B189" s="41"/>
      <c r="C189" s="41"/>
      <c r="D189" s="41"/>
      <c r="E189" s="41"/>
      <c r="F189" s="41"/>
      <c r="G189" s="41"/>
    </row>
    <row r="190" spans="1:11">
      <c r="A190" s="41"/>
      <c r="B190" s="41"/>
      <c r="C190" s="41"/>
      <c r="D190" s="41"/>
      <c r="E190" s="41"/>
      <c r="F190" s="41"/>
      <c r="G190" s="41"/>
    </row>
    <row r="191" spans="1:11">
      <c r="A191" s="41"/>
      <c r="B191" s="41"/>
      <c r="C191" s="41"/>
      <c r="D191" s="41"/>
      <c r="E191" s="41"/>
      <c r="F191" s="41"/>
      <c r="G191" s="41"/>
    </row>
    <row r="192" spans="1:11">
      <c r="A192" s="41"/>
      <c r="B192" s="41"/>
      <c r="C192" s="41"/>
      <c r="D192" s="41"/>
      <c r="E192" s="41"/>
      <c r="F192" s="41"/>
      <c r="G192" s="41"/>
    </row>
    <row r="193" spans="1:14">
      <c r="A193" s="41"/>
      <c r="B193" s="41"/>
      <c r="C193" s="41"/>
      <c r="D193" s="41"/>
      <c r="E193" s="41"/>
      <c r="F193" s="41"/>
      <c r="G193" s="41"/>
    </row>
    <row r="194" spans="1:14">
      <c r="A194" s="41"/>
      <c r="B194" s="41"/>
      <c r="C194" s="41"/>
      <c r="D194" s="41"/>
      <c r="E194" s="41"/>
      <c r="F194" s="41"/>
      <c r="G194" s="41"/>
    </row>
    <row r="195" spans="1:14">
      <c r="A195" s="41"/>
      <c r="B195" s="41"/>
      <c r="C195" s="41"/>
      <c r="D195" s="41"/>
      <c r="E195" s="41"/>
      <c r="F195" s="41"/>
      <c r="G195" s="41"/>
    </row>
    <row r="196" spans="1:14">
      <c r="A196" s="41"/>
      <c r="B196" s="41"/>
      <c r="C196" s="41"/>
      <c r="D196" s="41"/>
      <c r="E196" s="41"/>
      <c r="F196" s="41"/>
      <c r="G196" s="41"/>
    </row>
    <row r="197" spans="1:14">
      <c r="A197" s="41"/>
      <c r="B197" s="41"/>
      <c r="C197" s="41"/>
      <c r="D197" s="41"/>
      <c r="E197" s="41"/>
      <c r="F197" s="41"/>
      <c r="G197" s="41"/>
    </row>
    <row r="198" spans="1:14">
      <c r="A198" s="41"/>
      <c r="B198" s="41"/>
      <c r="C198" s="41"/>
      <c r="D198" s="41"/>
      <c r="E198" s="41"/>
      <c r="F198" s="41"/>
      <c r="G198" s="41"/>
    </row>
    <row r="199" spans="1:14">
      <c r="A199" s="41"/>
      <c r="B199" s="41"/>
      <c r="C199" s="41"/>
      <c r="D199" s="41"/>
      <c r="E199" s="41"/>
      <c r="F199" s="41"/>
      <c r="G199" s="41"/>
    </row>
    <row r="200" spans="1:14">
      <c r="A200" s="41"/>
      <c r="C200" s="41"/>
      <c r="D200" s="41"/>
      <c r="E200" s="41"/>
      <c r="F200" s="41"/>
      <c r="G200" s="41"/>
    </row>
    <row r="201" spans="1:14" ht="21">
      <c r="A201" s="41"/>
      <c r="B201" s="15" t="s">
        <v>310</v>
      </c>
      <c r="C201" s="41"/>
      <c r="D201" s="41"/>
      <c r="E201" s="499"/>
      <c r="F201" s="41"/>
      <c r="G201" s="41"/>
    </row>
    <row r="202" spans="1:14">
      <c r="C202" s="450">
        <v>2016</v>
      </c>
      <c r="D202" s="83">
        <v>2017</v>
      </c>
      <c r="E202" s="83">
        <v>2018</v>
      </c>
      <c r="F202" s="83">
        <v>2019</v>
      </c>
      <c r="G202" s="83">
        <v>2020</v>
      </c>
      <c r="H202" s="83">
        <v>2021</v>
      </c>
      <c r="I202" s="83">
        <v>2022</v>
      </c>
      <c r="J202" s="83">
        <v>2023</v>
      </c>
      <c r="K202" s="83">
        <v>2024</v>
      </c>
      <c r="L202" s="83">
        <v>2025</v>
      </c>
      <c r="M202" s="83">
        <v>2026</v>
      </c>
      <c r="N202" s="83">
        <v>2027</v>
      </c>
    </row>
    <row r="203" spans="1:14">
      <c r="B203" s="113" t="s">
        <v>59</v>
      </c>
      <c r="C203" s="452">
        <f>SUM('Ethernet Telecom'!E65:E71)</f>
        <v>0</v>
      </c>
      <c r="D203" s="82">
        <f>SUM('Ethernet Telecom'!F65:F71)</f>
        <v>82</v>
      </c>
      <c r="E203" s="82"/>
      <c r="F203" s="82"/>
      <c r="G203" s="82"/>
      <c r="H203" s="82"/>
      <c r="I203" s="82"/>
      <c r="J203" s="82"/>
      <c r="K203" s="82"/>
      <c r="L203" s="82"/>
      <c r="M203" s="82"/>
      <c r="N203" s="82"/>
    </row>
    <row r="204" spans="1:14">
      <c r="B204" s="180" t="s">
        <v>106</v>
      </c>
      <c r="C204" s="453">
        <f>SUM('Ethernet Cloud'!E65:E71)</f>
        <v>0</v>
      </c>
      <c r="D204" s="81">
        <f>SUM('Ethernet Cloud'!F65:F71)</f>
        <v>0</v>
      </c>
      <c r="E204" s="81"/>
      <c r="F204" s="81"/>
      <c r="G204" s="81"/>
      <c r="H204" s="81"/>
      <c r="I204" s="81"/>
      <c r="J204" s="81"/>
      <c r="K204" s="81"/>
      <c r="L204" s="81"/>
      <c r="M204" s="81"/>
      <c r="N204" s="81"/>
    </row>
    <row r="205" spans="1:14" ht="13.5" customHeight="1">
      <c r="B205" s="204" t="s">
        <v>71</v>
      </c>
      <c r="C205" s="458">
        <f>SUM('Ethernet Enterprise'!E65:E71)</f>
        <v>0</v>
      </c>
      <c r="D205" s="124">
        <f>SUM('Ethernet Enterprise'!F65:F71)</f>
        <v>0</v>
      </c>
      <c r="E205" s="124"/>
      <c r="F205" s="124"/>
      <c r="G205" s="124"/>
      <c r="H205" s="124"/>
      <c r="I205" s="124"/>
      <c r="J205" s="124"/>
      <c r="K205" s="124"/>
      <c r="L205" s="124"/>
      <c r="M205" s="124"/>
      <c r="N205" s="124"/>
    </row>
    <row r="206" spans="1:14">
      <c r="B206" s="84" t="s">
        <v>12</v>
      </c>
      <c r="C206" s="451">
        <f t="shared" ref="C206:D206" si="10">SUM(C203:C205)</f>
        <v>0</v>
      </c>
      <c r="D206" s="89">
        <f t="shared" si="10"/>
        <v>82</v>
      </c>
      <c r="E206" s="89"/>
      <c r="F206" s="89"/>
      <c r="G206" s="89"/>
      <c r="H206" s="89"/>
      <c r="I206" s="89"/>
      <c r="J206" s="89"/>
      <c r="K206" s="89"/>
      <c r="L206" s="89"/>
      <c r="M206" s="89"/>
      <c r="N206" s="89"/>
    </row>
    <row r="207" spans="1:14">
      <c r="B207" s="99" t="s">
        <v>51</v>
      </c>
      <c r="C207" s="100"/>
      <c r="D207" s="100"/>
      <c r="E207" s="100"/>
      <c r="F207" s="100"/>
      <c r="G207" s="100"/>
      <c r="H207" s="100"/>
      <c r="I207" s="100"/>
      <c r="J207" s="100"/>
      <c r="K207" s="100"/>
      <c r="L207" s="100"/>
      <c r="M207" s="100"/>
      <c r="N207" s="100"/>
    </row>
    <row r="210" spans="1:14" ht="21">
      <c r="A210" s="41"/>
      <c r="B210" s="15" t="s">
        <v>311</v>
      </c>
      <c r="E210" s="499"/>
    </row>
    <row r="211" spans="1:14">
      <c r="C211" s="450">
        <v>2016</v>
      </c>
      <c r="D211" s="83">
        <v>2017</v>
      </c>
      <c r="E211" s="83">
        <v>2018</v>
      </c>
      <c r="F211" s="83">
        <v>2019</v>
      </c>
      <c r="G211" s="83">
        <v>2020</v>
      </c>
      <c r="H211" s="83">
        <v>2021</v>
      </c>
      <c r="I211" s="83">
        <v>2022</v>
      </c>
      <c r="J211" s="83">
        <v>2023</v>
      </c>
      <c r="K211" s="83">
        <v>2024</v>
      </c>
      <c r="L211" s="83">
        <v>2025</v>
      </c>
      <c r="M211" s="83">
        <v>2026</v>
      </c>
      <c r="N211" s="83">
        <v>2027</v>
      </c>
    </row>
    <row r="212" spans="1:14">
      <c r="B212" s="113" t="str">
        <f>B203</f>
        <v>Telecom</v>
      </c>
      <c r="C212" s="454">
        <f>SUM('Ethernet Telecom'!E235:E241)</f>
        <v>0</v>
      </c>
      <c r="D212" s="85">
        <f>SUM('Ethernet Telecom'!F235:F241)</f>
        <v>0</v>
      </c>
      <c r="E212" s="85"/>
      <c r="F212" s="85"/>
      <c r="G212" s="85"/>
      <c r="H212" s="85"/>
      <c r="I212" s="85"/>
      <c r="J212" s="85"/>
      <c r="K212" s="85"/>
      <c r="L212" s="85"/>
      <c r="M212" s="85"/>
      <c r="N212" s="85"/>
    </row>
    <row r="213" spans="1:14">
      <c r="B213" s="114" t="str">
        <f>B204</f>
        <v>Cloud</v>
      </c>
      <c r="C213" s="455">
        <f>SUM('Ethernet Cloud'!E235:E241)</f>
        <v>0</v>
      </c>
      <c r="D213" s="86">
        <f>SUM('Ethernet Cloud'!F235:F241)</f>
        <v>0</v>
      </c>
      <c r="E213" s="86"/>
      <c r="F213" s="86"/>
      <c r="G213" s="86"/>
      <c r="H213" s="86"/>
      <c r="I213" s="86"/>
      <c r="J213" s="86"/>
      <c r="K213" s="86"/>
      <c r="L213" s="86"/>
      <c r="M213" s="86"/>
      <c r="N213" s="86"/>
    </row>
    <row r="214" spans="1:14">
      <c r="B214" s="457" t="str">
        <f>B205</f>
        <v>Enterprise</v>
      </c>
      <c r="C214" s="459">
        <f>SUM('Ethernet Enterprise'!E235:E241)</f>
        <v>0</v>
      </c>
      <c r="D214" s="265">
        <f>SUM('Ethernet Enterprise'!F235:F241)</f>
        <v>0</v>
      </c>
      <c r="E214" s="265"/>
      <c r="F214" s="265"/>
      <c r="G214" s="265"/>
      <c r="H214" s="265"/>
      <c r="I214" s="265"/>
      <c r="J214" s="265"/>
      <c r="K214" s="265"/>
      <c r="L214" s="265"/>
      <c r="M214" s="265"/>
      <c r="N214" s="265"/>
    </row>
    <row r="215" spans="1:14">
      <c r="B215" s="84" t="str">
        <f>B206</f>
        <v>Total</v>
      </c>
      <c r="C215" s="456">
        <f t="shared" ref="C215:D215" si="11">SUM(C212:C214)</f>
        <v>0</v>
      </c>
      <c r="D215" s="90">
        <f t="shared" si="11"/>
        <v>0</v>
      </c>
      <c r="E215" s="90"/>
      <c r="F215" s="90"/>
      <c r="G215" s="90"/>
      <c r="H215" s="90"/>
      <c r="I215" s="90"/>
      <c r="J215" s="90"/>
      <c r="K215" s="90"/>
      <c r="L215" s="90"/>
      <c r="M215" s="90"/>
      <c r="N215" s="90"/>
    </row>
    <row r="216" spans="1:14">
      <c r="B216" s="99" t="s">
        <v>51</v>
      </c>
      <c r="C216" s="100"/>
      <c r="D216" s="100"/>
      <c r="E216" s="100"/>
      <c r="F216" s="100"/>
      <c r="G216" s="100"/>
      <c r="H216" s="100"/>
      <c r="I216" s="100"/>
      <c r="J216" s="100"/>
      <c r="K216" s="100"/>
      <c r="L216" s="100"/>
      <c r="M216" s="100"/>
      <c r="N216" s="100"/>
    </row>
    <row r="221" spans="1:14" ht="21">
      <c r="B221" s="266"/>
    </row>
    <row r="223" spans="1:14">
      <c r="B223" s="41"/>
      <c r="C223" s="41"/>
      <c r="D223" s="41"/>
      <c r="E223" s="41"/>
      <c r="F223" s="41"/>
      <c r="G223" s="41"/>
    </row>
    <row r="224" spans="1:14">
      <c r="B224" s="41"/>
      <c r="C224" s="41"/>
      <c r="D224" s="41"/>
      <c r="E224" s="41"/>
      <c r="F224" s="41"/>
      <c r="G224" s="41"/>
    </row>
    <row r="225" spans="2:15" s="111" customFormat="1">
      <c r="B225" s="41"/>
      <c r="C225" s="41"/>
      <c r="D225" s="41"/>
      <c r="E225" s="41"/>
      <c r="F225" s="41"/>
      <c r="G225" s="41"/>
      <c r="H225" s="78"/>
      <c r="I225" s="78"/>
      <c r="J225" s="78"/>
      <c r="K225" s="78"/>
      <c r="L225" s="78"/>
      <c r="M225" s="78"/>
      <c r="N225" s="78"/>
      <c r="O225" s="78"/>
    </row>
    <row r="226" spans="2:15" s="111" customFormat="1">
      <c r="B226" s="41"/>
      <c r="C226" s="41"/>
      <c r="D226" s="41"/>
      <c r="E226" s="41"/>
      <c r="F226" s="41"/>
      <c r="G226" s="41"/>
      <c r="H226" s="78"/>
      <c r="I226" s="78"/>
      <c r="J226" s="78"/>
      <c r="K226" s="78"/>
      <c r="L226" s="78"/>
      <c r="M226" s="78"/>
      <c r="N226" s="78"/>
      <c r="O226" s="78"/>
    </row>
    <row r="227" spans="2:15" s="111" customFormat="1">
      <c r="B227" s="41"/>
      <c r="C227" s="41"/>
      <c r="D227" s="41"/>
      <c r="E227" s="41"/>
      <c r="F227" s="41"/>
      <c r="G227" s="41"/>
      <c r="H227" s="78"/>
      <c r="I227" s="78"/>
      <c r="J227" s="78"/>
      <c r="K227" s="78"/>
      <c r="L227" s="78"/>
      <c r="M227" s="78"/>
      <c r="N227" s="78"/>
      <c r="O227" s="78"/>
    </row>
    <row r="228" spans="2:15" s="111" customFormat="1">
      <c r="B228" s="41"/>
      <c r="C228" s="41"/>
      <c r="D228" s="41"/>
      <c r="E228" s="41"/>
      <c r="F228" s="41"/>
      <c r="G228" s="41"/>
      <c r="H228" s="78"/>
      <c r="I228" s="78"/>
      <c r="J228" s="78"/>
      <c r="K228" s="78"/>
      <c r="L228" s="78"/>
      <c r="M228" s="78"/>
      <c r="N228" s="78"/>
      <c r="O228" s="78"/>
    </row>
    <row r="229" spans="2:15" s="111" customFormat="1">
      <c r="B229" s="41"/>
      <c r="C229" s="41"/>
      <c r="D229" s="41"/>
      <c r="E229" s="41"/>
      <c r="F229" s="41"/>
      <c r="G229" s="41"/>
      <c r="H229" s="78"/>
      <c r="I229" s="78"/>
      <c r="J229" s="78"/>
      <c r="K229" s="78"/>
      <c r="L229" s="78"/>
      <c r="M229" s="78"/>
      <c r="N229" s="78"/>
      <c r="O229" s="78"/>
    </row>
    <row r="230" spans="2:15" s="111" customFormat="1">
      <c r="B230" s="41"/>
      <c r="C230" s="41"/>
      <c r="D230" s="41"/>
      <c r="E230" s="41"/>
      <c r="F230" s="41"/>
      <c r="G230" s="41"/>
      <c r="H230" s="78"/>
      <c r="I230" s="78"/>
      <c r="J230" s="78"/>
      <c r="K230" s="78"/>
      <c r="L230" s="78"/>
      <c r="M230" s="78"/>
      <c r="N230" s="78"/>
      <c r="O230" s="78"/>
    </row>
    <row r="231" spans="2:15" s="111" customFormat="1">
      <c r="B231" s="41"/>
      <c r="C231" s="41"/>
      <c r="D231" s="41"/>
      <c r="E231" s="41"/>
      <c r="F231" s="41"/>
      <c r="G231" s="41"/>
      <c r="H231" s="78"/>
      <c r="I231" s="78"/>
      <c r="J231" s="78"/>
      <c r="K231" s="78"/>
      <c r="L231" s="78"/>
      <c r="M231" s="78"/>
      <c r="N231" s="78"/>
      <c r="O231" s="78"/>
    </row>
    <row r="232" spans="2:15" s="111" customFormat="1">
      <c r="B232" s="41"/>
      <c r="C232" s="41"/>
      <c r="D232" s="41"/>
      <c r="E232" s="41"/>
      <c r="F232" s="41"/>
      <c r="G232" s="41"/>
      <c r="H232" s="78"/>
      <c r="I232" s="78"/>
      <c r="J232" s="78"/>
      <c r="K232" s="78"/>
      <c r="L232" s="78"/>
      <c r="M232" s="78"/>
      <c r="N232" s="78"/>
      <c r="O232" s="78"/>
    </row>
    <row r="233" spans="2:15" s="111" customFormat="1">
      <c r="B233" s="41"/>
      <c r="C233" s="41"/>
      <c r="D233" s="41"/>
      <c r="E233" s="41"/>
      <c r="F233" s="41"/>
      <c r="G233" s="41"/>
      <c r="H233" s="78"/>
      <c r="I233" s="78"/>
      <c r="J233" s="78"/>
      <c r="K233" s="78"/>
      <c r="L233" s="78"/>
      <c r="M233" s="78"/>
      <c r="N233" s="78"/>
      <c r="O233" s="78"/>
    </row>
    <row r="234" spans="2:15" s="111" customFormat="1">
      <c r="B234" s="41"/>
      <c r="C234" s="41"/>
      <c r="D234" s="41"/>
      <c r="E234" s="41"/>
      <c r="F234" s="41"/>
      <c r="G234" s="41"/>
      <c r="H234" s="78"/>
      <c r="I234" s="78"/>
      <c r="J234" s="78"/>
      <c r="K234" s="78"/>
      <c r="L234" s="78"/>
      <c r="M234" s="78"/>
      <c r="N234" s="78"/>
      <c r="O234" s="78"/>
    </row>
    <row r="235" spans="2:15" s="111" customFormat="1">
      <c r="B235" s="41"/>
      <c r="C235" s="41"/>
      <c r="D235" s="41"/>
      <c r="E235" s="41"/>
      <c r="F235" s="41"/>
      <c r="G235" s="41"/>
      <c r="H235" s="78"/>
      <c r="I235" s="78"/>
      <c r="J235" s="78"/>
      <c r="K235" s="78"/>
      <c r="L235" s="78"/>
      <c r="M235" s="78"/>
      <c r="N235" s="78"/>
      <c r="O235" s="78"/>
    </row>
    <row r="236" spans="2:15" s="111" customFormat="1">
      <c r="B236" s="41"/>
      <c r="C236" s="41"/>
      <c r="D236" s="41"/>
      <c r="E236" s="41"/>
      <c r="F236" s="41"/>
      <c r="G236" s="41"/>
      <c r="H236" s="78"/>
      <c r="I236" s="78"/>
      <c r="J236" s="78"/>
      <c r="K236" s="78"/>
      <c r="L236" s="78"/>
      <c r="M236" s="78"/>
      <c r="N236" s="78"/>
      <c r="O236" s="78"/>
    </row>
    <row r="237" spans="2:15" s="111" customFormat="1">
      <c r="B237" s="41"/>
      <c r="C237" s="41"/>
      <c r="D237" s="41"/>
      <c r="E237" s="41"/>
      <c r="F237" s="41"/>
      <c r="G237" s="41"/>
      <c r="H237" s="78"/>
      <c r="I237" s="78"/>
      <c r="J237" s="78"/>
      <c r="K237" s="78"/>
      <c r="L237" s="78"/>
      <c r="M237" s="78"/>
      <c r="N237" s="78"/>
      <c r="O237" s="78"/>
    </row>
    <row r="238" spans="2:15" s="111" customFormat="1">
      <c r="B238" s="41"/>
      <c r="C238" s="41"/>
      <c r="D238" s="41"/>
      <c r="E238" s="41"/>
      <c r="F238" s="41"/>
      <c r="G238" s="41"/>
      <c r="H238" s="78"/>
      <c r="I238" s="78"/>
      <c r="J238" s="78"/>
      <c r="K238" s="78"/>
      <c r="L238" s="78"/>
      <c r="M238" s="78"/>
      <c r="N238" s="78"/>
      <c r="O238" s="78"/>
    </row>
    <row r="239" spans="2:15" s="111" customFormat="1">
      <c r="B239" s="41"/>
      <c r="C239" s="41"/>
      <c r="D239" s="41"/>
      <c r="E239" s="41"/>
      <c r="F239" s="41"/>
      <c r="G239" s="41"/>
      <c r="H239" s="78"/>
      <c r="I239" s="78"/>
      <c r="J239" s="78"/>
      <c r="K239" s="78"/>
      <c r="L239" s="78"/>
      <c r="M239" s="78"/>
      <c r="N239" s="78"/>
      <c r="O239" s="78"/>
    </row>
    <row r="240" spans="2:15" s="111" customFormat="1">
      <c r="B240" s="41"/>
      <c r="C240" s="41"/>
      <c r="D240" s="41"/>
      <c r="E240" s="41"/>
      <c r="F240" s="41"/>
      <c r="G240" s="41"/>
      <c r="H240" s="78"/>
      <c r="I240" s="78"/>
      <c r="J240" s="78"/>
      <c r="K240" s="78"/>
      <c r="L240" s="78"/>
      <c r="M240" s="78"/>
      <c r="N240" s="78"/>
      <c r="O240" s="78"/>
    </row>
    <row r="241" spans="2:15" s="111" customFormat="1">
      <c r="B241" s="41"/>
      <c r="C241" s="41"/>
      <c r="D241" s="41"/>
      <c r="E241" s="41"/>
      <c r="F241" s="41"/>
      <c r="G241" s="41"/>
      <c r="H241" s="78"/>
      <c r="I241" s="78"/>
      <c r="J241" s="78"/>
      <c r="K241" s="78"/>
      <c r="L241" s="78"/>
      <c r="M241" s="78"/>
      <c r="N241" s="78"/>
      <c r="O241" s="78"/>
    </row>
    <row r="242" spans="2:15" s="111" customFormat="1">
      <c r="B242" s="41"/>
      <c r="C242" s="41"/>
      <c r="D242" s="41"/>
      <c r="E242" s="41"/>
      <c r="F242" s="41"/>
      <c r="G242" s="41"/>
      <c r="H242" s="78"/>
      <c r="I242" s="78"/>
      <c r="J242" s="78"/>
      <c r="K242" s="78"/>
      <c r="L242" s="78"/>
      <c r="M242" s="78"/>
      <c r="N242" s="78"/>
      <c r="O242" s="78"/>
    </row>
    <row r="243" spans="2:15" s="111" customFormat="1">
      <c r="B243" s="78"/>
      <c r="C243" s="41"/>
      <c r="D243" s="41"/>
      <c r="E243" s="41"/>
      <c r="F243" s="41"/>
      <c r="G243" s="41"/>
      <c r="H243" s="78"/>
      <c r="I243" s="78"/>
      <c r="J243" s="78"/>
      <c r="K243" s="78"/>
      <c r="L243" s="78"/>
      <c r="M243" s="78"/>
      <c r="N243" s="78"/>
      <c r="O243" s="78"/>
    </row>
    <row r="244" spans="2:15" ht="21">
      <c r="B244" s="15" t="s">
        <v>284</v>
      </c>
      <c r="C244" s="41"/>
      <c r="D244" s="41"/>
      <c r="E244" s="41"/>
      <c r="F244" s="41"/>
      <c r="G244" s="41"/>
    </row>
    <row r="245" spans="2:15">
      <c r="C245" s="450">
        <v>2016</v>
      </c>
      <c r="D245" s="83">
        <v>2017</v>
      </c>
      <c r="E245" s="83">
        <v>2018</v>
      </c>
      <c r="F245" s="83">
        <v>2019</v>
      </c>
      <c r="G245" s="83">
        <v>2020</v>
      </c>
      <c r="H245" s="83">
        <v>2021</v>
      </c>
      <c r="I245" s="83">
        <v>2022</v>
      </c>
      <c r="J245" s="83">
        <v>2023</v>
      </c>
      <c r="K245" s="83">
        <v>2024</v>
      </c>
      <c r="L245" s="83">
        <v>2025</v>
      </c>
      <c r="M245" s="83">
        <v>2026</v>
      </c>
      <c r="N245" s="83">
        <v>2027</v>
      </c>
    </row>
    <row r="246" spans="2:15">
      <c r="B246" s="113" t="s">
        <v>59</v>
      </c>
      <c r="C246" s="452">
        <f>SUM('Ethernet Telecom'!E72:E77)</f>
        <v>0</v>
      </c>
      <c r="D246" s="82">
        <f>SUM('Ethernet Telecom'!F72:F77)</f>
        <v>0</v>
      </c>
      <c r="E246" s="82"/>
      <c r="F246" s="82"/>
      <c r="G246" s="82"/>
      <c r="H246" s="82"/>
      <c r="I246" s="82"/>
      <c r="J246" s="82"/>
      <c r="K246" s="82"/>
      <c r="L246" s="82"/>
      <c r="M246" s="82"/>
      <c r="N246" s="82"/>
    </row>
    <row r="247" spans="2:15">
      <c r="B247" s="180" t="s">
        <v>106</v>
      </c>
      <c r="C247" s="453">
        <f>SUM('Ethernet Cloud'!E72:E77)</f>
        <v>0</v>
      </c>
      <c r="D247" s="81">
        <f>SUM('Ethernet Cloud'!F72:F77)</f>
        <v>0</v>
      </c>
      <c r="E247" s="81"/>
      <c r="F247" s="81"/>
      <c r="G247" s="81"/>
      <c r="H247" s="81"/>
      <c r="I247" s="81"/>
      <c r="J247" s="81"/>
      <c r="K247" s="81"/>
      <c r="L247" s="81"/>
      <c r="M247" s="81"/>
      <c r="N247" s="81"/>
    </row>
    <row r="248" spans="2:15">
      <c r="B248" s="204" t="s">
        <v>71</v>
      </c>
      <c r="C248" s="458">
        <f>SUM('Ethernet Enterprise'!E72:E77)</f>
        <v>0</v>
      </c>
      <c r="D248" s="124">
        <f>SUM('Ethernet Enterprise'!F72:F77)</f>
        <v>0</v>
      </c>
      <c r="E248" s="124"/>
      <c r="F248" s="124"/>
      <c r="G248" s="124"/>
      <c r="H248" s="124"/>
      <c r="I248" s="124"/>
      <c r="J248" s="124"/>
      <c r="K248" s="124"/>
      <c r="L248" s="124"/>
      <c r="M248" s="124"/>
      <c r="N248" s="124"/>
    </row>
    <row r="249" spans="2:15">
      <c r="B249" s="84" t="s">
        <v>12</v>
      </c>
      <c r="C249" s="451">
        <f t="shared" ref="C249:D249" si="12">SUM(C246:C248)</f>
        <v>0</v>
      </c>
      <c r="D249" s="89">
        <f t="shared" si="12"/>
        <v>0</v>
      </c>
      <c r="E249" s="89"/>
      <c r="F249" s="89"/>
      <c r="G249" s="89"/>
      <c r="H249" s="89"/>
      <c r="I249" s="89"/>
      <c r="J249" s="89"/>
      <c r="K249" s="89"/>
      <c r="L249" s="89"/>
      <c r="M249" s="89"/>
      <c r="N249" s="89"/>
    </row>
    <row r="250" spans="2:15">
      <c r="B250" s="99" t="s">
        <v>51</v>
      </c>
      <c r="C250" s="100"/>
      <c r="D250" s="100"/>
      <c r="E250" s="100"/>
      <c r="F250" s="100"/>
      <c r="G250" s="100"/>
      <c r="H250" s="100"/>
      <c r="I250" s="100"/>
      <c r="J250" s="100"/>
      <c r="K250" s="100"/>
      <c r="L250" s="100"/>
      <c r="M250" s="100"/>
      <c r="N250" s="100"/>
    </row>
    <row r="253" spans="2:15" ht="21">
      <c r="B253" s="15" t="s">
        <v>285</v>
      </c>
    </row>
    <row r="254" spans="2:15">
      <c r="C254" s="450">
        <v>2016</v>
      </c>
      <c r="D254" s="83">
        <v>2017</v>
      </c>
      <c r="E254" s="83">
        <v>2018</v>
      </c>
      <c r="F254" s="83">
        <v>2019</v>
      </c>
      <c r="G254" s="83">
        <v>2020</v>
      </c>
      <c r="H254" s="83">
        <v>2021</v>
      </c>
      <c r="I254" s="83">
        <v>2022</v>
      </c>
      <c r="J254" s="83">
        <v>2023</v>
      </c>
      <c r="K254" s="83">
        <v>2024</v>
      </c>
      <c r="L254" s="83">
        <v>2025</v>
      </c>
      <c r="M254" s="83">
        <v>2026</v>
      </c>
      <c r="N254" s="83">
        <v>2027</v>
      </c>
    </row>
    <row r="255" spans="2:15">
      <c r="B255" s="113" t="str">
        <f>B246</f>
        <v>Telecom</v>
      </c>
      <c r="C255" s="454">
        <f>SUM('Ethernet Telecom'!E242:E247)</f>
        <v>0</v>
      </c>
      <c r="D255" s="85">
        <f>SUM('Ethernet Telecom'!F242:F247)</f>
        <v>0</v>
      </c>
      <c r="E255" s="85"/>
      <c r="F255" s="85"/>
      <c r="G255" s="85"/>
      <c r="H255" s="85"/>
      <c r="I255" s="85"/>
      <c r="J255" s="85"/>
      <c r="K255" s="85"/>
      <c r="L255" s="85"/>
      <c r="M255" s="85"/>
      <c r="N255" s="85"/>
    </row>
    <row r="256" spans="2:15">
      <c r="B256" s="114" t="str">
        <f>B247</f>
        <v>Cloud</v>
      </c>
      <c r="C256" s="455">
        <f>SUM('Ethernet Cloud'!E242:E247)</f>
        <v>0</v>
      </c>
      <c r="D256" s="86">
        <f>SUM('Ethernet Cloud'!F242:F247)</f>
        <v>0</v>
      </c>
      <c r="E256" s="86"/>
      <c r="F256" s="86"/>
      <c r="G256" s="86"/>
      <c r="H256" s="86"/>
      <c r="I256" s="86"/>
      <c r="J256" s="86"/>
      <c r="K256" s="86"/>
      <c r="L256" s="86"/>
      <c r="M256" s="86"/>
      <c r="N256" s="86"/>
    </row>
    <row r="257" spans="2:14">
      <c r="B257" s="457" t="str">
        <f>B248</f>
        <v>Enterprise</v>
      </c>
      <c r="C257" s="459">
        <f>SUM('Ethernet Enterprise'!E242:E247)</f>
        <v>0</v>
      </c>
      <c r="D257" s="265">
        <f>SUM('Ethernet Enterprise'!F242:F247)</f>
        <v>0</v>
      </c>
      <c r="E257" s="265"/>
      <c r="F257" s="265"/>
      <c r="G257" s="265"/>
      <c r="H257" s="265"/>
      <c r="I257" s="265"/>
      <c r="J257" s="265"/>
      <c r="K257" s="265"/>
      <c r="L257" s="265"/>
      <c r="M257" s="265"/>
      <c r="N257" s="265"/>
    </row>
    <row r="258" spans="2:14">
      <c r="B258" s="84" t="str">
        <f>B249</f>
        <v>Total</v>
      </c>
      <c r="C258" s="456">
        <f t="shared" ref="C258:D258" si="13">SUM(C255:C257)</f>
        <v>0</v>
      </c>
      <c r="D258" s="90">
        <f t="shared" si="13"/>
        <v>0</v>
      </c>
      <c r="E258" s="90"/>
      <c r="F258" s="90"/>
      <c r="G258" s="90"/>
      <c r="H258" s="90"/>
      <c r="I258" s="90"/>
      <c r="J258" s="90"/>
      <c r="K258" s="90"/>
      <c r="L258" s="90"/>
      <c r="M258" s="90"/>
      <c r="N258" s="90"/>
    </row>
    <row r="259" spans="2:14">
      <c r="B259" s="99" t="s">
        <v>51</v>
      </c>
      <c r="C259" s="100"/>
      <c r="D259" s="100"/>
      <c r="E259" s="100"/>
      <c r="F259" s="100"/>
      <c r="G259" s="100"/>
      <c r="H259" s="100"/>
      <c r="I259" s="100"/>
      <c r="J259" s="100"/>
      <c r="K259" s="100"/>
      <c r="L259" s="100"/>
      <c r="M259" s="100"/>
      <c r="N259" s="100"/>
    </row>
    <row r="291" spans="2:14" ht="21">
      <c r="B291" s="15" t="s">
        <v>433</v>
      </c>
      <c r="C291" s="41"/>
      <c r="D291" s="41"/>
      <c r="E291" s="41"/>
      <c r="F291" s="41"/>
      <c r="G291" s="41"/>
    </row>
    <row r="292" spans="2:14">
      <c r="C292" s="750">
        <v>2016</v>
      </c>
      <c r="D292" s="750">
        <v>2017</v>
      </c>
      <c r="E292" s="750">
        <v>2018</v>
      </c>
      <c r="F292" s="750">
        <v>2019</v>
      </c>
      <c r="G292" s="750">
        <v>2020</v>
      </c>
      <c r="H292" s="750">
        <v>2021</v>
      </c>
      <c r="I292" s="750">
        <v>2022</v>
      </c>
      <c r="J292" s="750">
        <v>2023</v>
      </c>
      <c r="K292" s="750">
        <v>2024</v>
      </c>
      <c r="L292" s="750">
        <v>2025</v>
      </c>
      <c r="M292" s="750">
        <v>2026</v>
      </c>
      <c r="N292" s="750">
        <v>2027</v>
      </c>
    </row>
    <row r="293" spans="2:14">
      <c r="B293" s="113" t="s">
        <v>59</v>
      </c>
      <c r="C293" s="752">
        <v>0</v>
      </c>
      <c r="D293" s="752">
        <v>0</v>
      </c>
      <c r="E293" s="752"/>
      <c r="F293" s="752"/>
      <c r="G293" s="752"/>
      <c r="H293" s="752"/>
      <c r="I293" s="752"/>
      <c r="J293" s="752"/>
      <c r="K293" s="752"/>
      <c r="L293" s="752"/>
      <c r="M293" s="752"/>
      <c r="N293" s="752"/>
    </row>
    <row r="294" spans="2:14">
      <c r="B294" s="180" t="s">
        <v>106</v>
      </c>
      <c r="C294" s="752">
        <v>0</v>
      </c>
      <c r="D294" s="752">
        <v>0</v>
      </c>
      <c r="E294" s="752"/>
      <c r="F294" s="752"/>
      <c r="G294" s="752"/>
      <c r="H294" s="752"/>
      <c r="I294" s="752"/>
      <c r="J294" s="752"/>
      <c r="K294" s="752"/>
      <c r="L294" s="752"/>
      <c r="M294" s="752"/>
      <c r="N294" s="752"/>
    </row>
    <row r="295" spans="2:14">
      <c r="B295" s="204" t="s">
        <v>71</v>
      </c>
      <c r="C295" s="752">
        <v>0</v>
      </c>
      <c r="D295" s="752">
        <v>0</v>
      </c>
      <c r="E295" s="752"/>
      <c r="F295" s="752"/>
      <c r="G295" s="752"/>
      <c r="H295" s="752"/>
      <c r="I295" s="752"/>
      <c r="J295" s="752"/>
      <c r="K295" s="752"/>
      <c r="L295" s="752"/>
      <c r="M295" s="752"/>
      <c r="N295" s="752"/>
    </row>
    <row r="296" spans="2:14">
      <c r="B296" s="84" t="s">
        <v>12</v>
      </c>
      <c r="C296" s="451"/>
      <c r="D296" s="89"/>
      <c r="E296" s="89"/>
      <c r="F296" s="89"/>
      <c r="G296" s="89"/>
      <c r="H296" s="89"/>
      <c r="I296" s="89"/>
      <c r="J296" s="89"/>
      <c r="K296" s="89"/>
      <c r="L296" s="89"/>
      <c r="M296" s="89"/>
      <c r="N296" s="89"/>
    </row>
    <row r="297" spans="2:14">
      <c r="B297" s="99" t="s">
        <v>51</v>
      </c>
      <c r="C297" s="100"/>
      <c r="D297" s="100"/>
      <c r="E297" s="100"/>
      <c r="F297" s="100"/>
      <c r="G297" s="100"/>
      <c r="H297" s="100"/>
      <c r="I297" s="100"/>
      <c r="J297" s="100"/>
      <c r="K297" s="100"/>
      <c r="L297" s="100"/>
      <c r="M297" s="100"/>
      <c r="N297" s="100"/>
    </row>
    <row r="300" spans="2:14" ht="21">
      <c r="B300" s="15" t="s">
        <v>434</v>
      </c>
    </row>
    <row r="301" spans="2:14">
      <c r="C301" s="750">
        <v>2016</v>
      </c>
      <c r="D301" s="750">
        <v>2017</v>
      </c>
      <c r="E301" s="750">
        <v>2018</v>
      </c>
      <c r="F301" s="750">
        <v>2019</v>
      </c>
      <c r="G301" s="750">
        <v>2020</v>
      </c>
      <c r="H301" s="750">
        <v>2021</v>
      </c>
      <c r="I301" s="750">
        <v>2022</v>
      </c>
      <c r="J301" s="750">
        <v>2023</v>
      </c>
      <c r="K301" s="750">
        <v>2024</v>
      </c>
      <c r="L301" s="750">
        <v>2025</v>
      </c>
      <c r="M301" s="750">
        <v>2026</v>
      </c>
      <c r="N301" s="750">
        <v>2027</v>
      </c>
    </row>
    <row r="302" spans="2:14">
      <c r="B302" s="113" t="str">
        <f>B293</f>
        <v>Telecom</v>
      </c>
      <c r="C302" s="751">
        <f>SUM('Ethernet Telecom'!E289:E294)</f>
        <v>0</v>
      </c>
      <c r="D302" s="751">
        <f>SUM('Ethernet Telecom'!F289:F294)</f>
        <v>0</v>
      </c>
      <c r="E302" s="751"/>
      <c r="F302" s="751"/>
      <c r="G302" s="751"/>
      <c r="H302" s="751"/>
      <c r="I302" s="751"/>
      <c r="J302" s="751"/>
      <c r="K302" s="751"/>
      <c r="L302" s="751"/>
      <c r="M302" s="751"/>
      <c r="N302" s="751"/>
    </row>
    <row r="303" spans="2:14">
      <c r="B303" s="114" t="str">
        <f>B294</f>
        <v>Cloud</v>
      </c>
      <c r="C303" s="751">
        <f>SUM('Ethernet Cloud'!E248:E252)</f>
        <v>0</v>
      </c>
      <c r="D303" s="751">
        <f>SUM('Ethernet Cloud'!F248:F252)</f>
        <v>0</v>
      </c>
      <c r="E303" s="751"/>
      <c r="F303" s="751"/>
      <c r="G303" s="751"/>
      <c r="H303" s="751"/>
      <c r="I303" s="751"/>
      <c r="J303" s="751"/>
      <c r="K303" s="751"/>
      <c r="L303" s="751"/>
      <c r="M303" s="751"/>
      <c r="N303" s="751"/>
    </row>
    <row r="304" spans="2:14">
      <c r="B304" s="457" t="str">
        <f>B295</f>
        <v>Enterprise</v>
      </c>
      <c r="C304" s="751">
        <f>SUM('Ethernet Enterprise'!E289:E294)</f>
        <v>0</v>
      </c>
      <c r="D304" s="751">
        <f>SUM('Ethernet Enterprise'!F289:F294)</f>
        <v>0</v>
      </c>
      <c r="E304" s="751"/>
      <c r="F304" s="751"/>
      <c r="G304" s="751"/>
      <c r="H304" s="751"/>
      <c r="I304" s="751"/>
      <c r="J304" s="751"/>
      <c r="K304" s="751"/>
      <c r="L304" s="751"/>
      <c r="M304" s="751"/>
      <c r="N304" s="751"/>
    </row>
    <row r="305" spans="2:14">
      <c r="B305" s="84" t="str">
        <f>B296</f>
        <v>Total</v>
      </c>
      <c r="C305" s="751">
        <f t="shared" ref="C305:D305" si="14">SUM(C302:C304)</f>
        <v>0</v>
      </c>
      <c r="D305" s="751">
        <f t="shared" si="14"/>
        <v>0</v>
      </c>
      <c r="E305" s="751"/>
      <c r="F305" s="751"/>
      <c r="G305" s="751"/>
      <c r="H305" s="751"/>
      <c r="I305" s="751"/>
      <c r="J305" s="751"/>
      <c r="K305" s="751"/>
      <c r="L305" s="751"/>
      <c r="M305" s="751"/>
      <c r="N305" s="751"/>
    </row>
    <row r="306" spans="2:14">
      <c r="B306" s="99" t="s">
        <v>51</v>
      </c>
      <c r="C306" s="100"/>
      <c r="D306" s="100"/>
      <c r="E306" s="100"/>
      <c r="F306" s="100"/>
      <c r="G306" s="100"/>
      <c r="H306" s="100"/>
      <c r="I306" s="100"/>
      <c r="J306" s="100"/>
      <c r="K306" s="100"/>
      <c r="L306" s="100"/>
      <c r="M306" s="100"/>
      <c r="N306" s="100"/>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CC"/>
  </sheetPr>
  <dimension ref="B1:U286"/>
  <sheetViews>
    <sheetView showGridLines="0" zoomScale="60" zoomScaleNormal="60" zoomScalePageLayoutView="70" workbookViewId="0">
      <pane xSplit="4" ySplit="6" topLeftCell="E7" activePane="bottomRight" state="frozen"/>
      <selection activeCell="H76" sqref="H76"/>
      <selection pane="topRight" activeCell="H76" sqref="H76"/>
      <selection pane="bottomLeft" activeCell="H76" sqref="H76"/>
      <selection pane="bottomRight"/>
    </sheetView>
  </sheetViews>
  <sheetFormatPr defaultColWidth="8.796875" defaultRowHeight="13.15"/>
  <cols>
    <col min="1" max="1" width="4.46484375" style="63" customWidth="1"/>
    <col min="2" max="2" width="17.796875" style="331" customWidth="1"/>
    <col min="3" max="3" width="12.46484375" style="331" customWidth="1"/>
    <col min="4" max="4" width="17.19921875" style="331" customWidth="1"/>
    <col min="5" max="15" width="11.46484375" style="63" customWidth="1"/>
    <col min="16" max="16" width="14.796875" style="63" customWidth="1"/>
    <col min="17" max="17" width="12.19921875" style="63" customWidth="1"/>
    <col min="18" max="18" width="10.796875" style="63" bestFit="1" customWidth="1"/>
    <col min="19" max="23" width="8.796875" style="63"/>
    <col min="24" max="31" width="10.46484375" style="63" customWidth="1"/>
    <col min="32" max="16384" width="8.796875" style="63"/>
  </cols>
  <sheetData>
    <row r="1" spans="2:21">
      <c r="K1" s="159"/>
      <c r="L1" s="159"/>
      <c r="M1" s="159"/>
      <c r="N1" s="159"/>
      <c r="O1" s="159"/>
      <c r="P1" s="159"/>
    </row>
    <row r="2" spans="2:21" ht="23.25">
      <c r="B2" s="245" t="str">
        <f>'Ethernet Dashboard'!$B$2</f>
        <v>LightCounting Mega Datacenter Report Database</v>
      </c>
      <c r="C2" s="245"/>
      <c r="D2" s="245"/>
      <c r="T2" s="12"/>
      <c r="U2" s="12"/>
    </row>
    <row r="3" spans="2:21" ht="15.75">
      <c r="B3" s="280" t="str">
        <f>Introduction!$B$3</f>
        <v>July 2022 - template - for illustration only</v>
      </c>
    </row>
    <row r="4" spans="2:21" ht="18">
      <c r="B4" s="245" t="s">
        <v>52</v>
      </c>
      <c r="C4" s="245"/>
      <c r="D4" s="245"/>
      <c r="E4" s="227"/>
    </row>
    <row r="5" spans="2:21" ht="14.25">
      <c r="B5" s="332"/>
      <c r="E5" s="158"/>
      <c r="F5" s="158"/>
      <c r="G5" s="158"/>
      <c r="H5" s="158"/>
      <c r="I5" s="158"/>
      <c r="J5" s="158"/>
      <c r="K5" s="158"/>
      <c r="L5" s="158"/>
      <c r="M5" s="158"/>
      <c r="N5" s="158"/>
      <c r="O5" s="158"/>
      <c r="P5" s="158"/>
      <c r="Q5" s="158"/>
    </row>
    <row r="6" spans="2:21">
      <c r="B6" s="167" t="s">
        <v>29</v>
      </c>
      <c r="C6" s="168" t="s">
        <v>28</v>
      </c>
      <c r="D6" s="169" t="s">
        <v>30</v>
      </c>
      <c r="E6" s="91">
        <v>2016</v>
      </c>
      <c r="F6" s="91">
        <v>2017</v>
      </c>
      <c r="G6" s="91">
        <v>2018</v>
      </c>
      <c r="H6" s="91">
        <v>2019</v>
      </c>
      <c r="I6" s="91">
        <v>2020</v>
      </c>
      <c r="J6" s="91">
        <v>2021</v>
      </c>
      <c r="K6" s="91">
        <v>2022</v>
      </c>
      <c r="L6" s="91">
        <v>2023</v>
      </c>
      <c r="M6" s="91">
        <v>2024</v>
      </c>
      <c r="N6" s="91">
        <v>2025</v>
      </c>
      <c r="O6" s="91">
        <v>2026</v>
      </c>
      <c r="P6" s="91">
        <v>2027</v>
      </c>
    </row>
    <row r="7" spans="2:21" ht="21">
      <c r="B7" s="333" t="s">
        <v>94</v>
      </c>
      <c r="E7" s="13" t="s">
        <v>15</v>
      </c>
    </row>
    <row r="8" spans="2:21">
      <c r="B8" s="65" t="s">
        <v>29</v>
      </c>
      <c r="C8" s="65" t="s">
        <v>28</v>
      </c>
      <c r="D8" s="65" t="s">
        <v>30</v>
      </c>
      <c r="E8" s="66">
        <v>2016</v>
      </c>
      <c r="F8" s="66">
        <v>2017</v>
      </c>
      <c r="G8" s="66">
        <v>2018</v>
      </c>
      <c r="H8" s="66">
        <v>2019</v>
      </c>
      <c r="I8" s="66">
        <v>2020</v>
      </c>
      <c r="J8" s="66">
        <v>2021</v>
      </c>
      <c r="K8" s="66">
        <v>2022</v>
      </c>
      <c r="L8" s="66">
        <v>2023</v>
      </c>
      <c r="M8" s="66">
        <v>2024</v>
      </c>
      <c r="N8" s="66">
        <v>2025</v>
      </c>
      <c r="O8" s="66">
        <v>2026</v>
      </c>
      <c r="P8" s="66">
        <v>2027</v>
      </c>
    </row>
    <row r="9" spans="2:21">
      <c r="B9" s="149" t="s">
        <v>53</v>
      </c>
      <c r="C9" s="150" t="s">
        <v>39</v>
      </c>
      <c r="D9" s="151" t="s">
        <v>40</v>
      </c>
      <c r="E9" s="371">
        <v>4496175.0999999996</v>
      </c>
      <c r="F9" s="371">
        <v>4278484</v>
      </c>
      <c r="G9" s="371"/>
      <c r="H9" s="371"/>
      <c r="I9" s="371"/>
      <c r="J9" s="371"/>
      <c r="K9" s="371"/>
      <c r="L9" s="371"/>
      <c r="M9" s="371"/>
      <c r="N9" s="371"/>
      <c r="O9" s="371"/>
      <c r="P9" s="371"/>
      <c r="Q9" s="63" t="str">
        <f t="shared" ref="Q9:Q40" si="0">B9&amp;"_"&amp;C9&amp;"_"&amp;D9</f>
        <v>GbE_500 m_SFP</v>
      </c>
    </row>
    <row r="10" spans="2:21">
      <c r="B10" s="152" t="s">
        <v>53</v>
      </c>
      <c r="C10" s="153" t="s">
        <v>42</v>
      </c>
      <c r="D10" s="154" t="s">
        <v>40</v>
      </c>
      <c r="E10" s="371">
        <v>8393495.8800000008</v>
      </c>
      <c r="F10" s="371">
        <v>6412151</v>
      </c>
      <c r="G10" s="371"/>
      <c r="H10" s="371"/>
      <c r="I10" s="371"/>
      <c r="J10" s="371"/>
      <c r="K10" s="371"/>
      <c r="L10" s="371"/>
      <c r="M10" s="371"/>
      <c r="N10" s="371"/>
      <c r="O10" s="371"/>
      <c r="P10" s="371"/>
      <c r="Q10" s="63" t="str">
        <f t="shared" si="0"/>
        <v>GbE_10 km_SFP</v>
      </c>
    </row>
    <row r="11" spans="2:21">
      <c r="B11" s="152" t="s">
        <v>53</v>
      </c>
      <c r="C11" s="153" t="s">
        <v>43</v>
      </c>
      <c r="D11" s="154" t="s">
        <v>40</v>
      </c>
      <c r="E11" s="371">
        <v>562563.625</v>
      </c>
      <c r="F11" s="371">
        <v>477500.4</v>
      </c>
      <c r="G11" s="371"/>
      <c r="H11" s="371"/>
      <c r="I11" s="371"/>
      <c r="J11" s="371"/>
      <c r="K11" s="371"/>
      <c r="L11" s="371"/>
      <c r="M11" s="371"/>
      <c r="N11" s="371"/>
      <c r="O11" s="371"/>
      <c r="P11" s="371"/>
      <c r="Q11" s="63" t="str">
        <f t="shared" si="0"/>
        <v>GbE_40 km_SFP</v>
      </c>
    </row>
    <row r="12" spans="2:21">
      <c r="B12" s="152" t="s">
        <v>53</v>
      </c>
      <c r="C12" s="153" t="s">
        <v>44</v>
      </c>
      <c r="D12" s="154" t="s">
        <v>40</v>
      </c>
      <c r="E12" s="371">
        <v>115175.5</v>
      </c>
      <c r="F12" s="371">
        <v>105559.64999999997</v>
      </c>
      <c r="G12" s="371"/>
      <c r="H12" s="371"/>
      <c r="I12" s="371"/>
      <c r="J12" s="371"/>
      <c r="K12" s="371"/>
      <c r="L12" s="371"/>
      <c r="M12" s="371"/>
      <c r="N12" s="371"/>
      <c r="O12" s="371"/>
      <c r="P12" s="371"/>
      <c r="Q12" s="63" t="str">
        <f t="shared" si="0"/>
        <v>GbE_80 km_SFP</v>
      </c>
    </row>
    <row r="13" spans="2:21">
      <c r="B13" s="222" t="s">
        <v>127</v>
      </c>
      <c r="C13" s="220" t="s">
        <v>128</v>
      </c>
      <c r="D13" s="223" t="s">
        <v>129</v>
      </c>
      <c r="E13" s="375">
        <v>200000</v>
      </c>
      <c r="F13" s="375">
        <v>0</v>
      </c>
      <c r="G13" s="375"/>
      <c r="H13" s="375"/>
      <c r="I13" s="375"/>
      <c r="J13" s="375"/>
      <c r="K13" s="375"/>
      <c r="L13" s="375"/>
      <c r="M13" s="375"/>
      <c r="N13" s="375"/>
      <c r="O13" s="375"/>
      <c r="P13" s="375"/>
      <c r="Q13" s="63" t="str">
        <f t="shared" si="0"/>
        <v>GbE &amp; Fast Ethernet_Various_Legacy/discontinued</v>
      </c>
    </row>
    <row r="14" spans="2:21">
      <c r="B14" s="152" t="s">
        <v>54</v>
      </c>
      <c r="C14" s="153" t="s">
        <v>36</v>
      </c>
      <c r="D14" s="154" t="s">
        <v>33</v>
      </c>
      <c r="E14" s="371">
        <v>117811</v>
      </c>
      <c r="F14" s="371">
        <v>83582</v>
      </c>
      <c r="G14" s="371"/>
      <c r="H14" s="371"/>
      <c r="I14" s="371"/>
      <c r="J14" s="371"/>
      <c r="K14" s="371"/>
      <c r="L14" s="371"/>
      <c r="M14" s="371"/>
      <c r="N14" s="371"/>
      <c r="O14" s="371"/>
      <c r="P14" s="371"/>
      <c r="Q14" s="63" t="str">
        <f t="shared" si="0"/>
        <v>10GbE_300 m_XFP</v>
      </c>
    </row>
    <row r="15" spans="2:21">
      <c r="B15" s="152" t="s">
        <v>54</v>
      </c>
      <c r="C15" s="153" t="s">
        <v>36</v>
      </c>
      <c r="D15" s="154" t="s">
        <v>38</v>
      </c>
      <c r="E15" s="371">
        <v>11231936.93</v>
      </c>
      <c r="F15" s="371">
        <v>12500000</v>
      </c>
      <c r="G15" s="371"/>
      <c r="H15" s="371"/>
      <c r="I15" s="371"/>
      <c r="J15" s="371"/>
      <c r="K15" s="371"/>
      <c r="L15" s="371"/>
      <c r="M15" s="371"/>
      <c r="N15" s="371"/>
      <c r="O15" s="371"/>
      <c r="P15" s="371"/>
      <c r="Q15" s="63" t="str">
        <f t="shared" si="0"/>
        <v>10GbE_300 m_SFP+</v>
      </c>
    </row>
    <row r="16" spans="2:21">
      <c r="B16" s="152" t="s">
        <v>88</v>
      </c>
      <c r="C16" s="153" t="s">
        <v>69</v>
      </c>
      <c r="D16" s="154" t="s">
        <v>38</v>
      </c>
      <c r="E16" s="371">
        <v>121638</v>
      </c>
      <c r="F16" s="371">
        <v>108162</v>
      </c>
      <c r="G16" s="371"/>
      <c r="H16" s="371"/>
      <c r="I16" s="371"/>
      <c r="J16" s="371"/>
      <c r="K16" s="371"/>
      <c r="L16" s="371"/>
      <c r="M16" s="371"/>
      <c r="N16" s="371"/>
      <c r="O16" s="371"/>
      <c r="P16" s="371"/>
      <c r="Q16" s="63" t="str">
        <f t="shared" si="0"/>
        <v>10GbE LRM_220 m_SFP+</v>
      </c>
    </row>
    <row r="17" spans="2:17">
      <c r="B17" s="152" t="s">
        <v>54</v>
      </c>
      <c r="C17" s="153" t="s">
        <v>42</v>
      </c>
      <c r="D17" s="154" t="s">
        <v>33</v>
      </c>
      <c r="E17" s="371">
        <v>122271</v>
      </c>
      <c r="F17" s="371">
        <v>65238</v>
      </c>
      <c r="G17" s="371"/>
      <c r="H17" s="371"/>
      <c r="I17" s="371"/>
      <c r="J17" s="371"/>
      <c r="K17" s="371"/>
      <c r="L17" s="371"/>
      <c r="M17" s="371"/>
      <c r="N17" s="371"/>
      <c r="O17" s="371"/>
      <c r="P17" s="371"/>
      <c r="Q17" s="63" t="str">
        <f t="shared" si="0"/>
        <v>10GbE_10 km_XFP</v>
      </c>
    </row>
    <row r="18" spans="2:17">
      <c r="B18" s="152" t="s">
        <v>54</v>
      </c>
      <c r="C18" s="153" t="s">
        <v>42</v>
      </c>
      <c r="D18" s="154" t="s">
        <v>38</v>
      </c>
      <c r="E18" s="371">
        <v>6400000</v>
      </c>
      <c r="F18" s="371">
        <v>6750000</v>
      </c>
      <c r="G18" s="371"/>
      <c r="H18" s="371"/>
      <c r="I18" s="371"/>
      <c r="J18" s="371"/>
      <c r="K18" s="371"/>
      <c r="L18" s="371"/>
      <c r="M18" s="371"/>
      <c r="N18" s="371"/>
      <c r="O18" s="371"/>
      <c r="P18" s="371"/>
      <c r="Q18" s="63" t="str">
        <f t="shared" si="0"/>
        <v>10GbE_10 km_SFP+</v>
      </c>
    </row>
    <row r="19" spans="2:17">
      <c r="B19" s="152" t="s">
        <v>54</v>
      </c>
      <c r="C19" s="153" t="s">
        <v>43</v>
      </c>
      <c r="D19" s="154" t="s">
        <v>33</v>
      </c>
      <c r="E19" s="371">
        <v>152629</v>
      </c>
      <c r="F19" s="371">
        <v>107234</v>
      </c>
      <c r="G19" s="371"/>
      <c r="H19" s="371"/>
      <c r="I19" s="371"/>
      <c r="J19" s="371"/>
      <c r="K19" s="371"/>
      <c r="L19" s="371"/>
      <c r="M19" s="371"/>
      <c r="N19" s="371"/>
      <c r="O19" s="371"/>
      <c r="P19" s="371"/>
      <c r="Q19" s="63" t="str">
        <f t="shared" si="0"/>
        <v>10GbE_40 km_XFP</v>
      </c>
    </row>
    <row r="20" spans="2:17">
      <c r="B20" s="152" t="s">
        <v>54</v>
      </c>
      <c r="C20" s="153" t="s">
        <v>43</v>
      </c>
      <c r="D20" s="154" t="s">
        <v>38</v>
      </c>
      <c r="E20" s="371">
        <v>257909.25</v>
      </c>
      <c r="F20" s="371">
        <v>258318.59999999998</v>
      </c>
      <c r="G20" s="371"/>
      <c r="H20" s="371"/>
      <c r="I20" s="371"/>
      <c r="J20" s="371"/>
      <c r="K20" s="371"/>
      <c r="L20" s="371"/>
      <c r="M20" s="371"/>
      <c r="N20" s="371"/>
      <c r="O20" s="371"/>
      <c r="P20" s="371"/>
      <c r="Q20" s="63" t="str">
        <f t="shared" si="0"/>
        <v>10GbE_40 km_SFP+</v>
      </c>
    </row>
    <row r="21" spans="2:17">
      <c r="B21" s="152" t="s">
        <v>54</v>
      </c>
      <c r="C21" s="153" t="s">
        <v>44</v>
      </c>
      <c r="D21" s="154" t="s">
        <v>33</v>
      </c>
      <c r="E21" s="371">
        <v>68753</v>
      </c>
      <c r="F21" s="371">
        <v>9455</v>
      </c>
      <c r="G21" s="371"/>
      <c r="H21" s="371"/>
      <c r="I21" s="371"/>
      <c r="J21" s="371"/>
      <c r="K21" s="371"/>
      <c r="L21" s="371"/>
      <c r="M21" s="371"/>
      <c r="N21" s="371"/>
      <c r="O21" s="371"/>
      <c r="P21" s="371"/>
      <c r="Q21" s="63" t="str">
        <f t="shared" si="0"/>
        <v>10GbE_80 km_XFP</v>
      </c>
    </row>
    <row r="22" spans="2:17">
      <c r="B22" s="152" t="s">
        <v>54</v>
      </c>
      <c r="C22" s="153" t="s">
        <v>44</v>
      </c>
      <c r="D22" s="154" t="s">
        <v>38</v>
      </c>
      <c r="E22" s="371">
        <v>43870.75</v>
      </c>
      <c r="F22" s="371">
        <v>63032.5</v>
      </c>
      <c r="G22" s="371"/>
      <c r="H22" s="371"/>
      <c r="I22" s="371"/>
      <c r="J22" s="371"/>
      <c r="K22" s="371"/>
      <c r="L22" s="371"/>
      <c r="M22" s="371"/>
      <c r="N22" s="371"/>
      <c r="O22" s="371"/>
      <c r="P22" s="371"/>
      <c r="Q22" s="63" t="str">
        <f t="shared" si="0"/>
        <v>10GbE_80 km_SFP+</v>
      </c>
    </row>
    <row r="23" spans="2:17">
      <c r="B23" s="341" t="s">
        <v>54</v>
      </c>
      <c r="C23" s="342" t="s">
        <v>128</v>
      </c>
      <c r="D23" s="223" t="s">
        <v>129</v>
      </c>
      <c r="E23" s="375">
        <v>65053</v>
      </c>
      <c r="F23" s="375">
        <v>24329</v>
      </c>
      <c r="G23" s="375"/>
      <c r="H23" s="375"/>
      <c r="I23" s="375"/>
      <c r="J23" s="375"/>
      <c r="K23" s="375"/>
      <c r="L23" s="375"/>
      <c r="M23" s="375"/>
      <c r="N23" s="375"/>
      <c r="O23" s="375"/>
      <c r="P23" s="375"/>
      <c r="Q23" s="63" t="str">
        <f t="shared" si="0"/>
        <v>10GbE_Various_Legacy/discontinued</v>
      </c>
    </row>
    <row r="24" spans="2:17">
      <c r="B24" s="149" t="s">
        <v>92</v>
      </c>
      <c r="C24" s="150" t="s">
        <v>220</v>
      </c>
      <c r="D24" s="151" t="s">
        <v>75</v>
      </c>
      <c r="E24" s="370">
        <v>7146</v>
      </c>
      <c r="F24" s="370">
        <v>95865</v>
      </c>
      <c r="G24" s="370"/>
      <c r="H24" s="370"/>
      <c r="I24" s="370"/>
      <c r="J24" s="370"/>
      <c r="K24" s="370"/>
      <c r="L24" s="370"/>
      <c r="M24" s="370"/>
      <c r="N24" s="370"/>
      <c r="O24" s="370"/>
      <c r="P24" s="370"/>
      <c r="Q24" s="63" t="str">
        <f t="shared" si="0"/>
        <v>25GbE SR_100 - 300 m_SFP28</v>
      </c>
    </row>
    <row r="25" spans="2:17">
      <c r="B25" s="152" t="s">
        <v>93</v>
      </c>
      <c r="C25" s="153" t="s">
        <v>42</v>
      </c>
      <c r="D25" s="154" t="s">
        <v>75</v>
      </c>
      <c r="E25" s="371">
        <v>4548</v>
      </c>
      <c r="F25" s="371">
        <v>17462</v>
      </c>
      <c r="G25" s="371"/>
      <c r="H25" s="371"/>
      <c r="I25" s="371"/>
      <c r="J25" s="371"/>
      <c r="K25" s="371"/>
      <c r="L25" s="371"/>
      <c r="M25" s="371"/>
      <c r="N25" s="371"/>
      <c r="O25" s="371"/>
      <c r="P25" s="371"/>
      <c r="Q25" s="63" t="str">
        <f t="shared" si="0"/>
        <v>25GbE LR_10 km_SFP28</v>
      </c>
    </row>
    <row r="26" spans="2:17">
      <c r="B26" s="155" t="s">
        <v>124</v>
      </c>
      <c r="C26" s="156" t="s">
        <v>43</v>
      </c>
      <c r="D26" s="157" t="s">
        <v>75</v>
      </c>
      <c r="E26" s="371">
        <v>0</v>
      </c>
      <c r="F26" s="371">
        <v>0</v>
      </c>
      <c r="G26" s="371"/>
      <c r="H26" s="371"/>
      <c r="I26" s="371"/>
      <c r="J26" s="371"/>
      <c r="K26" s="371"/>
      <c r="L26" s="371"/>
      <c r="M26" s="371"/>
      <c r="N26" s="371"/>
      <c r="O26" s="371"/>
      <c r="P26" s="371"/>
      <c r="Q26" s="63" t="str">
        <f t="shared" si="0"/>
        <v>25GbE ER_40 km_SFP28</v>
      </c>
    </row>
    <row r="27" spans="2:17">
      <c r="B27" s="152" t="s">
        <v>221</v>
      </c>
      <c r="C27" s="153" t="s">
        <v>31</v>
      </c>
      <c r="D27" s="154" t="s">
        <v>56</v>
      </c>
      <c r="E27" s="370">
        <v>639935</v>
      </c>
      <c r="F27" s="370">
        <v>793812</v>
      </c>
      <c r="G27" s="370"/>
      <c r="H27" s="370"/>
      <c r="I27" s="370"/>
      <c r="J27" s="370"/>
      <c r="K27" s="370"/>
      <c r="L27" s="370"/>
      <c r="M27" s="370"/>
      <c r="N27" s="370"/>
      <c r="O27" s="370"/>
      <c r="P27" s="370"/>
      <c r="Q27" s="63" t="str">
        <f t="shared" si="0"/>
        <v>40G SR4_100 m_QSFP+</v>
      </c>
    </row>
    <row r="28" spans="2:17">
      <c r="B28" s="152" t="s">
        <v>74</v>
      </c>
      <c r="C28" s="153" t="s">
        <v>31</v>
      </c>
      <c r="D28" s="154" t="s">
        <v>56</v>
      </c>
      <c r="E28" s="371">
        <v>614294</v>
      </c>
      <c r="F28" s="371">
        <v>750519</v>
      </c>
      <c r="G28" s="371"/>
      <c r="H28" s="371"/>
      <c r="I28" s="371"/>
      <c r="J28" s="371"/>
      <c r="K28" s="371"/>
      <c r="L28" s="371"/>
      <c r="M28" s="371"/>
      <c r="N28" s="371"/>
      <c r="O28" s="371"/>
      <c r="P28" s="371"/>
      <c r="Q28" s="63" t="str">
        <f t="shared" si="0"/>
        <v>40GbE MM duplex_100 m_QSFP+</v>
      </c>
    </row>
    <row r="29" spans="2:17">
      <c r="B29" s="152" t="s">
        <v>89</v>
      </c>
      <c r="C29" s="153" t="s">
        <v>36</v>
      </c>
      <c r="D29" s="154" t="s">
        <v>56</v>
      </c>
      <c r="E29" s="373">
        <v>275269</v>
      </c>
      <c r="F29" s="373">
        <v>466535</v>
      </c>
      <c r="G29" s="373"/>
      <c r="H29" s="373"/>
      <c r="I29" s="373"/>
      <c r="J29" s="373"/>
      <c r="K29" s="373"/>
      <c r="L29" s="373"/>
      <c r="M29" s="373"/>
      <c r="N29" s="373"/>
      <c r="O29" s="373"/>
      <c r="P29" s="373"/>
      <c r="Q29" s="63" t="str">
        <f t="shared" si="0"/>
        <v>40GbE eSR_300 m_QSFP+</v>
      </c>
    </row>
    <row r="30" spans="2:17">
      <c r="B30" s="343" t="s">
        <v>58</v>
      </c>
      <c r="C30" s="153" t="s">
        <v>39</v>
      </c>
      <c r="D30" s="154" t="s">
        <v>56</v>
      </c>
      <c r="E30" s="373">
        <v>813790</v>
      </c>
      <c r="F30" s="373">
        <v>613640</v>
      </c>
      <c r="G30" s="373"/>
      <c r="H30" s="373"/>
      <c r="I30" s="373"/>
      <c r="J30" s="373"/>
      <c r="K30" s="373"/>
      <c r="L30" s="373"/>
      <c r="M30" s="373"/>
      <c r="N30" s="373"/>
      <c r="O30" s="373"/>
      <c r="P30" s="373"/>
      <c r="Q30" s="63" t="str">
        <f t="shared" si="0"/>
        <v>40 GbE PSM4_500 m_QSFP+</v>
      </c>
    </row>
    <row r="31" spans="2:17">
      <c r="B31" s="152" t="s">
        <v>90</v>
      </c>
      <c r="C31" s="153" t="s">
        <v>41</v>
      </c>
      <c r="D31" s="154" t="s">
        <v>34</v>
      </c>
      <c r="E31" s="373">
        <v>791</v>
      </c>
      <c r="F31" s="373">
        <v>402</v>
      </c>
      <c r="G31" s="373"/>
      <c r="H31" s="373"/>
      <c r="I31" s="373"/>
      <c r="J31" s="373"/>
      <c r="K31" s="373"/>
      <c r="L31" s="373"/>
      <c r="M31" s="373"/>
      <c r="N31" s="373"/>
      <c r="O31" s="373"/>
      <c r="P31" s="373"/>
      <c r="Q31" s="63" t="str">
        <f t="shared" si="0"/>
        <v>40GbE (FR)_2 km_CFP</v>
      </c>
    </row>
    <row r="32" spans="2:17">
      <c r="B32" s="152" t="s">
        <v>91</v>
      </c>
      <c r="C32" s="153" t="s">
        <v>41</v>
      </c>
      <c r="D32" s="154" t="s">
        <v>56</v>
      </c>
      <c r="E32" s="373">
        <v>470209</v>
      </c>
      <c r="F32" s="373">
        <v>806616</v>
      </c>
      <c r="G32" s="373"/>
      <c r="H32" s="373"/>
      <c r="I32" s="373"/>
      <c r="J32" s="373"/>
      <c r="K32" s="373"/>
      <c r="L32" s="373"/>
      <c r="M32" s="373"/>
      <c r="N32" s="373"/>
      <c r="O32" s="373"/>
      <c r="P32" s="373"/>
      <c r="Q32" s="63" t="str">
        <f t="shared" si="0"/>
        <v>40GbE (LR4 subspec)_2 km_QSFP+</v>
      </c>
    </row>
    <row r="33" spans="2:17">
      <c r="B33" s="152" t="s">
        <v>81</v>
      </c>
      <c r="C33" s="153" t="s">
        <v>42</v>
      </c>
      <c r="D33" s="154" t="s">
        <v>34</v>
      </c>
      <c r="E33" s="373">
        <v>6655</v>
      </c>
      <c r="F33" s="373">
        <v>2846</v>
      </c>
      <c r="G33" s="373"/>
      <c r="H33" s="373"/>
      <c r="I33" s="373"/>
      <c r="J33" s="373"/>
      <c r="K33" s="373"/>
      <c r="L33" s="373"/>
      <c r="M33" s="373"/>
      <c r="N33" s="373"/>
      <c r="O33" s="373"/>
      <c r="P33" s="373"/>
      <c r="Q33" s="63" t="str">
        <f t="shared" si="0"/>
        <v>40GbE_10 km_CFP</v>
      </c>
    </row>
    <row r="34" spans="2:17">
      <c r="B34" s="152" t="s">
        <v>81</v>
      </c>
      <c r="C34" s="153" t="s">
        <v>42</v>
      </c>
      <c r="D34" s="154" t="s">
        <v>56</v>
      </c>
      <c r="E34" s="373">
        <v>327231</v>
      </c>
      <c r="F34" s="373">
        <v>424358</v>
      </c>
      <c r="G34" s="373"/>
      <c r="H34" s="373"/>
      <c r="I34" s="373"/>
      <c r="J34" s="373"/>
      <c r="K34" s="373"/>
      <c r="L34" s="373"/>
      <c r="M34" s="373"/>
      <c r="N34" s="373"/>
      <c r="O34" s="373"/>
      <c r="P34" s="373"/>
      <c r="Q34" s="63" t="str">
        <f t="shared" si="0"/>
        <v>40GbE_10 km_QSFP+</v>
      </c>
    </row>
    <row r="35" spans="2:17">
      <c r="B35" s="155" t="s">
        <v>81</v>
      </c>
      <c r="C35" s="156" t="s">
        <v>43</v>
      </c>
      <c r="D35" s="157" t="s">
        <v>37</v>
      </c>
      <c r="E35" s="374">
        <v>4894</v>
      </c>
      <c r="F35" s="374">
        <v>5432</v>
      </c>
      <c r="G35" s="374"/>
      <c r="H35" s="374"/>
      <c r="I35" s="374"/>
      <c r="J35" s="374"/>
      <c r="K35" s="374"/>
      <c r="L35" s="374"/>
      <c r="M35" s="374"/>
      <c r="N35" s="374"/>
      <c r="O35" s="374"/>
      <c r="P35" s="374"/>
      <c r="Q35" s="63" t="str">
        <f t="shared" si="0"/>
        <v>40GbE_40 km_all</v>
      </c>
    </row>
    <row r="36" spans="2:17">
      <c r="B36" s="149" t="s">
        <v>222</v>
      </c>
      <c r="C36" s="150" t="s">
        <v>31</v>
      </c>
      <c r="D36" s="151" t="s">
        <v>37</v>
      </c>
      <c r="E36" s="372">
        <v>0</v>
      </c>
      <c r="F36" s="372">
        <v>0</v>
      </c>
      <c r="G36" s="372"/>
      <c r="H36" s="372"/>
      <c r="I36" s="372"/>
      <c r="J36" s="372"/>
      <c r="K36" s="372"/>
      <c r="L36" s="372"/>
      <c r="M36" s="372"/>
      <c r="N36" s="372"/>
      <c r="O36" s="372"/>
      <c r="P36" s="372"/>
      <c r="Q36" s="63" t="str">
        <f t="shared" si="0"/>
        <v>50G _100 m_all</v>
      </c>
    </row>
    <row r="37" spans="2:17">
      <c r="B37" s="152" t="s">
        <v>222</v>
      </c>
      <c r="C37" s="153" t="s">
        <v>41</v>
      </c>
      <c r="D37" s="154" t="s">
        <v>37</v>
      </c>
      <c r="E37" s="373">
        <v>0</v>
      </c>
      <c r="F37" s="373">
        <v>0</v>
      </c>
      <c r="G37" s="373"/>
      <c r="H37" s="373"/>
      <c r="I37" s="373"/>
      <c r="J37" s="373"/>
      <c r="K37" s="373"/>
      <c r="L37" s="373"/>
      <c r="M37" s="373"/>
      <c r="N37" s="373"/>
      <c r="O37" s="373"/>
      <c r="P37" s="373"/>
      <c r="Q37" s="63" t="str">
        <f t="shared" si="0"/>
        <v>50G _2 km_all</v>
      </c>
    </row>
    <row r="38" spans="2:17">
      <c r="B38" s="152" t="s">
        <v>222</v>
      </c>
      <c r="C38" s="153" t="s">
        <v>42</v>
      </c>
      <c r="D38" s="154" t="s">
        <v>37</v>
      </c>
      <c r="E38" s="373">
        <v>0</v>
      </c>
      <c r="F38" s="373">
        <v>0</v>
      </c>
      <c r="G38" s="373"/>
      <c r="H38" s="373"/>
      <c r="I38" s="373"/>
      <c r="J38" s="373"/>
      <c r="K38" s="373"/>
      <c r="L38" s="373"/>
      <c r="M38" s="373"/>
      <c r="N38" s="373"/>
      <c r="O38" s="373"/>
      <c r="P38" s="373"/>
      <c r="Q38" s="63" t="str">
        <f t="shared" si="0"/>
        <v>50G _10 km_all</v>
      </c>
    </row>
    <row r="39" spans="2:17">
      <c r="B39" s="152" t="s">
        <v>222</v>
      </c>
      <c r="C39" s="153" t="s">
        <v>43</v>
      </c>
      <c r="D39" s="154" t="s">
        <v>37</v>
      </c>
      <c r="E39" s="373">
        <v>0</v>
      </c>
      <c r="F39" s="373">
        <v>0</v>
      </c>
      <c r="G39" s="373"/>
      <c r="H39" s="373"/>
      <c r="I39" s="373"/>
      <c r="J39" s="373"/>
      <c r="K39" s="373"/>
      <c r="L39" s="373"/>
      <c r="M39" s="373"/>
      <c r="N39" s="373"/>
      <c r="O39" s="373"/>
      <c r="P39" s="373"/>
      <c r="Q39" s="63" t="str">
        <f t="shared" si="0"/>
        <v>50G _40 km_all</v>
      </c>
    </row>
    <row r="40" spans="2:17">
      <c r="B40" s="155" t="s">
        <v>222</v>
      </c>
      <c r="C40" s="156" t="s">
        <v>44</v>
      </c>
      <c r="D40" s="157" t="s">
        <v>37</v>
      </c>
      <c r="E40" s="373">
        <v>0</v>
      </c>
      <c r="F40" s="373">
        <v>0</v>
      </c>
      <c r="G40" s="373"/>
      <c r="H40" s="373"/>
      <c r="I40" s="373"/>
      <c r="J40" s="373"/>
      <c r="K40" s="373"/>
      <c r="L40" s="373"/>
      <c r="M40" s="373"/>
      <c r="N40" s="373"/>
      <c r="O40" s="373"/>
      <c r="P40" s="373"/>
      <c r="Q40" s="63" t="str">
        <f t="shared" si="0"/>
        <v>50G _80 km_all</v>
      </c>
    </row>
    <row r="41" spans="2:17">
      <c r="B41" s="152" t="str">
        <f>Segmentation!B72</f>
        <v>100G</v>
      </c>
      <c r="C41" s="153" t="str">
        <f>Segmentation!C72</f>
        <v>100 m</v>
      </c>
      <c r="D41" s="154" t="str">
        <f>Segmentation!D72</f>
        <v>CFP</v>
      </c>
      <c r="E41" s="372">
        <v>14816</v>
      </c>
      <c r="F41" s="372">
        <v>6913</v>
      </c>
      <c r="G41" s="372"/>
      <c r="H41" s="372"/>
      <c r="I41" s="372"/>
      <c r="J41" s="372"/>
      <c r="K41" s="372"/>
      <c r="L41" s="372"/>
      <c r="M41" s="372"/>
      <c r="N41" s="372"/>
      <c r="O41" s="372"/>
      <c r="P41" s="372"/>
      <c r="Q41" s="63" t="str">
        <f t="shared" ref="Q41:Q72" si="1">B41&amp;"_"&amp;C41&amp;"_"&amp;D41</f>
        <v>100G_100 m_CFP</v>
      </c>
    </row>
    <row r="42" spans="2:17">
      <c r="B42" s="152" t="str">
        <f>Segmentation!B73</f>
        <v>100G</v>
      </c>
      <c r="C42" s="153" t="str">
        <f>Segmentation!C73</f>
        <v>100 m</v>
      </c>
      <c r="D42" s="154" t="str">
        <f>Segmentation!D73</f>
        <v>CFP2/4</v>
      </c>
      <c r="E42" s="373">
        <v>4367</v>
      </c>
      <c r="F42" s="373">
        <v>2269</v>
      </c>
      <c r="G42" s="373"/>
      <c r="H42" s="373"/>
      <c r="I42" s="373"/>
      <c r="J42" s="373"/>
      <c r="K42" s="373"/>
      <c r="L42" s="373"/>
      <c r="M42" s="373"/>
      <c r="N42" s="373"/>
      <c r="O42" s="373"/>
      <c r="P42" s="373"/>
      <c r="Q42" s="63" t="str">
        <f t="shared" si="1"/>
        <v>100G_100 m_CFP2/4</v>
      </c>
    </row>
    <row r="43" spans="2:17">
      <c r="B43" s="152" t="str">
        <f>Segmentation!B74</f>
        <v>100G SR4</v>
      </c>
      <c r="C43" s="153" t="str">
        <f>Segmentation!C74</f>
        <v>100 m</v>
      </c>
      <c r="D43" s="154" t="str">
        <f>Segmentation!D74</f>
        <v>QSFP28</v>
      </c>
      <c r="E43" s="373">
        <v>280058</v>
      </c>
      <c r="F43" s="373">
        <v>622792</v>
      </c>
      <c r="G43" s="373"/>
      <c r="H43" s="373"/>
      <c r="I43" s="373"/>
      <c r="J43" s="373"/>
      <c r="K43" s="373"/>
      <c r="L43" s="373"/>
      <c r="M43" s="373"/>
      <c r="N43" s="373"/>
      <c r="O43" s="373"/>
      <c r="P43" s="373"/>
      <c r="Q43" s="63" t="str">
        <f t="shared" si="1"/>
        <v>100G SR4_100 m_QSFP28</v>
      </c>
    </row>
    <row r="44" spans="2:17">
      <c r="B44" s="152" t="str">
        <f>Segmentation!B75</f>
        <v>100G SR2</v>
      </c>
      <c r="C44" s="153" t="str">
        <f>Segmentation!C75</f>
        <v>100 m</v>
      </c>
      <c r="D44" s="154" t="s">
        <v>223</v>
      </c>
      <c r="E44" s="373">
        <v>0</v>
      </c>
      <c r="F44" s="373">
        <v>0</v>
      </c>
      <c r="G44" s="373"/>
      <c r="H44" s="373"/>
      <c r="I44" s="373"/>
      <c r="J44" s="373"/>
      <c r="K44" s="373"/>
      <c r="L44" s="373"/>
      <c r="M44" s="373"/>
      <c r="N44" s="373"/>
      <c r="O44" s="373"/>
      <c r="P44" s="373"/>
      <c r="Q44" s="63" t="str">
        <f t="shared" si="1"/>
        <v>100G SR2_100 m_SFP-DD, DSFP</v>
      </c>
    </row>
    <row r="45" spans="2:17">
      <c r="B45" s="152" t="str">
        <f>Segmentation!B76</f>
        <v>100G MM Duplex</v>
      </c>
      <c r="C45" s="153" t="str">
        <f>Segmentation!C76</f>
        <v>100 m</v>
      </c>
      <c r="D45" s="154" t="str">
        <f>Segmentation!D76</f>
        <v>QSFP28</v>
      </c>
      <c r="E45" s="373">
        <v>0</v>
      </c>
      <c r="F45" s="373">
        <v>0</v>
      </c>
      <c r="G45" s="373"/>
      <c r="H45" s="373"/>
      <c r="I45" s="373"/>
      <c r="J45" s="373"/>
      <c r="K45" s="373"/>
      <c r="L45" s="373"/>
      <c r="M45" s="373"/>
      <c r="N45" s="373"/>
      <c r="O45" s="373"/>
      <c r="P45" s="373"/>
      <c r="Q45" s="63" t="str">
        <f t="shared" si="1"/>
        <v>100G MM Duplex_100 m_QSFP28</v>
      </c>
    </row>
    <row r="46" spans="2:17">
      <c r="B46" s="152" t="str">
        <f>Segmentation!B77</f>
        <v>100G eSR</v>
      </c>
      <c r="C46" s="153" t="str">
        <f>Segmentation!C77</f>
        <v>300 m</v>
      </c>
      <c r="D46" s="154" t="str">
        <f>Segmentation!D77</f>
        <v>QSFP28</v>
      </c>
      <c r="E46" s="373">
        <v>0</v>
      </c>
      <c r="F46" s="373">
        <v>0</v>
      </c>
      <c r="G46" s="373"/>
      <c r="H46" s="373"/>
      <c r="I46" s="373"/>
      <c r="J46" s="373"/>
      <c r="K46" s="373"/>
      <c r="L46" s="373"/>
      <c r="M46" s="373"/>
      <c r="N46" s="373"/>
      <c r="O46" s="373"/>
      <c r="P46" s="373"/>
      <c r="Q46" s="63" t="str">
        <f t="shared" si="1"/>
        <v>100G eSR_300 m_QSFP28</v>
      </c>
    </row>
    <row r="47" spans="2:17">
      <c r="B47" s="152" t="str">
        <f>Segmentation!B78</f>
        <v>100G PSM4</v>
      </c>
      <c r="C47" s="153" t="str">
        <f>Segmentation!C78</f>
        <v>500 m</v>
      </c>
      <c r="D47" s="154" t="str">
        <f>Segmentation!D78</f>
        <v>QSFP28</v>
      </c>
      <c r="E47" s="373">
        <v>200861</v>
      </c>
      <c r="F47" s="373">
        <v>710038</v>
      </c>
      <c r="G47" s="371"/>
      <c r="H47" s="371"/>
      <c r="I47" s="371"/>
      <c r="J47" s="371"/>
      <c r="K47" s="371"/>
      <c r="L47" s="371"/>
      <c r="M47" s="371"/>
      <c r="N47" s="371"/>
      <c r="O47" s="371"/>
      <c r="P47" s="371"/>
      <c r="Q47" s="63" t="str">
        <f t="shared" si="1"/>
        <v>100G PSM4_500 m_QSFP28</v>
      </c>
    </row>
    <row r="48" spans="2:17">
      <c r="B48" s="152" t="str">
        <f>Segmentation!B79</f>
        <v>100G DR</v>
      </c>
      <c r="C48" s="153" t="str">
        <f>Segmentation!C79</f>
        <v>500 m</v>
      </c>
      <c r="D48" s="154" t="str">
        <f>Segmentation!D79</f>
        <v>QSFP28</v>
      </c>
      <c r="E48" s="373">
        <v>0</v>
      </c>
      <c r="F48" s="373">
        <v>0</v>
      </c>
      <c r="G48" s="371"/>
      <c r="H48" s="371"/>
      <c r="I48" s="371"/>
      <c r="J48" s="371"/>
      <c r="K48" s="371"/>
      <c r="L48" s="371"/>
      <c r="M48" s="371"/>
      <c r="N48" s="371"/>
      <c r="O48" s="371"/>
      <c r="P48" s="371"/>
      <c r="Q48" s="63" t="str">
        <f t="shared" si="1"/>
        <v>100G DR_500 m_QSFP28</v>
      </c>
    </row>
    <row r="49" spans="2:17">
      <c r="B49" s="152" t="str">
        <f>Segmentation!B80</f>
        <v>100G CWDM4-Subspec</v>
      </c>
      <c r="C49" s="153" t="str">
        <f>Segmentation!C80</f>
        <v>500 m</v>
      </c>
      <c r="D49" s="154" t="str">
        <f>Segmentation!D80</f>
        <v>QSFP28</v>
      </c>
      <c r="E49" s="373">
        <v>88200.6</v>
      </c>
      <c r="F49" s="373">
        <v>683412.1</v>
      </c>
      <c r="G49" s="371"/>
      <c r="H49" s="371"/>
      <c r="I49" s="371"/>
      <c r="J49" s="371"/>
      <c r="K49" s="371"/>
      <c r="L49" s="371"/>
      <c r="M49" s="371"/>
      <c r="N49" s="371"/>
      <c r="O49" s="371"/>
      <c r="P49" s="371"/>
      <c r="Q49" s="63" t="str">
        <f t="shared" si="1"/>
        <v>100G CWDM4-Subspec_500 m_QSFP28</v>
      </c>
    </row>
    <row r="50" spans="2:17">
      <c r="B50" s="152" t="str">
        <f>Segmentation!B81</f>
        <v>100G CWDM4</v>
      </c>
      <c r="C50" s="153" t="str">
        <f>Segmentation!C81</f>
        <v>2 km</v>
      </c>
      <c r="D50" s="154" t="str">
        <f>Segmentation!D81</f>
        <v>QSFP28</v>
      </c>
      <c r="E50" s="371">
        <v>30989.399999999994</v>
      </c>
      <c r="F50" s="371">
        <v>292890.90000000002</v>
      </c>
      <c r="G50" s="371"/>
      <c r="H50" s="371"/>
      <c r="I50" s="371"/>
      <c r="J50" s="371"/>
      <c r="K50" s="371"/>
      <c r="L50" s="371"/>
      <c r="M50" s="371"/>
      <c r="N50" s="371"/>
      <c r="O50" s="371"/>
      <c r="P50" s="371"/>
      <c r="Q50" s="63" t="str">
        <f t="shared" si="1"/>
        <v>100G CWDM4_2 km_QSFP28</v>
      </c>
    </row>
    <row r="51" spans="2:17">
      <c r="B51" s="152" t="str">
        <f>Segmentation!B82</f>
        <v>100G FR</v>
      </c>
      <c r="C51" s="153" t="str">
        <f>Segmentation!C82</f>
        <v>2 km</v>
      </c>
      <c r="D51" s="154" t="str">
        <f>Segmentation!D82</f>
        <v>QSFP28</v>
      </c>
      <c r="E51" s="371">
        <v>0</v>
      </c>
      <c r="F51" s="371">
        <v>0</v>
      </c>
      <c r="G51" s="371"/>
      <c r="H51" s="371"/>
      <c r="I51" s="371"/>
      <c r="J51" s="371"/>
      <c r="K51" s="371"/>
      <c r="L51" s="371"/>
      <c r="M51" s="371"/>
      <c r="N51" s="371"/>
      <c r="O51" s="371"/>
      <c r="P51" s="371"/>
      <c r="Q51" s="63" t="str">
        <f t="shared" si="1"/>
        <v>100G FR_2 km_QSFP28</v>
      </c>
    </row>
    <row r="52" spans="2:17">
      <c r="B52" s="152" t="str">
        <f>Segmentation!B83</f>
        <v>100G</v>
      </c>
      <c r="C52" s="153" t="str">
        <f>Segmentation!C83</f>
        <v>10 km</v>
      </c>
      <c r="D52" s="154" t="str">
        <f>Segmentation!D83</f>
        <v>CFP</v>
      </c>
      <c r="E52" s="371">
        <v>109936</v>
      </c>
      <c r="F52" s="371">
        <v>67349</v>
      </c>
      <c r="G52" s="371"/>
      <c r="H52" s="371"/>
      <c r="I52" s="371"/>
      <c r="J52" s="371"/>
      <c r="K52" s="371"/>
      <c r="L52" s="371"/>
      <c r="M52" s="371"/>
      <c r="N52" s="371"/>
      <c r="O52" s="371"/>
      <c r="P52" s="371"/>
      <c r="Q52" s="63" t="str">
        <f t="shared" si="1"/>
        <v>100G_10 km_CFP</v>
      </c>
    </row>
    <row r="53" spans="2:17">
      <c r="B53" s="152" t="str">
        <f>Segmentation!B84</f>
        <v>100G</v>
      </c>
      <c r="C53" s="153" t="str">
        <f>Segmentation!C84</f>
        <v>10 km</v>
      </c>
      <c r="D53" s="154" t="str">
        <f>Segmentation!D84</f>
        <v>CFP2/4</v>
      </c>
      <c r="E53" s="371">
        <v>92243</v>
      </c>
      <c r="F53" s="371">
        <v>78202</v>
      </c>
      <c r="G53" s="371"/>
      <c r="H53" s="371"/>
      <c r="I53" s="371"/>
      <c r="J53" s="371"/>
      <c r="K53" s="371"/>
      <c r="L53" s="371"/>
      <c r="M53" s="371"/>
      <c r="N53" s="371"/>
      <c r="O53" s="371"/>
      <c r="P53" s="371"/>
      <c r="Q53" s="63" t="str">
        <f t="shared" si="1"/>
        <v>100G_10 km_CFP2/4</v>
      </c>
    </row>
    <row r="54" spans="2:17">
      <c r="B54" s="152" t="str">
        <f>Segmentation!B85</f>
        <v>100G LR4</v>
      </c>
      <c r="C54" s="153" t="str">
        <f>Segmentation!C85</f>
        <v>10 km</v>
      </c>
      <c r="D54" s="154" t="str">
        <f>Segmentation!D85</f>
        <v>QSFP28</v>
      </c>
      <c r="E54" s="371">
        <v>90443</v>
      </c>
      <c r="F54" s="371">
        <v>362352</v>
      </c>
      <c r="G54" s="371"/>
      <c r="H54" s="371"/>
      <c r="I54" s="371"/>
      <c r="J54" s="371"/>
      <c r="K54" s="371"/>
      <c r="L54" s="371"/>
      <c r="M54" s="371"/>
      <c r="N54" s="371"/>
      <c r="O54" s="371"/>
      <c r="P54" s="371"/>
      <c r="Q54" s="63" t="str">
        <f t="shared" si="1"/>
        <v>100G LR4_10 km_QSFP28</v>
      </c>
    </row>
    <row r="55" spans="2:17">
      <c r="B55" s="152" t="str">
        <f>Segmentation!B86</f>
        <v>100G 4WDM10</v>
      </c>
      <c r="C55" s="153" t="str">
        <f>Segmentation!C86</f>
        <v>10 km</v>
      </c>
      <c r="D55" s="154" t="str">
        <f>Segmentation!D86</f>
        <v>QSFP28</v>
      </c>
      <c r="E55" s="371">
        <v>0</v>
      </c>
      <c r="F55" s="371">
        <v>45000</v>
      </c>
      <c r="G55" s="371"/>
      <c r="H55" s="371"/>
      <c r="I55" s="371"/>
      <c r="J55" s="371"/>
      <c r="K55" s="371"/>
      <c r="L55" s="371"/>
      <c r="M55" s="371"/>
      <c r="N55" s="371"/>
      <c r="O55" s="371"/>
      <c r="P55" s="371"/>
      <c r="Q55" s="63" t="str">
        <f t="shared" si="1"/>
        <v>100G 4WDM10_10 km_QSFP28</v>
      </c>
    </row>
    <row r="56" spans="2:17">
      <c r="B56" s="152" t="str">
        <f>Segmentation!B87</f>
        <v>100G 4WDM20</v>
      </c>
      <c r="C56" s="153" t="str">
        <f>Segmentation!C87</f>
        <v>20 km</v>
      </c>
      <c r="D56" s="154" t="str">
        <f>Segmentation!D87</f>
        <v>QSFP28</v>
      </c>
      <c r="E56" s="371">
        <v>0</v>
      </c>
      <c r="F56" s="371">
        <v>0</v>
      </c>
      <c r="G56" s="371"/>
      <c r="H56" s="371"/>
      <c r="I56" s="371"/>
      <c r="J56" s="371"/>
      <c r="K56" s="371"/>
      <c r="L56" s="371"/>
      <c r="M56" s="371"/>
      <c r="N56" s="371"/>
      <c r="O56" s="371"/>
      <c r="P56" s="371"/>
      <c r="Q56" s="63" t="str">
        <f t="shared" si="1"/>
        <v>100G 4WDM20_20 km_QSFP28</v>
      </c>
    </row>
    <row r="57" spans="2:17">
      <c r="B57" s="152" t="str">
        <f>Segmentation!B88</f>
        <v>100G ER4-Lite</v>
      </c>
      <c r="C57" s="153" t="str">
        <f>Segmentation!C88</f>
        <v>30 km</v>
      </c>
      <c r="D57" s="154" t="str">
        <f>Segmentation!D88</f>
        <v>QSFP28</v>
      </c>
      <c r="E57" s="371">
        <v>0</v>
      </c>
      <c r="F57" s="371">
        <v>2000</v>
      </c>
      <c r="G57" s="371"/>
      <c r="H57" s="371"/>
      <c r="I57" s="371"/>
      <c r="J57" s="371"/>
      <c r="K57" s="371"/>
      <c r="L57" s="371"/>
      <c r="M57" s="371"/>
      <c r="N57" s="371"/>
      <c r="O57" s="371"/>
      <c r="P57" s="371"/>
      <c r="Q57" s="63" t="str">
        <f t="shared" si="1"/>
        <v>100G ER4-Lite_30 km_QSFP28</v>
      </c>
    </row>
    <row r="58" spans="2:17">
      <c r="B58" s="152" t="str">
        <f>Segmentation!B89</f>
        <v>100G ER4</v>
      </c>
      <c r="C58" s="153" t="str">
        <f>Segmentation!C89</f>
        <v>40 km</v>
      </c>
      <c r="D58" s="154" t="str">
        <f>Segmentation!D89</f>
        <v>QSFP28</v>
      </c>
      <c r="E58" s="371">
        <v>7456</v>
      </c>
      <c r="F58" s="371">
        <v>8272</v>
      </c>
      <c r="G58" s="371"/>
      <c r="H58" s="371"/>
      <c r="I58" s="371"/>
      <c r="J58" s="371"/>
      <c r="K58" s="371"/>
      <c r="L58" s="371"/>
      <c r="M58" s="371"/>
      <c r="N58" s="371"/>
      <c r="O58" s="371"/>
      <c r="P58" s="371"/>
      <c r="Q58" s="63" t="str">
        <f t="shared" si="1"/>
        <v>100G ER4_40 km_QSFP28</v>
      </c>
    </row>
    <row r="59" spans="2:17">
      <c r="B59" s="155" t="str">
        <f>Segmentation!B90</f>
        <v>100G ZR4</v>
      </c>
      <c r="C59" s="156" t="str">
        <f>Segmentation!C90</f>
        <v>80 km</v>
      </c>
      <c r="D59" s="157" t="str">
        <f>Segmentation!D90</f>
        <v>QSFP28</v>
      </c>
      <c r="E59" s="371">
        <v>0</v>
      </c>
      <c r="F59" s="371">
        <v>0</v>
      </c>
      <c r="G59" s="371"/>
      <c r="H59" s="371"/>
      <c r="I59" s="371"/>
      <c r="J59" s="371"/>
      <c r="K59" s="371"/>
      <c r="L59" s="371"/>
      <c r="M59" s="371"/>
      <c r="N59" s="371"/>
      <c r="O59" s="371"/>
      <c r="P59" s="371"/>
      <c r="Q59" s="63" t="str">
        <f t="shared" si="1"/>
        <v>100G ZR4_80 km_QSFP28</v>
      </c>
    </row>
    <row r="60" spans="2:17">
      <c r="B60" s="149" t="str">
        <f>Segmentation!B91</f>
        <v>200G SR4</v>
      </c>
      <c r="C60" s="150" t="str">
        <f>Segmentation!C91</f>
        <v>100 m</v>
      </c>
      <c r="D60" s="151" t="str">
        <f>Segmentation!D91</f>
        <v>QSFP56</v>
      </c>
      <c r="E60" s="370">
        <v>0</v>
      </c>
      <c r="F60" s="370">
        <v>0</v>
      </c>
      <c r="G60" s="370"/>
      <c r="H60" s="370"/>
      <c r="I60" s="370"/>
      <c r="J60" s="370"/>
      <c r="K60" s="370"/>
      <c r="L60" s="370"/>
      <c r="M60" s="370"/>
      <c r="N60" s="370"/>
      <c r="O60" s="370"/>
      <c r="P60" s="370"/>
      <c r="Q60" s="63" t="str">
        <f t="shared" si="1"/>
        <v>200G SR4_100 m_QSFP56</v>
      </c>
    </row>
    <row r="61" spans="2:17">
      <c r="B61" s="152" t="str">
        <f>Segmentation!B92</f>
        <v>200G DR</v>
      </c>
      <c r="C61" s="153" t="str">
        <f>Segmentation!C92</f>
        <v>500 m</v>
      </c>
      <c r="D61" s="154" t="str">
        <f>Segmentation!D92</f>
        <v>TBD</v>
      </c>
      <c r="E61" s="371">
        <v>0</v>
      </c>
      <c r="F61" s="371">
        <v>0</v>
      </c>
      <c r="G61" s="371"/>
      <c r="H61" s="371"/>
      <c r="I61" s="371"/>
      <c r="J61" s="371"/>
      <c r="K61" s="371"/>
      <c r="L61" s="371"/>
      <c r="M61" s="371"/>
      <c r="N61" s="371"/>
      <c r="O61" s="371"/>
      <c r="P61" s="371"/>
      <c r="Q61" s="63" t="str">
        <f t="shared" si="1"/>
        <v>200G DR_500 m_TBD</v>
      </c>
    </row>
    <row r="62" spans="2:17">
      <c r="B62" s="152" t="str">
        <f>Segmentation!B93</f>
        <v>200G FR4</v>
      </c>
      <c r="C62" s="153" t="str">
        <f>Segmentation!C93</f>
        <v>3 km</v>
      </c>
      <c r="D62" s="154" t="str">
        <f>Segmentation!D93</f>
        <v>QSFP56</v>
      </c>
      <c r="E62" s="371">
        <v>0</v>
      </c>
      <c r="F62" s="371">
        <v>0</v>
      </c>
      <c r="G62" s="371"/>
      <c r="H62" s="371"/>
      <c r="I62" s="371"/>
      <c r="J62" s="371"/>
      <c r="K62" s="371"/>
      <c r="L62" s="371"/>
      <c r="M62" s="371"/>
      <c r="N62" s="371"/>
      <c r="O62" s="371"/>
      <c r="P62" s="371"/>
      <c r="Q62" s="63" t="str">
        <f t="shared" si="1"/>
        <v>200G FR4_3 km_QSFP56</v>
      </c>
    </row>
    <row r="63" spans="2:17">
      <c r="B63" s="152" t="str">
        <f>Segmentation!B94</f>
        <v>200G LR</v>
      </c>
      <c r="C63" s="153" t="str">
        <f>Segmentation!C94</f>
        <v>10 km</v>
      </c>
      <c r="D63" s="154" t="str">
        <f>Segmentation!D94</f>
        <v>TBD</v>
      </c>
      <c r="E63" s="371">
        <v>0</v>
      </c>
      <c r="F63" s="371">
        <v>0</v>
      </c>
      <c r="G63" s="371"/>
      <c r="H63" s="371"/>
      <c r="I63" s="371"/>
      <c r="J63" s="371"/>
      <c r="K63" s="371"/>
      <c r="L63" s="371"/>
      <c r="M63" s="371"/>
      <c r="N63" s="371"/>
      <c r="O63" s="371"/>
      <c r="P63" s="371"/>
      <c r="Q63" s="63" t="str">
        <f t="shared" si="1"/>
        <v>200G LR_10 km_TBD</v>
      </c>
    </row>
    <row r="64" spans="2:17">
      <c r="B64" s="155" t="str">
        <f>Segmentation!B95</f>
        <v>200G ER4</v>
      </c>
      <c r="C64" s="156" t="str">
        <f>Segmentation!C95</f>
        <v>40 km</v>
      </c>
      <c r="D64" s="157" t="str">
        <f>Segmentation!D95</f>
        <v>TBD</v>
      </c>
      <c r="E64" s="375">
        <v>0</v>
      </c>
      <c r="F64" s="375">
        <v>0</v>
      </c>
      <c r="G64" s="375"/>
      <c r="H64" s="375"/>
      <c r="I64" s="375"/>
      <c r="J64" s="375"/>
      <c r="K64" s="375"/>
      <c r="L64" s="375"/>
      <c r="M64" s="375"/>
      <c r="N64" s="375"/>
      <c r="O64" s="375"/>
      <c r="P64" s="375"/>
      <c r="Q64" s="63" t="str">
        <f t="shared" si="1"/>
        <v>200G ER4_40 km_TBD</v>
      </c>
    </row>
    <row r="65" spans="2:17">
      <c r="B65" s="149" t="str">
        <f>Segmentation!B96</f>
        <v>2x200 (400G-SR8)</v>
      </c>
      <c r="C65" s="150" t="str">
        <f>Segmentation!C96</f>
        <v>100 m</v>
      </c>
      <c r="D65" s="151" t="str">
        <f>Segmentation!D96</f>
        <v>OSFP, QSFP-DD</v>
      </c>
      <c r="E65" s="370">
        <v>0</v>
      </c>
      <c r="F65" s="370">
        <v>0</v>
      </c>
      <c r="G65" s="370"/>
      <c r="H65" s="370"/>
      <c r="I65" s="370"/>
      <c r="J65" s="370"/>
      <c r="K65" s="370"/>
      <c r="L65" s="370"/>
      <c r="M65" s="370"/>
      <c r="N65" s="370"/>
      <c r="O65" s="370"/>
      <c r="P65" s="370"/>
      <c r="Q65" s="63" t="str">
        <f t="shared" si="1"/>
        <v>2x200 (400G-SR8)_100 m_OSFP, QSFP-DD</v>
      </c>
    </row>
    <row r="66" spans="2:17">
      <c r="B66" s="152" t="str">
        <f>Segmentation!B97</f>
        <v>400G SR4.2</v>
      </c>
      <c r="C66" s="153" t="str">
        <f>Segmentation!C97</f>
        <v>100 m</v>
      </c>
      <c r="D66" s="154" t="str">
        <f>Segmentation!D97</f>
        <v>OSFP, QSFP-DD</v>
      </c>
      <c r="E66" s="371">
        <v>0</v>
      </c>
      <c r="F66" s="371">
        <v>0</v>
      </c>
      <c r="G66" s="371"/>
      <c r="H66" s="371"/>
      <c r="I66" s="371"/>
      <c r="J66" s="371"/>
      <c r="K66" s="371"/>
      <c r="L66" s="371"/>
      <c r="M66" s="371"/>
      <c r="N66" s="371"/>
      <c r="O66" s="371"/>
      <c r="P66" s="371"/>
      <c r="Q66" s="63" t="str">
        <f t="shared" si="1"/>
        <v>400G SR4.2_100 m_OSFP, QSFP-DD</v>
      </c>
    </row>
    <row r="67" spans="2:17">
      <c r="B67" s="152" t="str">
        <f>Segmentation!B98</f>
        <v>400G DR4</v>
      </c>
      <c r="C67" s="153" t="str">
        <f>Segmentation!C98</f>
        <v>500 m</v>
      </c>
      <c r="D67" s="154" t="str">
        <f>Segmentation!D98</f>
        <v>OSFP, QSFP-DD, QSFP112</v>
      </c>
      <c r="E67" s="371">
        <v>0</v>
      </c>
      <c r="F67" s="371">
        <v>0</v>
      </c>
      <c r="G67" s="371"/>
      <c r="H67" s="371"/>
      <c r="I67" s="371"/>
      <c r="J67" s="371"/>
      <c r="K67" s="371"/>
      <c r="L67" s="371"/>
      <c r="M67" s="371"/>
      <c r="N67" s="371"/>
      <c r="O67" s="371"/>
      <c r="P67" s="371"/>
      <c r="Q67" s="63" t="str">
        <f t="shared" si="1"/>
        <v>400G DR4_500 m_OSFP, QSFP-DD, QSFP112</v>
      </c>
    </row>
    <row r="68" spans="2:17">
      <c r="B68" s="152" t="str">
        <f>Segmentation!B99</f>
        <v>2x(200G FR4)</v>
      </c>
      <c r="C68" s="153" t="str">
        <f>Segmentation!C99</f>
        <v>2 km</v>
      </c>
      <c r="D68" s="154" t="str">
        <f>Segmentation!D99</f>
        <v>OSFP</v>
      </c>
      <c r="E68" s="371">
        <v>0</v>
      </c>
      <c r="F68" s="371">
        <v>0</v>
      </c>
      <c r="G68" s="371"/>
      <c r="H68" s="371"/>
      <c r="I68" s="371"/>
      <c r="J68" s="371"/>
      <c r="K68" s="371"/>
      <c r="L68" s="371"/>
      <c r="M68" s="371"/>
      <c r="N68" s="371"/>
      <c r="O68" s="371"/>
      <c r="P68" s="371"/>
      <c r="Q68" s="63" t="str">
        <f t="shared" si="1"/>
        <v>2x(200G FR4)_2 km_OSFP</v>
      </c>
    </row>
    <row r="69" spans="2:17">
      <c r="B69" s="152" t="str">
        <f>Segmentation!B100</f>
        <v>400G FR4</v>
      </c>
      <c r="C69" s="153" t="str">
        <f>Segmentation!C100</f>
        <v>2 km</v>
      </c>
      <c r="D69" s="154" t="str">
        <f>Segmentation!D100</f>
        <v>OSFP, QSFP-DD, QSFP112</v>
      </c>
      <c r="E69" s="371">
        <v>0</v>
      </c>
      <c r="F69" s="371">
        <v>0</v>
      </c>
      <c r="G69" s="371"/>
      <c r="H69" s="371"/>
      <c r="I69" s="371"/>
      <c r="J69" s="371"/>
      <c r="K69" s="371"/>
      <c r="L69" s="371"/>
      <c r="M69" s="371"/>
      <c r="N69" s="371"/>
      <c r="O69" s="371"/>
      <c r="P69" s="371"/>
      <c r="Q69" s="63" t="str">
        <f t="shared" si="1"/>
        <v>400G FR4_2 km_OSFP, QSFP-DD, QSFP112</v>
      </c>
    </row>
    <row r="70" spans="2:17">
      <c r="B70" s="152" t="str">
        <f>Segmentation!B101</f>
        <v>400G LR8, LR4</v>
      </c>
      <c r="C70" s="153" t="str">
        <f>Segmentation!C101</f>
        <v>10 km</v>
      </c>
      <c r="D70" s="154" t="str">
        <f>Segmentation!D101</f>
        <v>OSFP, QSFP-DD, QSFP112</v>
      </c>
      <c r="E70" s="371">
        <v>0</v>
      </c>
      <c r="F70" s="371">
        <v>82</v>
      </c>
      <c r="G70" s="371"/>
      <c r="H70" s="371"/>
      <c r="I70" s="371"/>
      <c r="J70" s="371"/>
      <c r="K70" s="371"/>
      <c r="L70" s="371"/>
      <c r="M70" s="371"/>
      <c r="N70" s="371"/>
      <c r="O70" s="371"/>
      <c r="P70" s="371"/>
      <c r="Q70" s="63" t="str">
        <f t="shared" si="1"/>
        <v>400G LR8, LR4_10 km_OSFP, QSFP-DD, QSFP112</v>
      </c>
    </row>
    <row r="71" spans="2:17">
      <c r="B71" s="155" t="str">
        <f>Segmentation!B102</f>
        <v>400G ER4</v>
      </c>
      <c r="C71" s="156" t="str">
        <f>Segmentation!C102</f>
        <v>40 km</v>
      </c>
      <c r="D71" s="157" t="str">
        <f>Segmentation!D102</f>
        <v>TBD</v>
      </c>
      <c r="E71" s="376">
        <v>0</v>
      </c>
      <c r="F71" s="375">
        <v>0</v>
      </c>
      <c r="G71" s="375"/>
      <c r="H71" s="375"/>
      <c r="I71" s="375"/>
      <c r="J71" s="375"/>
      <c r="K71" s="375"/>
      <c r="L71" s="375"/>
      <c r="M71" s="375"/>
      <c r="N71" s="375"/>
      <c r="O71" s="375"/>
      <c r="P71" s="375"/>
      <c r="Q71" s="63" t="str">
        <f t="shared" si="1"/>
        <v>400G ER4_40 km_TBD</v>
      </c>
    </row>
    <row r="72" spans="2:17">
      <c r="B72" s="152" t="str">
        <f>Segmentation!B103</f>
        <v>800G SR8</v>
      </c>
      <c r="C72" s="153" t="str">
        <f>Segmentation!C103</f>
        <v>50 m</v>
      </c>
      <c r="D72" s="154" t="str">
        <f>Segmentation!D103</f>
        <v>OSFP, QSFP-DD800</v>
      </c>
      <c r="E72" s="371">
        <v>0</v>
      </c>
      <c r="F72" s="371">
        <v>0</v>
      </c>
      <c r="G72" s="371"/>
      <c r="H72" s="371"/>
      <c r="I72" s="371"/>
      <c r="J72" s="371"/>
      <c r="K72" s="371"/>
      <c r="L72" s="371"/>
      <c r="M72" s="371"/>
      <c r="N72" s="371"/>
      <c r="O72" s="371"/>
      <c r="P72" s="371"/>
      <c r="Q72" s="63" t="str">
        <f t="shared" si="1"/>
        <v>800G SR8_50 m_OSFP, QSFP-DD800</v>
      </c>
    </row>
    <row r="73" spans="2:17">
      <c r="B73" s="152" t="str">
        <f>Segmentation!B104</f>
        <v>800G DR8, DR4</v>
      </c>
      <c r="C73" s="153" t="str">
        <f>Segmentation!C104</f>
        <v>500 m</v>
      </c>
      <c r="D73" s="154" t="str">
        <f>Segmentation!D104</f>
        <v>OSFP, QSFP-DD800</v>
      </c>
      <c r="E73" s="371">
        <v>0</v>
      </c>
      <c r="F73" s="371">
        <v>0</v>
      </c>
      <c r="G73" s="371"/>
      <c r="H73" s="371"/>
      <c r="I73" s="371"/>
      <c r="J73" s="371"/>
      <c r="K73" s="371"/>
      <c r="L73" s="371"/>
      <c r="M73" s="371"/>
      <c r="N73" s="371"/>
      <c r="O73" s="371"/>
      <c r="P73" s="371"/>
      <c r="Q73" s="63" t="str">
        <f t="shared" ref="Q73:Q89" si="2">B73&amp;"_"&amp;C73&amp;"_"&amp;D73</f>
        <v>800G DR8, DR4_500 m_OSFP, QSFP-DD800</v>
      </c>
    </row>
    <row r="74" spans="2:17">
      <c r="B74" s="152" t="str">
        <f>Segmentation!B105</f>
        <v>2x(400G FR4), 800G FR4</v>
      </c>
      <c r="C74" s="153" t="str">
        <f>Segmentation!C105</f>
        <v>2 km</v>
      </c>
      <c r="D74" s="154" t="str">
        <f>Segmentation!D105</f>
        <v>OSFP, QSFP-DD800</v>
      </c>
      <c r="E74" s="371">
        <v>0</v>
      </c>
      <c r="F74" s="371">
        <v>0</v>
      </c>
      <c r="G74" s="371"/>
      <c r="H74" s="371"/>
      <c r="I74" s="371"/>
      <c r="J74" s="371"/>
      <c r="K74" s="371"/>
      <c r="L74" s="371"/>
      <c r="M74" s="371"/>
      <c r="N74" s="371"/>
      <c r="O74" s="371"/>
      <c r="P74" s="371"/>
      <c r="Q74" s="63" t="str">
        <f t="shared" si="2"/>
        <v>2x(400G FR4), 800G FR4_2 km_OSFP, QSFP-DD800</v>
      </c>
    </row>
    <row r="75" spans="2:17">
      <c r="B75" s="152" t="str">
        <f>Segmentation!B106</f>
        <v>800G LR8, LR4</v>
      </c>
      <c r="C75" s="153" t="str">
        <f>Segmentation!C106</f>
        <v>6, 10 km</v>
      </c>
      <c r="D75" s="154" t="str">
        <f>Segmentation!D106</f>
        <v>TBD</v>
      </c>
      <c r="E75" s="371">
        <v>0</v>
      </c>
      <c r="F75" s="371">
        <v>0</v>
      </c>
      <c r="G75" s="371"/>
      <c r="H75" s="371"/>
      <c r="I75" s="371"/>
      <c r="J75" s="371"/>
      <c r="K75" s="371"/>
      <c r="L75" s="371"/>
      <c r="M75" s="371"/>
      <c r="N75" s="371"/>
      <c r="O75" s="371"/>
      <c r="P75" s="371"/>
      <c r="Q75" s="63" t="str">
        <f t="shared" si="2"/>
        <v>800G LR8, LR4_6, 10 km_TBD</v>
      </c>
    </row>
    <row r="76" spans="2:17">
      <c r="B76" s="152" t="str">
        <f>Segmentation!B107</f>
        <v>800G ZRlite</v>
      </c>
      <c r="C76" s="153" t="str">
        <f>Segmentation!C107</f>
        <v>10 km, 20 km</v>
      </c>
      <c r="D76" s="154" t="str">
        <f>Segmentation!D107</f>
        <v>TBD</v>
      </c>
      <c r="E76" s="371">
        <v>0</v>
      </c>
      <c r="F76" s="371">
        <v>0</v>
      </c>
      <c r="G76" s="371"/>
      <c r="H76" s="371"/>
      <c r="I76" s="371"/>
      <c r="J76" s="371"/>
      <c r="K76" s="371"/>
      <c r="L76" s="371"/>
      <c r="M76" s="371"/>
      <c r="N76" s="371"/>
      <c r="O76" s="371"/>
      <c r="P76" s="371"/>
      <c r="Q76" s="63" t="str">
        <f t="shared" si="2"/>
        <v>800G ZRlite_10 km, 20 km_TBD</v>
      </c>
    </row>
    <row r="77" spans="2:17">
      <c r="B77" s="155" t="str">
        <f>Segmentation!B108</f>
        <v>800G ER4</v>
      </c>
      <c r="C77" s="156" t="str">
        <f>Segmentation!C108</f>
        <v>40 km</v>
      </c>
      <c r="D77" s="157" t="str">
        <f>Segmentation!D108</f>
        <v>TBD</v>
      </c>
      <c r="E77" s="375">
        <v>0</v>
      </c>
      <c r="F77" s="375">
        <v>0</v>
      </c>
      <c r="G77" s="375"/>
      <c r="H77" s="375"/>
      <c r="I77" s="375"/>
      <c r="J77" s="375"/>
      <c r="K77" s="375"/>
      <c r="L77" s="375"/>
      <c r="M77" s="375"/>
      <c r="N77" s="375"/>
      <c r="O77" s="375"/>
      <c r="P77" s="375"/>
      <c r="Q77" s="63" t="str">
        <f t="shared" si="2"/>
        <v>800G ER4_40 km_TBD</v>
      </c>
    </row>
    <row r="78" spans="2:17">
      <c r="B78" s="152" t="str">
        <f>Segmentation!B109</f>
        <v>1.6T SR16</v>
      </c>
      <c r="C78" s="153" t="str">
        <f>Segmentation!C109</f>
        <v>100 m</v>
      </c>
      <c r="D78" s="154" t="str">
        <f>Segmentation!D109</f>
        <v>OSFP-XD and TBD</v>
      </c>
      <c r="E78" s="371">
        <v>0</v>
      </c>
      <c r="F78" s="371">
        <v>0</v>
      </c>
      <c r="G78" s="371"/>
      <c r="H78" s="371"/>
      <c r="I78" s="371"/>
      <c r="J78" s="371"/>
      <c r="K78" s="371"/>
      <c r="L78" s="371"/>
      <c r="M78" s="371"/>
      <c r="N78" s="371"/>
      <c r="O78" s="371"/>
      <c r="P78" s="371"/>
      <c r="Q78" s="63" t="str">
        <f t="shared" si="2"/>
        <v>1.6T SR16_100 m_OSFP-XD and TBD</v>
      </c>
    </row>
    <row r="79" spans="2:17">
      <c r="B79" s="152" t="str">
        <f>Segmentation!B110</f>
        <v>1.6T DR8</v>
      </c>
      <c r="C79" s="153" t="str">
        <f>Segmentation!C110</f>
        <v>500 m</v>
      </c>
      <c r="D79" s="154" t="str">
        <f>Segmentation!D110</f>
        <v>OSFP-XD and TBD</v>
      </c>
      <c r="E79" s="371">
        <v>0</v>
      </c>
      <c r="F79" s="371">
        <v>0</v>
      </c>
      <c r="G79" s="371"/>
      <c r="H79" s="371"/>
      <c r="I79" s="371"/>
      <c r="J79" s="371"/>
      <c r="K79" s="371"/>
      <c r="L79" s="371"/>
      <c r="M79" s="371"/>
      <c r="N79" s="371"/>
      <c r="O79" s="371"/>
      <c r="P79" s="371"/>
      <c r="Q79" s="63" t="str">
        <f t="shared" si="2"/>
        <v>1.6T DR8_500 m_OSFP-XD and TBD</v>
      </c>
    </row>
    <row r="80" spans="2:17">
      <c r="B80" s="152" t="str">
        <f>Segmentation!B111</f>
        <v>1.6T FR8</v>
      </c>
      <c r="C80" s="153" t="str">
        <f>Segmentation!C111</f>
        <v>2 km</v>
      </c>
      <c r="D80" s="154" t="str">
        <f>Segmentation!D111</f>
        <v>OSFP-XD and TBD</v>
      </c>
      <c r="E80" s="371">
        <v>0</v>
      </c>
      <c r="F80" s="371">
        <v>0</v>
      </c>
      <c r="G80" s="371"/>
      <c r="H80" s="371"/>
      <c r="I80" s="371"/>
      <c r="J80" s="371"/>
      <c r="K80" s="371"/>
      <c r="L80" s="371"/>
      <c r="M80" s="371"/>
      <c r="N80" s="371"/>
      <c r="O80" s="371"/>
      <c r="P80" s="371"/>
      <c r="Q80" s="63" t="str">
        <f t="shared" si="2"/>
        <v>1.6T FR8_2 km_OSFP-XD and TBD</v>
      </c>
    </row>
    <row r="81" spans="2:17">
      <c r="B81" s="152" t="str">
        <f>Segmentation!B112</f>
        <v>1.6T LR8</v>
      </c>
      <c r="C81" s="153" t="str">
        <f>Segmentation!C112</f>
        <v>10 km</v>
      </c>
      <c r="D81" s="154" t="str">
        <f>Segmentation!D112</f>
        <v>OSFP-XD and TBD</v>
      </c>
      <c r="E81" s="371">
        <v>0</v>
      </c>
      <c r="F81" s="371">
        <v>0</v>
      </c>
      <c r="G81" s="371"/>
      <c r="H81" s="371"/>
      <c r="I81" s="371"/>
      <c r="J81" s="371"/>
      <c r="K81" s="371"/>
      <c r="L81" s="371"/>
      <c r="M81" s="371"/>
      <c r="N81" s="371"/>
      <c r="O81" s="371"/>
      <c r="P81" s="371"/>
      <c r="Q81" s="63" t="str">
        <f t="shared" si="2"/>
        <v>1.6T LR8_10 km_OSFP-XD and TBD</v>
      </c>
    </row>
    <row r="82" spans="2:17">
      <c r="B82" s="155" t="str">
        <f>Segmentation!B113</f>
        <v>1.6T ER8</v>
      </c>
      <c r="C82" s="156" t="str">
        <f>Segmentation!C113</f>
        <v>&gt;10 km</v>
      </c>
      <c r="D82" s="157" t="str">
        <f>Segmentation!D113</f>
        <v>OSFP-XD and TBD</v>
      </c>
      <c r="E82" s="375">
        <v>0</v>
      </c>
      <c r="F82" s="375">
        <v>0</v>
      </c>
      <c r="G82" s="375"/>
      <c r="H82" s="375"/>
      <c r="I82" s="375"/>
      <c r="J82" s="375"/>
      <c r="K82" s="375"/>
      <c r="L82" s="375"/>
      <c r="M82" s="375"/>
      <c r="N82" s="375"/>
      <c r="O82" s="375"/>
      <c r="P82" s="375"/>
      <c r="Q82" s="63" t="str">
        <f t="shared" si="2"/>
        <v>1.6T ER8_&gt;10 km_OSFP-XD and TBD</v>
      </c>
    </row>
    <row r="83" spans="2:17">
      <c r="B83" s="152" t="str">
        <f>Segmentation!B114</f>
        <v>3.2T SR</v>
      </c>
      <c r="C83" s="153" t="str">
        <f>Segmentation!C114</f>
        <v>100 m</v>
      </c>
      <c r="D83" s="154" t="str">
        <f>Segmentation!D114</f>
        <v>OSFP-XD and TBD</v>
      </c>
      <c r="E83" s="371">
        <v>0</v>
      </c>
      <c r="F83" s="371">
        <v>0</v>
      </c>
      <c r="G83" s="371"/>
      <c r="H83" s="371"/>
      <c r="I83" s="371"/>
      <c r="J83" s="371"/>
      <c r="K83" s="371"/>
      <c r="L83" s="371"/>
      <c r="M83" s="371"/>
      <c r="N83" s="371"/>
      <c r="O83" s="371"/>
      <c r="P83" s="371"/>
      <c r="Q83" s="63" t="str">
        <f t="shared" si="2"/>
        <v>3.2T SR_100 m_OSFP-XD and TBD</v>
      </c>
    </row>
    <row r="84" spans="2:17">
      <c r="B84" s="152" t="str">
        <f>Segmentation!B115</f>
        <v>3.2T DR</v>
      </c>
      <c r="C84" s="153" t="str">
        <f>Segmentation!C115</f>
        <v>500 m</v>
      </c>
      <c r="D84" s="154" t="str">
        <f>Segmentation!D115</f>
        <v>OSFP-XD and TBD</v>
      </c>
      <c r="E84" s="371">
        <v>0</v>
      </c>
      <c r="F84" s="371">
        <v>0</v>
      </c>
      <c r="G84" s="371"/>
      <c r="H84" s="371"/>
      <c r="I84" s="371"/>
      <c r="J84" s="371"/>
      <c r="K84" s="371"/>
      <c r="L84" s="371"/>
      <c r="M84" s="371"/>
      <c r="N84" s="371"/>
      <c r="O84" s="371"/>
      <c r="P84" s="371"/>
      <c r="Q84" s="63" t="str">
        <f t="shared" si="2"/>
        <v>3.2T DR_500 m_OSFP-XD and TBD</v>
      </c>
    </row>
    <row r="85" spans="2:17">
      <c r="B85" s="152" t="str">
        <f>Segmentation!B116</f>
        <v>3.2T FR</v>
      </c>
      <c r="C85" s="153" t="str">
        <f>Segmentation!C116</f>
        <v>2 km</v>
      </c>
      <c r="D85" s="154" t="str">
        <f>Segmentation!D116</f>
        <v>OSFP-XD and TBD</v>
      </c>
      <c r="E85" s="371">
        <v>0</v>
      </c>
      <c r="F85" s="371">
        <v>0</v>
      </c>
      <c r="G85" s="371"/>
      <c r="H85" s="371"/>
      <c r="I85" s="371"/>
      <c r="J85" s="371"/>
      <c r="K85" s="371"/>
      <c r="L85" s="371"/>
      <c r="M85" s="371"/>
      <c r="N85" s="371"/>
      <c r="O85" s="371"/>
      <c r="P85" s="371"/>
      <c r="Q85" s="63" t="str">
        <f t="shared" si="2"/>
        <v>3.2T FR_2 km_OSFP-XD and TBD</v>
      </c>
    </row>
    <row r="86" spans="2:17">
      <c r="B86" s="152" t="str">
        <f>Segmentation!B117</f>
        <v>3.2T LR</v>
      </c>
      <c r="C86" s="153" t="str">
        <f>Segmentation!C117</f>
        <v>10 km</v>
      </c>
      <c r="D86" s="154" t="str">
        <f>Segmentation!D117</f>
        <v>OSFP-XD and TBD</v>
      </c>
      <c r="E86" s="371">
        <v>0</v>
      </c>
      <c r="F86" s="371">
        <v>0</v>
      </c>
      <c r="G86" s="371"/>
      <c r="H86" s="371"/>
      <c r="I86" s="371"/>
      <c r="J86" s="371"/>
      <c r="K86" s="371"/>
      <c r="L86" s="371"/>
      <c r="M86" s="371"/>
      <c r="N86" s="371"/>
      <c r="O86" s="371"/>
      <c r="P86" s="371"/>
      <c r="Q86" s="63" t="str">
        <f t="shared" si="2"/>
        <v>3.2T LR_10 km_OSFP-XD and TBD</v>
      </c>
    </row>
    <row r="87" spans="2:17">
      <c r="B87" s="152" t="str">
        <f>Segmentation!B118</f>
        <v>3.2T ER</v>
      </c>
      <c r="C87" s="153" t="str">
        <f>Segmentation!C118</f>
        <v>&gt;10 km</v>
      </c>
      <c r="D87" s="154" t="str">
        <f>Segmentation!D118</f>
        <v>OSFP-XD and TBD</v>
      </c>
      <c r="E87" s="371">
        <v>0</v>
      </c>
      <c r="F87" s="371">
        <v>0</v>
      </c>
      <c r="G87" s="371"/>
      <c r="H87" s="371"/>
      <c r="I87" s="371"/>
      <c r="J87" s="371"/>
      <c r="K87" s="371"/>
      <c r="L87" s="371"/>
      <c r="M87" s="371"/>
      <c r="N87" s="371"/>
      <c r="O87" s="371"/>
      <c r="P87" s="371"/>
      <c r="Q87" s="63" t="str">
        <f t="shared" si="2"/>
        <v>3.2T ER_&gt;10 km_OSFP-XD and TBD</v>
      </c>
    </row>
    <row r="88" spans="2:17">
      <c r="B88" s="152">
        <f>Segmentation!B119</f>
        <v>0</v>
      </c>
      <c r="C88" s="153"/>
      <c r="D88" s="154"/>
      <c r="E88" s="371"/>
      <c r="F88" s="371"/>
      <c r="G88" s="371"/>
      <c r="H88" s="371"/>
      <c r="I88" s="371"/>
      <c r="J88" s="371"/>
      <c r="K88" s="371"/>
      <c r="L88" s="371"/>
      <c r="M88" s="371"/>
      <c r="N88" s="371"/>
      <c r="O88" s="371"/>
      <c r="P88" s="371"/>
      <c r="Q88" s="63" t="str">
        <f t="shared" si="2"/>
        <v>0__</v>
      </c>
    </row>
    <row r="89" spans="2:17">
      <c r="B89" s="337" t="s">
        <v>18</v>
      </c>
      <c r="C89" s="338"/>
      <c r="D89" s="340"/>
      <c r="E89" s="70">
        <f t="shared" ref="E89:P89" si="3">SUM(E9:E88)</f>
        <v>36433414.034999996</v>
      </c>
      <c r="F89" s="70">
        <f t="shared" si="3"/>
        <v>38102105.150000006</v>
      </c>
      <c r="G89" s="70">
        <f t="shared" si="3"/>
        <v>0</v>
      </c>
      <c r="H89" s="70">
        <f t="shared" si="3"/>
        <v>0</v>
      </c>
      <c r="I89" s="70">
        <f t="shared" si="3"/>
        <v>0</v>
      </c>
      <c r="J89" s="70">
        <f t="shared" si="3"/>
        <v>0</v>
      </c>
      <c r="K89" s="70">
        <f t="shared" si="3"/>
        <v>0</v>
      </c>
      <c r="L89" s="70">
        <f t="shared" si="3"/>
        <v>0</v>
      </c>
      <c r="M89" s="70">
        <f t="shared" si="3"/>
        <v>0</v>
      </c>
      <c r="N89" s="70">
        <f t="shared" si="3"/>
        <v>0</v>
      </c>
      <c r="O89" s="70">
        <f t="shared" si="3"/>
        <v>0</v>
      </c>
      <c r="P89" s="70">
        <f t="shared" si="3"/>
        <v>0</v>
      </c>
      <c r="Q89" s="63" t="str">
        <f t="shared" si="2"/>
        <v>Total Devices __</v>
      </c>
    </row>
    <row r="90" spans="2:17">
      <c r="B90" s="344"/>
      <c r="C90" s="345"/>
      <c r="D90" s="346"/>
      <c r="E90" s="229"/>
      <c r="F90" s="229"/>
      <c r="G90" s="229"/>
      <c r="H90" s="229"/>
      <c r="I90" s="229"/>
      <c r="J90" s="229"/>
      <c r="K90" s="229"/>
      <c r="L90" s="229"/>
      <c r="M90" s="229"/>
      <c r="N90" s="229"/>
      <c r="O90" s="229"/>
      <c r="P90" s="229"/>
    </row>
    <row r="91" spans="2:17">
      <c r="B91" s="347"/>
      <c r="C91" s="71"/>
      <c r="D91" s="348"/>
      <c r="E91" s="57"/>
      <c r="F91" s="57"/>
      <c r="G91" s="230"/>
      <c r="H91" s="230"/>
      <c r="I91" s="230"/>
      <c r="J91" s="57"/>
      <c r="K91" s="57"/>
      <c r="L91" s="57"/>
      <c r="M91" s="57"/>
      <c r="N91" s="57"/>
      <c r="O91" s="57"/>
      <c r="P91" s="57"/>
    </row>
    <row r="92" spans="2:17">
      <c r="B92" s="42" t="s">
        <v>96</v>
      </c>
      <c r="C92" s="175" t="s">
        <v>98</v>
      </c>
      <c r="D92" s="101" t="s">
        <v>56</v>
      </c>
      <c r="E92" s="20">
        <v>1529498</v>
      </c>
      <c r="F92" s="20">
        <v>1812036.1</v>
      </c>
      <c r="G92" s="20"/>
      <c r="H92" s="20"/>
      <c r="I92" s="20"/>
      <c r="J92" s="20"/>
      <c r="K92" s="20"/>
      <c r="L92" s="20"/>
      <c r="M92" s="20"/>
      <c r="N92" s="20"/>
      <c r="O92" s="20"/>
      <c r="P92" s="20"/>
    </row>
    <row r="93" spans="2:17">
      <c r="B93" s="42" t="s">
        <v>101</v>
      </c>
      <c r="C93" s="43" t="s">
        <v>99</v>
      </c>
      <c r="D93" s="44" t="s">
        <v>56</v>
      </c>
      <c r="E93" s="20">
        <v>1611230</v>
      </c>
      <c r="F93" s="20">
        <v>1541127.4</v>
      </c>
      <c r="G93" s="20"/>
      <c r="H93" s="20"/>
      <c r="I93" s="20"/>
      <c r="J93" s="20"/>
      <c r="K93" s="20"/>
      <c r="L93" s="20"/>
      <c r="M93" s="20"/>
      <c r="N93" s="20"/>
      <c r="O93" s="20"/>
      <c r="P93" s="20"/>
    </row>
    <row r="94" spans="2:17">
      <c r="B94" s="42" t="s">
        <v>100</v>
      </c>
      <c r="C94" s="43" t="s">
        <v>99</v>
      </c>
      <c r="D94" s="44" t="s">
        <v>35</v>
      </c>
      <c r="E94" s="20">
        <v>410494</v>
      </c>
      <c r="F94" s="20">
        <v>2003444</v>
      </c>
      <c r="G94" s="20"/>
      <c r="H94" s="20"/>
      <c r="I94" s="20"/>
      <c r="J94" s="20"/>
      <c r="K94" s="20"/>
      <c r="L94" s="20"/>
      <c r="M94" s="20"/>
      <c r="N94" s="20"/>
      <c r="O94" s="20"/>
      <c r="P94" s="20"/>
    </row>
    <row r="95" spans="2:17">
      <c r="B95" s="42" t="s">
        <v>104</v>
      </c>
      <c r="C95" s="43" t="s">
        <v>105</v>
      </c>
      <c r="D95" s="44" t="s">
        <v>56</v>
      </c>
      <c r="E95" s="20">
        <v>3140728</v>
      </c>
      <c r="F95" s="20">
        <v>3353163.5</v>
      </c>
      <c r="G95" s="20"/>
      <c r="H95" s="20"/>
      <c r="I95" s="20"/>
      <c r="J95" s="20"/>
      <c r="K95" s="20"/>
      <c r="L95" s="20"/>
      <c r="M95" s="20"/>
      <c r="N95" s="20"/>
      <c r="O95" s="20"/>
      <c r="P95" s="20"/>
    </row>
    <row r="96" spans="2:17">
      <c r="B96" s="49"/>
      <c r="C96" s="20"/>
      <c r="D96" s="69"/>
      <c r="E96" s="20"/>
      <c r="F96" s="20"/>
      <c r="G96" s="20"/>
      <c r="H96" s="20"/>
      <c r="I96" s="20"/>
      <c r="J96" s="20"/>
      <c r="K96" s="20"/>
      <c r="L96" s="20"/>
      <c r="M96" s="20"/>
      <c r="N96" s="20"/>
      <c r="O96" s="20"/>
      <c r="P96" s="20"/>
    </row>
    <row r="97" spans="2:16">
      <c r="B97" s="349"/>
      <c r="C97" s="350"/>
      <c r="D97" s="351"/>
      <c r="E97" s="48"/>
      <c r="F97" s="48"/>
      <c r="G97" s="48"/>
      <c r="H97" s="48"/>
      <c r="I97" s="48"/>
      <c r="J97" s="48"/>
      <c r="K97" s="48"/>
      <c r="L97" s="48"/>
      <c r="M97" s="48"/>
      <c r="N97" s="48"/>
      <c r="O97" s="48"/>
      <c r="P97" s="48"/>
    </row>
    <row r="98" spans="2:16">
      <c r="C98" s="63"/>
      <c r="D98" s="63"/>
    </row>
    <row r="101" spans="2:16" ht="21">
      <c r="B101" s="333" t="s">
        <v>17</v>
      </c>
      <c r="C101" s="333"/>
      <c r="D101" s="333"/>
      <c r="E101" s="159"/>
      <c r="F101" s="159"/>
      <c r="G101" s="159"/>
      <c r="H101" s="159"/>
      <c r="I101" s="446" t="s">
        <v>188</v>
      </c>
      <c r="J101" s="448"/>
      <c r="K101" s="448"/>
      <c r="L101" s="448"/>
      <c r="M101" s="448"/>
      <c r="N101" s="448"/>
      <c r="O101" s="448"/>
      <c r="P101" s="448"/>
    </row>
    <row r="102" spans="2:16">
      <c r="B102" s="65" t="s">
        <v>29</v>
      </c>
      <c r="C102" s="65" t="s">
        <v>28</v>
      </c>
      <c r="D102" s="65" t="s">
        <v>30</v>
      </c>
      <c r="E102" s="66">
        <v>2016</v>
      </c>
      <c r="F102" s="66">
        <v>2017</v>
      </c>
      <c r="G102" s="66">
        <v>2018</v>
      </c>
      <c r="H102" s="66">
        <v>2019</v>
      </c>
      <c r="I102" s="66">
        <v>2020</v>
      </c>
      <c r="J102" s="66">
        <v>2021</v>
      </c>
      <c r="K102" s="66">
        <v>2022</v>
      </c>
      <c r="L102" s="66">
        <v>2023</v>
      </c>
      <c r="M102" s="66">
        <v>2024</v>
      </c>
      <c r="N102" s="66">
        <v>2025</v>
      </c>
      <c r="O102" s="66">
        <v>2026</v>
      </c>
      <c r="P102" s="66">
        <v>2027</v>
      </c>
    </row>
    <row r="103" spans="2:16">
      <c r="B103" s="149" t="str">
        <f t="shared" ref="B103:D122" si="4">B9</f>
        <v>GbE</v>
      </c>
      <c r="C103" s="150" t="str">
        <f t="shared" si="4"/>
        <v>500 m</v>
      </c>
      <c r="D103" s="151" t="str">
        <f t="shared" si="4"/>
        <v>SFP</v>
      </c>
      <c r="E103" s="183">
        <f t="shared" ref="E103:F103" si="5">IF(E9=0,,E197*10^6/E9)</f>
        <v>10.178233731377588</v>
      </c>
      <c r="F103" s="183">
        <f t="shared" si="5"/>
        <v>8.9746992158904888</v>
      </c>
      <c r="G103" s="183"/>
      <c r="H103" s="183"/>
      <c r="I103" s="183"/>
      <c r="J103" s="183"/>
      <c r="K103" s="183"/>
      <c r="L103" s="183"/>
      <c r="M103" s="183"/>
      <c r="N103" s="183"/>
      <c r="O103" s="183"/>
      <c r="P103" s="183"/>
    </row>
    <row r="104" spans="2:16">
      <c r="B104" s="152" t="str">
        <f t="shared" si="4"/>
        <v>GbE</v>
      </c>
      <c r="C104" s="153" t="str">
        <f t="shared" si="4"/>
        <v>10 km</v>
      </c>
      <c r="D104" s="154" t="str">
        <f t="shared" si="4"/>
        <v>SFP</v>
      </c>
      <c r="E104" s="183">
        <f t="shared" ref="E104:F104" si="6">IF(E10=0,,E198*10^6/E10)</f>
        <v>11.313150064475876</v>
      </c>
      <c r="F104" s="183">
        <f t="shared" si="6"/>
        <v>9.7279618337487541</v>
      </c>
      <c r="G104" s="183"/>
      <c r="H104" s="183"/>
      <c r="I104" s="183"/>
      <c r="J104" s="183"/>
      <c r="K104" s="183"/>
      <c r="L104" s="183"/>
      <c r="M104" s="183"/>
      <c r="N104" s="183"/>
      <c r="O104" s="183"/>
      <c r="P104" s="183"/>
    </row>
    <row r="105" spans="2:16">
      <c r="B105" s="152" t="str">
        <f t="shared" si="4"/>
        <v>GbE</v>
      </c>
      <c r="C105" s="153" t="str">
        <f t="shared" si="4"/>
        <v>40 km</v>
      </c>
      <c r="D105" s="154" t="str">
        <f t="shared" si="4"/>
        <v>SFP</v>
      </c>
      <c r="E105" s="183">
        <f t="shared" ref="E105:F105" si="7">IF(E11=0,,E199*10^6/E11)</f>
        <v>14.223250006112197</v>
      </c>
      <c r="F105" s="183">
        <f t="shared" si="7"/>
        <v>11.270556706605298</v>
      </c>
      <c r="G105" s="183"/>
      <c r="H105" s="183"/>
      <c r="I105" s="183"/>
      <c r="J105" s="183"/>
      <c r="K105" s="183"/>
      <c r="L105" s="183"/>
      <c r="M105" s="183"/>
      <c r="N105" s="183"/>
      <c r="O105" s="183"/>
      <c r="P105" s="183"/>
    </row>
    <row r="106" spans="2:16">
      <c r="B106" s="152" t="str">
        <f t="shared" si="4"/>
        <v>GbE</v>
      </c>
      <c r="C106" s="153" t="str">
        <f t="shared" si="4"/>
        <v>80 km</v>
      </c>
      <c r="D106" s="154" t="str">
        <f t="shared" si="4"/>
        <v>SFP</v>
      </c>
      <c r="E106" s="484">
        <f>IF(E12=0,,E200*10^6/E12)</f>
        <v>47.263945249069465</v>
      </c>
      <c r="F106" s="183">
        <f t="shared" ref="F106" si="8">IF(F12=0,,F200*10^6/F12)</f>
        <v>42.349942382451964</v>
      </c>
      <c r="G106" s="183"/>
      <c r="H106" s="183"/>
      <c r="I106" s="183"/>
      <c r="J106" s="183"/>
      <c r="K106" s="183"/>
      <c r="L106" s="183"/>
      <c r="M106" s="183"/>
      <c r="N106" s="183"/>
      <c r="O106" s="183"/>
      <c r="P106" s="183"/>
    </row>
    <row r="107" spans="2:16">
      <c r="B107" s="155" t="str">
        <f t="shared" si="4"/>
        <v>GbE &amp; Fast Ethernet</v>
      </c>
      <c r="C107" s="156" t="str">
        <f t="shared" si="4"/>
        <v>Various</v>
      </c>
      <c r="D107" s="157" t="str">
        <f t="shared" si="4"/>
        <v>Legacy/discontinued</v>
      </c>
      <c r="E107" s="462">
        <f>IF(E13=0,,E201*10^6/E13)</f>
        <v>18</v>
      </c>
      <c r="F107" s="277">
        <f t="shared" ref="F107" si="9">IF(F13=0,,F201*10^6/F13)</f>
        <v>0</v>
      </c>
      <c r="G107" s="277"/>
      <c r="H107" s="277"/>
      <c r="I107" s="277"/>
      <c r="J107" s="277"/>
      <c r="K107" s="277"/>
      <c r="L107" s="277"/>
      <c r="M107" s="277"/>
      <c r="N107" s="277"/>
      <c r="O107" s="277"/>
      <c r="P107" s="277"/>
    </row>
    <row r="108" spans="2:16">
      <c r="B108" s="152" t="str">
        <f t="shared" si="4"/>
        <v>10GbE</v>
      </c>
      <c r="C108" s="153" t="str">
        <f t="shared" si="4"/>
        <v>300 m</v>
      </c>
      <c r="D108" s="154" t="str">
        <f t="shared" si="4"/>
        <v>XFP</v>
      </c>
      <c r="E108" s="183">
        <f t="shared" ref="E108:F108" si="10">IF(E14=0,,E202*10^6/E14)</f>
        <v>65.084287545305614</v>
      </c>
      <c r="F108" s="183">
        <f t="shared" si="10"/>
        <v>58.749084731162213</v>
      </c>
      <c r="G108" s="183"/>
      <c r="H108" s="183"/>
      <c r="I108" s="183"/>
      <c r="J108" s="183"/>
      <c r="K108" s="183"/>
      <c r="L108" s="183"/>
      <c r="M108" s="183"/>
      <c r="N108" s="183"/>
      <c r="O108" s="183"/>
      <c r="P108" s="183"/>
    </row>
    <row r="109" spans="2:16">
      <c r="B109" s="152" t="str">
        <f t="shared" si="4"/>
        <v>10GbE</v>
      </c>
      <c r="C109" s="153" t="str">
        <f t="shared" si="4"/>
        <v>300 m</v>
      </c>
      <c r="D109" s="154" t="str">
        <f t="shared" si="4"/>
        <v>SFP+</v>
      </c>
      <c r="E109" s="183">
        <f t="shared" ref="E109:F109" si="11">IF(E15=0,,E203*10^6/E15)</f>
        <v>18.016278339273537</v>
      </c>
      <c r="F109" s="183">
        <f t="shared" si="11"/>
        <v>15.097691372748406</v>
      </c>
      <c r="G109" s="183"/>
      <c r="H109" s="183"/>
      <c r="I109" s="183"/>
      <c r="J109" s="183"/>
      <c r="K109" s="183"/>
      <c r="L109" s="183"/>
      <c r="M109" s="183"/>
      <c r="N109" s="183"/>
      <c r="O109" s="183"/>
      <c r="P109" s="183"/>
    </row>
    <row r="110" spans="2:16">
      <c r="B110" s="152" t="str">
        <f t="shared" si="4"/>
        <v>10GbE LRM</v>
      </c>
      <c r="C110" s="153" t="str">
        <f t="shared" si="4"/>
        <v>220 m</v>
      </c>
      <c r="D110" s="154" t="str">
        <f t="shared" si="4"/>
        <v>SFP+</v>
      </c>
      <c r="E110" s="183">
        <f t="shared" ref="E110:F110" si="12">IF(E16=0,,E204*10^6/E16)</f>
        <v>78.390761412913719</v>
      </c>
      <c r="F110" s="183">
        <f t="shared" si="12"/>
        <v>66.716018564745482</v>
      </c>
      <c r="G110" s="183"/>
      <c r="H110" s="183"/>
      <c r="I110" s="183"/>
      <c r="J110" s="183"/>
      <c r="K110" s="183"/>
      <c r="L110" s="183"/>
      <c r="M110" s="183"/>
      <c r="N110" s="183"/>
      <c r="O110" s="183"/>
      <c r="P110" s="183"/>
    </row>
    <row r="111" spans="2:16">
      <c r="B111" s="152" t="str">
        <f t="shared" si="4"/>
        <v>10GbE</v>
      </c>
      <c r="C111" s="153" t="str">
        <f t="shared" si="4"/>
        <v>10 km</v>
      </c>
      <c r="D111" s="154" t="str">
        <f t="shared" si="4"/>
        <v>XFP</v>
      </c>
      <c r="E111" s="183">
        <f t="shared" ref="E111:F111" si="13">IF(E17=0,,E205*10^6/E17)</f>
        <v>67.576972221049004</v>
      </c>
      <c r="F111" s="183">
        <f t="shared" si="13"/>
        <v>51.799368807617711</v>
      </c>
      <c r="G111" s="183"/>
      <c r="H111" s="183"/>
      <c r="I111" s="183"/>
      <c r="J111" s="183"/>
      <c r="K111" s="183"/>
      <c r="L111" s="183"/>
      <c r="M111" s="183"/>
      <c r="N111" s="183"/>
      <c r="O111" s="183"/>
      <c r="P111" s="183"/>
    </row>
    <row r="112" spans="2:16">
      <c r="B112" s="152" t="str">
        <f t="shared" si="4"/>
        <v>10GbE</v>
      </c>
      <c r="C112" s="153" t="str">
        <f t="shared" si="4"/>
        <v>10 km</v>
      </c>
      <c r="D112" s="154" t="str">
        <f t="shared" si="4"/>
        <v>SFP+</v>
      </c>
      <c r="E112" s="183">
        <f t="shared" ref="E112:F121" si="14">IF(E18=0,,E206*10^6/E18)</f>
        <v>38.465958311427336</v>
      </c>
      <c r="F112" s="183">
        <f t="shared" si="14"/>
        <v>30.5</v>
      </c>
      <c r="G112" s="183"/>
      <c r="H112" s="183"/>
      <c r="I112" s="183"/>
      <c r="J112" s="183"/>
      <c r="K112" s="183"/>
      <c r="L112" s="183"/>
      <c r="M112" s="183"/>
      <c r="N112" s="183"/>
      <c r="O112" s="183"/>
      <c r="P112" s="183"/>
    </row>
    <row r="113" spans="2:16">
      <c r="B113" s="152" t="str">
        <f t="shared" si="4"/>
        <v>10GbE</v>
      </c>
      <c r="C113" s="153" t="str">
        <f t="shared" si="4"/>
        <v>40 km</v>
      </c>
      <c r="D113" s="154" t="str">
        <f t="shared" si="4"/>
        <v>XFP</v>
      </c>
      <c r="E113" s="183">
        <f t="shared" si="14"/>
        <v>202.96860771881492</v>
      </c>
      <c r="F113" s="183">
        <f t="shared" si="14"/>
        <v>139.47449702400385</v>
      </c>
      <c r="G113" s="183"/>
      <c r="H113" s="183"/>
      <c r="I113" s="183"/>
      <c r="J113" s="183"/>
      <c r="K113" s="183"/>
      <c r="L113" s="183"/>
      <c r="M113" s="183"/>
      <c r="N113" s="183"/>
      <c r="O113" s="183"/>
      <c r="P113" s="183"/>
    </row>
    <row r="114" spans="2:16">
      <c r="B114" s="152" t="str">
        <f t="shared" si="4"/>
        <v>10GbE</v>
      </c>
      <c r="C114" s="153" t="str">
        <f t="shared" si="4"/>
        <v>40 km</v>
      </c>
      <c r="D114" s="154" t="str">
        <f t="shared" si="4"/>
        <v>SFP+</v>
      </c>
      <c r="E114" s="183">
        <f t="shared" si="14"/>
        <v>191.20778168956542</v>
      </c>
      <c r="F114" s="183">
        <f t="shared" si="14"/>
        <v>155.78241680453388</v>
      </c>
      <c r="G114" s="183"/>
      <c r="H114" s="183"/>
      <c r="I114" s="183"/>
      <c r="J114" s="183"/>
      <c r="K114" s="183"/>
      <c r="L114" s="183"/>
      <c r="M114" s="183"/>
      <c r="N114" s="183"/>
      <c r="O114" s="183"/>
      <c r="P114" s="183"/>
    </row>
    <row r="115" spans="2:16">
      <c r="B115" s="152" t="str">
        <f t="shared" si="4"/>
        <v>10GbE</v>
      </c>
      <c r="C115" s="153" t="str">
        <f t="shared" si="4"/>
        <v>80 km</v>
      </c>
      <c r="D115" s="154" t="str">
        <f t="shared" si="4"/>
        <v>XFP</v>
      </c>
      <c r="E115" s="183">
        <f t="shared" si="14"/>
        <v>272.0748723385496</v>
      </c>
      <c r="F115" s="183">
        <f t="shared" si="14"/>
        <v>279.05568350167476</v>
      </c>
      <c r="G115" s="183"/>
      <c r="H115" s="183"/>
      <c r="I115" s="183"/>
      <c r="J115" s="183"/>
      <c r="K115" s="183"/>
      <c r="L115" s="183"/>
      <c r="M115" s="183"/>
      <c r="N115" s="183"/>
      <c r="O115" s="183"/>
      <c r="P115" s="183"/>
    </row>
    <row r="116" spans="2:16">
      <c r="B116" s="152" t="str">
        <f t="shared" si="4"/>
        <v>10GbE</v>
      </c>
      <c r="C116" s="153" t="str">
        <f t="shared" si="4"/>
        <v>80 km</v>
      </c>
      <c r="D116" s="154" t="str">
        <f t="shared" si="4"/>
        <v>SFP+</v>
      </c>
      <c r="E116" s="183">
        <f t="shared" si="14"/>
        <v>362.31733736347383</v>
      </c>
      <c r="F116" s="183">
        <f t="shared" si="14"/>
        <v>296.14130230693672</v>
      </c>
      <c r="G116" s="183"/>
      <c r="H116" s="183"/>
      <c r="I116" s="183"/>
      <c r="J116" s="183"/>
      <c r="K116" s="183"/>
      <c r="L116" s="183"/>
      <c r="M116" s="183"/>
      <c r="N116" s="183"/>
      <c r="O116" s="183"/>
      <c r="P116" s="183"/>
    </row>
    <row r="117" spans="2:16">
      <c r="B117" s="152" t="str">
        <f t="shared" si="4"/>
        <v>10GbE</v>
      </c>
      <c r="C117" s="153" t="str">
        <f t="shared" si="4"/>
        <v>Various</v>
      </c>
      <c r="D117" s="154" t="str">
        <f t="shared" si="4"/>
        <v>Legacy/discontinued</v>
      </c>
      <c r="E117" s="277">
        <f t="shared" si="14"/>
        <v>99.093186017554928</v>
      </c>
      <c r="F117" s="277">
        <f t="shared" si="14"/>
        <v>94.281145957499305</v>
      </c>
      <c r="G117" s="277"/>
      <c r="H117" s="277"/>
      <c r="I117" s="277"/>
      <c r="J117" s="277"/>
      <c r="K117" s="277"/>
      <c r="L117" s="277"/>
      <c r="M117" s="277"/>
      <c r="N117" s="277"/>
      <c r="O117" s="277"/>
      <c r="P117" s="277"/>
    </row>
    <row r="118" spans="2:16">
      <c r="B118" s="149" t="str">
        <f t="shared" si="4"/>
        <v>25GbE SR</v>
      </c>
      <c r="C118" s="150" t="str">
        <f t="shared" si="4"/>
        <v>100 - 300 m</v>
      </c>
      <c r="D118" s="151" t="str">
        <f t="shared" si="4"/>
        <v>SFP28</v>
      </c>
      <c r="E118" s="327">
        <f t="shared" si="14"/>
        <v>187.14315701091519</v>
      </c>
      <c r="F118" s="327">
        <f t="shared" si="14"/>
        <v>141.11071819746516</v>
      </c>
      <c r="G118" s="327"/>
      <c r="H118" s="327"/>
      <c r="I118" s="327"/>
      <c r="J118" s="327"/>
      <c r="K118" s="327"/>
      <c r="L118" s="327"/>
      <c r="M118" s="327"/>
      <c r="N118" s="327"/>
      <c r="O118" s="327"/>
      <c r="P118" s="327"/>
    </row>
    <row r="119" spans="2:16">
      <c r="B119" s="152" t="str">
        <f t="shared" si="4"/>
        <v>25GbE LR</v>
      </c>
      <c r="C119" s="153" t="str">
        <f t="shared" si="4"/>
        <v>10 km</v>
      </c>
      <c r="D119" s="154" t="str">
        <f t="shared" si="4"/>
        <v>SFP28</v>
      </c>
      <c r="E119" s="183">
        <f t="shared" si="14"/>
        <v>456.24032541776609</v>
      </c>
      <c r="F119" s="183">
        <f t="shared" si="14"/>
        <v>324.10355668962507</v>
      </c>
      <c r="G119" s="183"/>
      <c r="H119" s="183"/>
      <c r="I119" s="183"/>
      <c r="J119" s="183"/>
      <c r="K119" s="183"/>
      <c r="L119" s="183"/>
      <c r="M119" s="183"/>
      <c r="N119" s="183"/>
      <c r="O119" s="183"/>
      <c r="P119" s="183"/>
    </row>
    <row r="120" spans="2:16">
      <c r="B120" s="155" t="str">
        <f t="shared" si="4"/>
        <v>25GbE ER</v>
      </c>
      <c r="C120" s="156" t="str">
        <f t="shared" si="4"/>
        <v>40 km</v>
      </c>
      <c r="D120" s="157" t="str">
        <f t="shared" si="4"/>
        <v>SFP28</v>
      </c>
      <c r="E120" s="183">
        <f t="shared" si="14"/>
        <v>0</v>
      </c>
      <c r="F120" s="183">
        <f t="shared" si="14"/>
        <v>0</v>
      </c>
      <c r="G120" s="183"/>
      <c r="H120" s="183"/>
      <c r="I120" s="183"/>
      <c r="J120" s="183"/>
      <c r="K120" s="183"/>
      <c r="L120" s="183"/>
      <c r="M120" s="183"/>
      <c r="N120" s="183"/>
      <c r="O120" s="183"/>
      <c r="P120" s="183"/>
    </row>
    <row r="121" spans="2:16">
      <c r="B121" s="152" t="str">
        <f t="shared" si="4"/>
        <v>40G SR4</v>
      </c>
      <c r="C121" s="153" t="str">
        <f t="shared" si="4"/>
        <v>100 m</v>
      </c>
      <c r="D121" s="154" t="str">
        <f t="shared" si="4"/>
        <v>QSFP+</v>
      </c>
      <c r="E121" s="327">
        <f t="shared" si="14"/>
        <v>96.595063887564976</v>
      </c>
      <c r="F121" s="327">
        <f t="shared" si="14"/>
        <v>80.379797575925679</v>
      </c>
      <c r="G121" s="327"/>
      <c r="H121" s="327"/>
      <c r="I121" s="327"/>
      <c r="J121" s="327"/>
      <c r="K121" s="327"/>
      <c r="L121" s="327"/>
      <c r="M121" s="327"/>
      <c r="N121" s="327"/>
      <c r="O121" s="327"/>
      <c r="P121" s="327"/>
    </row>
    <row r="122" spans="2:16">
      <c r="B122" s="152" t="str">
        <f t="shared" si="4"/>
        <v>40GbE MM duplex</v>
      </c>
      <c r="C122" s="153" t="str">
        <f t="shared" si="4"/>
        <v>100 m</v>
      </c>
      <c r="D122" s="154" t="str">
        <f t="shared" si="4"/>
        <v>QSFP+</v>
      </c>
      <c r="E122" s="183">
        <f t="shared" ref="E122:F131" si="15">IF(E28=0,,E216*10^6/E28)</f>
        <v>250</v>
      </c>
      <c r="F122" s="183">
        <f t="shared" si="15"/>
        <v>240</v>
      </c>
      <c r="G122" s="183"/>
      <c r="H122" s="183"/>
      <c r="I122" s="183"/>
      <c r="J122" s="183"/>
      <c r="K122" s="183"/>
      <c r="L122" s="183"/>
      <c r="M122" s="183"/>
      <c r="N122" s="183"/>
      <c r="O122" s="183"/>
      <c r="P122" s="183"/>
    </row>
    <row r="123" spans="2:16">
      <c r="B123" s="152" t="str">
        <f t="shared" ref="B123:D142" si="16">B29</f>
        <v>40GbE eSR</v>
      </c>
      <c r="C123" s="153" t="str">
        <f t="shared" si="16"/>
        <v>300 m</v>
      </c>
      <c r="D123" s="154" t="str">
        <f t="shared" si="16"/>
        <v>QSFP+</v>
      </c>
      <c r="E123" s="183">
        <f t="shared" si="15"/>
        <v>106.66614587912188</v>
      </c>
      <c r="F123" s="183">
        <f t="shared" si="15"/>
        <v>80.99928194026171</v>
      </c>
      <c r="G123" s="183"/>
      <c r="H123" s="183"/>
      <c r="I123" s="183"/>
      <c r="J123" s="183"/>
      <c r="K123" s="183"/>
      <c r="L123" s="183"/>
      <c r="M123" s="183"/>
      <c r="N123" s="183"/>
      <c r="O123" s="183"/>
      <c r="P123" s="183"/>
    </row>
    <row r="124" spans="2:16">
      <c r="B124" s="152" t="str">
        <f t="shared" si="16"/>
        <v>40 GbE PSM4</v>
      </c>
      <c r="C124" s="153" t="str">
        <f t="shared" si="16"/>
        <v>500 m</v>
      </c>
      <c r="D124" s="154" t="str">
        <f t="shared" si="16"/>
        <v>QSFP+</v>
      </c>
      <c r="E124" s="184">
        <f t="shared" si="15"/>
        <v>253.19068527507093</v>
      </c>
      <c r="F124" s="184">
        <f t="shared" si="15"/>
        <v>262.79055146339874</v>
      </c>
      <c r="G124" s="184"/>
      <c r="H124" s="184"/>
      <c r="I124" s="184"/>
      <c r="J124" s="184"/>
      <c r="K124" s="184"/>
      <c r="L124" s="184"/>
      <c r="M124" s="184"/>
      <c r="N124" s="184"/>
      <c r="O124" s="184"/>
      <c r="P124" s="184"/>
    </row>
    <row r="125" spans="2:16">
      <c r="B125" s="152" t="str">
        <f t="shared" si="16"/>
        <v>40GbE (FR)</v>
      </c>
      <c r="C125" s="153" t="str">
        <f t="shared" si="16"/>
        <v>2 km</v>
      </c>
      <c r="D125" s="154" t="str">
        <f t="shared" si="16"/>
        <v>CFP</v>
      </c>
      <c r="E125" s="183">
        <f t="shared" si="15"/>
        <v>4569.894941368153</v>
      </c>
      <c r="F125" s="183">
        <f t="shared" si="15"/>
        <v>5251.681208639473</v>
      </c>
      <c r="G125" s="183"/>
      <c r="H125" s="183"/>
      <c r="I125" s="183"/>
      <c r="J125" s="183"/>
      <c r="K125" s="183"/>
      <c r="L125" s="183"/>
      <c r="M125" s="183"/>
      <c r="N125" s="183"/>
      <c r="O125" s="183"/>
      <c r="P125" s="183"/>
    </row>
    <row r="126" spans="2:16">
      <c r="B126" s="152" t="str">
        <f t="shared" si="16"/>
        <v>40GbE (LR4 subspec)</v>
      </c>
      <c r="C126" s="153" t="str">
        <f t="shared" si="16"/>
        <v>2 km</v>
      </c>
      <c r="D126" s="154" t="str">
        <f t="shared" si="16"/>
        <v>QSFP+</v>
      </c>
      <c r="E126" s="183">
        <f t="shared" si="15"/>
        <v>377.60055209491952</v>
      </c>
      <c r="F126" s="183">
        <f t="shared" si="15"/>
        <v>343.5254726908467</v>
      </c>
      <c r="G126" s="183"/>
      <c r="H126" s="183"/>
      <c r="I126" s="183"/>
      <c r="J126" s="183"/>
      <c r="K126" s="183"/>
      <c r="L126" s="183"/>
      <c r="M126" s="183"/>
      <c r="N126" s="183"/>
      <c r="O126" s="183"/>
      <c r="P126" s="183"/>
    </row>
    <row r="127" spans="2:16">
      <c r="B127" s="152" t="str">
        <f t="shared" si="16"/>
        <v>40GbE</v>
      </c>
      <c r="C127" s="153" t="str">
        <f t="shared" si="16"/>
        <v>10 km</v>
      </c>
      <c r="D127" s="154" t="str">
        <f t="shared" si="16"/>
        <v>CFP</v>
      </c>
      <c r="E127" s="183">
        <f t="shared" si="15"/>
        <v>1174.9655306999969</v>
      </c>
      <c r="F127" s="183">
        <f t="shared" si="15"/>
        <v>1350.8997571323105</v>
      </c>
      <c r="G127" s="183"/>
      <c r="H127" s="183"/>
      <c r="I127" s="183"/>
      <c r="J127" s="183"/>
      <c r="K127" s="183"/>
      <c r="L127" s="183"/>
      <c r="M127" s="183"/>
      <c r="N127" s="183"/>
      <c r="O127" s="183"/>
      <c r="P127" s="183"/>
    </row>
    <row r="128" spans="2:16">
      <c r="B128" s="152" t="str">
        <f t="shared" si="16"/>
        <v>40GbE</v>
      </c>
      <c r="C128" s="153" t="str">
        <f t="shared" si="16"/>
        <v>10 km</v>
      </c>
      <c r="D128" s="154" t="str">
        <f t="shared" si="16"/>
        <v>QSFP+</v>
      </c>
      <c r="E128" s="183">
        <f t="shared" si="15"/>
        <v>427.72742888770347</v>
      </c>
      <c r="F128" s="183">
        <f t="shared" si="15"/>
        <v>401.36672508917627</v>
      </c>
      <c r="G128" s="183"/>
      <c r="H128" s="183"/>
      <c r="I128" s="183"/>
      <c r="J128" s="183"/>
      <c r="K128" s="183"/>
      <c r="L128" s="183"/>
      <c r="M128" s="183"/>
      <c r="N128" s="183"/>
      <c r="O128" s="183"/>
      <c r="P128" s="183"/>
    </row>
    <row r="129" spans="2:16">
      <c r="B129" s="155" t="str">
        <f t="shared" si="16"/>
        <v>40GbE</v>
      </c>
      <c r="C129" s="156" t="str">
        <f t="shared" si="16"/>
        <v>40 km</v>
      </c>
      <c r="D129" s="157" t="str">
        <f t="shared" si="16"/>
        <v>all</v>
      </c>
      <c r="E129" s="277">
        <f t="shared" si="15"/>
        <v>1673.0572324239708</v>
      </c>
      <c r="F129" s="277">
        <f t="shared" si="15"/>
        <v>1459.2330281290015</v>
      </c>
      <c r="G129" s="277"/>
      <c r="H129" s="277"/>
      <c r="I129" s="277"/>
      <c r="J129" s="277"/>
      <c r="K129" s="277"/>
      <c r="L129" s="277"/>
      <c r="M129" s="277"/>
      <c r="N129" s="277"/>
      <c r="O129" s="277"/>
      <c r="P129" s="277"/>
    </row>
    <row r="130" spans="2:16">
      <c r="B130" s="149" t="str">
        <f t="shared" si="16"/>
        <v xml:space="preserve">50G </v>
      </c>
      <c r="C130" s="150" t="str">
        <f t="shared" si="16"/>
        <v>100 m</v>
      </c>
      <c r="D130" s="151" t="str">
        <f t="shared" si="16"/>
        <v>all</v>
      </c>
      <c r="E130" s="327">
        <f t="shared" si="15"/>
        <v>0</v>
      </c>
      <c r="F130" s="327">
        <f t="shared" si="15"/>
        <v>0</v>
      </c>
      <c r="G130" s="327"/>
      <c r="H130" s="327"/>
      <c r="I130" s="327"/>
      <c r="J130" s="327"/>
      <c r="K130" s="327"/>
      <c r="L130" s="327"/>
      <c r="M130" s="327"/>
      <c r="N130" s="327"/>
      <c r="O130" s="327"/>
      <c r="P130" s="327"/>
    </row>
    <row r="131" spans="2:16">
      <c r="B131" s="152" t="str">
        <f t="shared" si="16"/>
        <v xml:space="preserve">50G </v>
      </c>
      <c r="C131" s="153" t="str">
        <f t="shared" si="16"/>
        <v>2 km</v>
      </c>
      <c r="D131" s="154" t="str">
        <f t="shared" si="16"/>
        <v>all</v>
      </c>
      <c r="E131" s="183">
        <f t="shared" si="15"/>
        <v>0</v>
      </c>
      <c r="F131" s="183">
        <f t="shared" si="15"/>
        <v>0</v>
      </c>
      <c r="G131" s="183"/>
      <c r="H131" s="183"/>
      <c r="I131" s="183"/>
      <c r="J131" s="183"/>
      <c r="K131" s="183"/>
      <c r="L131" s="183"/>
      <c r="M131" s="183"/>
      <c r="N131" s="183"/>
      <c r="O131" s="183"/>
      <c r="P131" s="183"/>
    </row>
    <row r="132" spans="2:16">
      <c r="B132" s="152" t="str">
        <f t="shared" si="16"/>
        <v xml:space="preserve">50G </v>
      </c>
      <c r="C132" s="153" t="str">
        <f t="shared" si="16"/>
        <v>10 km</v>
      </c>
      <c r="D132" s="154" t="str">
        <f t="shared" si="16"/>
        <v>all</v>
      </c>
      <c r="E132" s="183">
        <f t="shared" ref="E132:F141" si="17">IF(E38=0,,E226*10^6/E38)</f>
        <v>0</v>
      </c>
      <c r="F132" s="183">
        <f t="shared" si="17"/>
        <v>0</v>
      </c>
      <c r="G132" s="183"/>
      <c r="H132" s="183"/>
      <c r="I132" s="183"/>
      <c r="J132" s="183"/>
      <c r="K132" s="183"/>
      <c r="L132" s="183"/>
      <c r="M132" s="183"/>
      <c r="N132" s="183"/>
      <c r="O132" s="183"/>
      <c r="P132" s="183"/>
    </row>
    <row r="133" spans="2:16">
      <c r="B133" s="152" t="str">
        <f t="shared" si="16"/>
        <v xml:space="preserve">50G </v>
      </c>
      <c r="C133" s="153" t="str">
        <f t="shared" si="16"/>
        <v>40 km</v>
      </c>
      <c r="D133" s="154" t="str">
        <f t="shared" si="16"/>
        <v>all</v>
      </c>
      <c r="E133" s="183">
        <f t="shared" si="17"/>
        <v>0</v>
      </c>
      <c r="F133" s="183">
        <f t="shared" si="17"/>
        <v>0</v>
      </c>
      <c r="G133" s="183"/>
      <c r="H133" s="183"/>
      <c r="I133" s="183"/>
      <c r="J133" s="183"/>
      <c r="K133" s="183"/>
      <c r="L133" s="183"/>
      <c r="M133" s="183"/>
      <c r="N133" s="183"/>
      <c r="O133" s="183"/>
      <c r="P133" s="183"/>
    </row>
    <row r="134" spans="2:16">
      <c r="B134" s="152" t="str">
        <f t="shared" si="16"/>
        <v xml:space="preserve">50G </v>
      </c>
      <c r="C134" s="153" t="str">
        <f t="shared" si="16"/>
        <v>80 km</v>
      </c>
      <c r="D134" s="154" t="str">
        <f t="shared" si="16"/>
        <v>all</v>
      </c>
      <c r="E134" s="183">
        <f t="shared" si="17"/>
        <v>0</v>
      </c>
      <c r="F134" s="183">
        <f t="shared" si="17"/>
        <v>0</v>
      </c>
      <c r="G134" s="183"/>
      <c r="H134" s="183"/>
      <c r="I134" s="183"/>
      <c r="J134" s="183"/>
      <c r="K134" s="183"/>
      <c r="L134" s="183"/>
      <c r="M134" s="183"/>
      <c r="N134" s="183"/>
      <c r="O134" s="183"/>
      <c r="P134" s="183"/>
    </row>
    <row r="135" spans="2:16">
      <c r="B135" s="149" t="str">
        <f t="shared" si="16"/>
        <v>100G</v>
      </c>
      <c r="C135" s="150" t="str">
        <f t="shared" si="16"/>
        <v>100 m</v>
      </c>
      <c r="D135" s="151" t="str">
        <f t="shared" si="16"/>
        <v>CFP</v>
      </c>
      <c r="E135" s="327">
        <f t="shared" si="17"/>
        <v>1422.7039686825053</v>
      </c>
      <c r="F135" s="327">
        <f t="shared" si="17"/>
        <v>1273.3986691740201</v>
      </c>
      <c r="G135" s="327"/>
      <c r="H135" s="327"/>
      <c r="I135" s="327"/>
      <c r="J135" s="327"/>
      <c r="K135" s="327"/>
      <c r="L135" s="327"/>
      <c r="M135" s="327"/>
      <c r="N135" s="327"/>
      <c r="O135" s="327"/>
      <c r="P135" s="327"/>
    </row>
    <row r="136" spans="2:16">
      <c r="B136" s="152" t="str">
        <f t="shared" si="16"/>
        <v>100G</v>
      </c>
      <c r="C136" s="153" t="str">
        <f t="shared" si="16"/>
        <v>100 m</v>
      </c>
      <c r="D136" s="154" t="str">
        <f t="shared" si="16"/>
        <v>CFP2/4</v>
      </c>
      <c r="E136" s="183">
        <f t="shared" si="17"/>
        <v>1204.7629951912068</v>
      </c>
      <c r="F136" s="183">
        <f t="shared" si="17"/>
        <v>1092.608197443808</v>
      </c>
      <c r="G136" s="183"/>
      <c r="H136" s="183"/>
      <c r="I136" s="183"/>
      <c r="J136" s="183"/>
      <c r="K136" s="183"/>
      <c r="L136" s="183"/>
      <c r="M136" s="183"/>
      <c r="N136" s="183"/>
      <c r="O136" s="183"/>
      <c r="P136" s="183"/>
    </row>
    <row r="137" spans="2:16">
      <c r="B137" s="152" t="str">
        <f t="shared" si="16"/>
        <v>100G SR4</v>
      </c>
      <c r="C137" s="153" t="str">
        <f t="shared" si="16"/>
        <v>100 m</v>
      </c>
      <c r="D137" s="154" t="str">
        <f t="shared" si="16"/>
        <v>QSFP28</v>
      </c>
      <c r="E137" s="183">
        <f t="shared" si="17"/>
        <v>258.09426618771823</v>
      </c>
      <c r="F137" s="183">
        <f t="shared" si="17"/>
        <v>182.02277386466108</v>
      </c>
      <c r="G137" s="183"/>
      <c r="H137" s="183"/>
      <c r="I137" s="183"/>
      <c r="J137" s="183"/>
      <c r="K137" s="183"/>
      <c r="L137" s="183"/>
      <c r="M137" s="183"/>
      <c r="N137" s="183"/>
      <c r="O137" s="183"/>
      <c r="P137" s="183"/>
    </row>
    <row r="138" spans="2:16">
      <c r="B138" s="152" t="str">
        <f t="shared" si="16"/>
        <v>100G SR2</v>
      </c>
      <c r="C138" s="153" t="str">
        <f t="shared" si="16"/>
        <v>100 m</v>
      </c>
      <c r="D138" s="154" t="str">
        <f t="shared" si="16"/>
        <v>SFP-DD, DSFP</v>
      </c>
      <c r="E138" s="183">
        <f t="shared" si="17"/>
        <v>0</v>
      </c>
      <c r="F138" s="183">
        <f t="shared" si="17"/>
        <v>0</v>
      </c>
      <c r="G138" s="183"/>
      <c r="H138" s="183"/>
      <c r="I138" s="183"/>
      <c r="J138" s="183"/>
      <c r="K138" s="183"/>
      <c r="L138" s="183"/>
      <c r="M138" s="183"/>
      <c r="N138" s="183"/>
      <c r="O138" s="183"/>
      <c r="P138" s="183"/>
    </row>
    <row r="139" spans="2:16">
      <c r="B139" s="152" t="str">
        <f t="shared" si="16"/>
        <v>100G MM Duplex</v>
      </c>
      <c r="C139" s="153" t="str">
        <f t="shared" si="16"/>
        <v>100 m</v>
      </c>
      <c r="D139" s="154" t="str">
        <f t="shared" si="16"/>
        <v>QSFP28</v>
      </c>
      <c r="E139" s="183">
        <f t="shared" si="17"/>
        <v>0</v>
      </c>
      <c r="F139" s="183">
        <f t="shared" si="17"/>
        <v>0</v>
      </c>
      <c r="G139" s="183"/>
      <c r="H139" s="183"/>
      <c r="I139" s="183"/>
      <c r="J139" s="183"/>
      <c r="K139" s="183"/>
      <c r="L139" s="183"/>
      <c r="M139" s="183"/>
      <c r="N139" s="183"/>
      <c r="O139" s="183"/>
      <c r="P139" s="183"/>
    </row>
    <row r="140" spans="2:16">
      <c r="B140" s="152" t="str">
        <f t="shared" si="16"/>
        <v>100G eSR</v>
      </c>
      <c r="C140" s="153" t="str">
        <f t="shared" si="16"/>
        <v>300 m</v>
      </c>
      <c r="D140" s="154" t="str">
        <f t="shared" si="16"/>
        <v>QSFP28</v>
      </c>
      <c r="E140" s="183">
        <f t="shared" si="17"/>
        <v>0</v>
      </c>
      <c r="F140" s="183">
        <f t="shared" si="17"/>
        <v>0</v>
      </c>
      <c r="G140" s="183"/>
      <c r="H140" s="183"/>
      <c r="I140" s="183"/>
      <c r="J140" s="183"/>
      <c r="K140" s="183"/>
      <c r="L140" s="183"/>
      <c r="M140" s="183"/>
      <c r="N140" s="183"/>
      <c r="O140" s="183"/>
      <c r="P140" s="183"/>
    </row>
    <row r="141" spans="2:16">
      <c r="B141" s="152" t="str">
        <f t="shared" si="16"/>
        <v>100G PSM4</v>
      </c>
      <c r="C141" s="153" t="str">
        <f t="shared" si="16"/>
        <v>500 m</v>
      </c>
      <c r="D141" s="154" t="str">
        <f t="shared" si="16"/>
        <v>QSFP28</v>
      </c>
      <c r="E141" s="183">
        <f t="shared" si="17"/>
        <v>337.41687156790022</v>
      </c>
      <c r="F141" s="183">
        <f t="shared" si="17"/>
        <v>222.65569307558187</v>
      </c>
      <c r="G141" s="183"/>
      <c r="H141" s="183"/>
      <c r="I141" s="183"/>
      <c r="J141" s="183"/>
      <c r="K141" s="183"/>
      <c r="L141" s="183"/>
      <c r="M141" s="183"/>
      <c r="N141" s="183"/>
      <c r="O141" s="183"/>
      <c r="P141" s="183"/>
    </row>
    <row r="142" spans="2:16">
      <c r="B142" s="152" t="str">
        <f t="shared" si="16"/>
        <v>100G DR</v>
      </c>
      <c r="C142" s="153" t="str">
        <f t="shared" si="16"/>
        <v>500 m</v>
      </c>
      <c r="D142" s="154" t="str">
        <f t="shared" si="16"/>
        <v>QSFP28</v>
      </c>
      <c r="E142" s="183">
        <f t="shared" ref="E142:F151" si="18">IF(E48=0,,E236*10^6/E48)</f>
        <v>0</v>
      </c>
      <c r="F142" s="183">
        <f t="shared" si="18"/>
        <v>0</v>
      </c>
      <c r="G142" s="183"/>
      <c r="H142" s="183"/>
      <c r="I142" s="183"/>
      <c r="J142" s="183"/>
      <c r="K142" s="183"/>
      <c r="L142" s="183"/>
      <c r="M142" s="183"/>
      <c r="N142" s="183"/>
      <c r="O142" s="183"/>
      <c r="P142" s="183"/>
    </row>
    <row r="143" spans="2:16">
      <c r="B143" s="152" t="str">
        <f t="shared" ref="B143:D156" si="19">B49</f>
        <v>100G CWDM4-Subspec</v>
      </c>
      <c r="C143" s="153" t="str">
        <f t="shared" si="19"/>
        <v>500 m</v>
      </c>
      <c r="D143" s="154" t="str">
        <f t="shared" si="19"/>
        <v>QSFP28</v>
      </c>
      <c r="E143" s="183">
        <f t="shared" si="18"/>
        <v>625</v>
      </c>
      <c r="F143" s="183">
        <f t="shared" si="18"/>
        <v>450</v>
      </c>
      <c r="G143" s="183"/>
      <c r="H143" s="183"/>
      <c r="I143" s="183"/>
      <c r="J143" s="183"/>
      <c r="K143" s="183"/>
      <c r="L143" s="183"/>
      <c r="M143" s="183"/>
      <c r="N143" s="183"/>
      <c r="O143" s="183"/>
      <c r="P143" s="183"/>
    </row>
    <row r="144" spans="2:16">
      <c r="B144" s="152" t="str">
        <f t="shared" si="19"/>
        <v>100G CWDM4</v>
      </c>
      <c r="C144" s="153" t="str">
        <f t="shared" si="19"/>
        <v>2 km</v>
      </c>
      <c r="D144" s="154" t="str">
        <f t="shared" si="19"/>
        <v>QSFP28</v>
      </c>
      <c r="E144" s="183">
        <f t="shared" si="18"/>
        <v>825</v>
      </c>
      <c r="F144" s="183">
        <f t="shared" si="18"/>
        <v>650</v>
      </c>
      <c r="G144" s="183"/>
      <c r="H144" s="183"/>
      <c r="I144" s="183"/>
      <c r="J144" s="183"/>
      <c r="K144" s="183"/>
      <c r="L144" s="183"/>
      <c r="M144" s="183"/>
      <c r="N144" s="183"/>
      <c r="O144" s="183"/>
      <c r="P144" s="183"/>
    </row>
    <row r="145" spans="2:16">
      <c r="B145" s="152" t="str">
        <f t="shared" si="19"/>
        <v>100G FR</v>
      </c>
      <c r="C145" s="153" t="str">
        <f t="shared" si="19"/>
        <v>2 km</v>
      </c>
      <c r="D145" s="154" t="str">
        <f t="shared" si="19"/>
        <v>QSFP28</v>
      </c>
      <c r="E145" s="183">
        <f t="shared" si="18"/>
        <v>0</v>
      </c>
      <c r="F145" s="183">
        <f t="shared" si="18"/>
        <v>0</v>
      </c>
      <c r="G145" s="183"/>
      <c r="H145" s="183"/>
      <c r="I145" s="183"/>
      <c r="J145" s="183"/>
      <c r="K145" s="183"/>
      <c r="L145" s="183"/>
      <c r="M145" s="183"/>
      <c r="N145" s="183"/>
      <c r="O145" s="183"/>
      <c r="P145" s="183"/>
    </row>
    <row r="146" spans="2:16">
      <c r="B146" s="152" t="str">
        <f t="shared" si="19"/>
        <v>100G</v>
      </c>
      <c r="C146" s="153" t="str">
        <f t="shared" si="19"/>
        <v>10 km</v>
      </c>
      <c r="D146" s="154" t="str">
        <f t="shared" si="19"/>
        <v>CFP</v>
      </c>
      <c r="E146" s="183">
        <f t="shared" si="18"/>
        <v>3527.8709620331333</v>
      </c>
      <c r="F146" s="183">
        <f t="shared" si="18"/>
        <v>2768.0701132780364</v>
      </c>
      <c r="G146" s="183"/>
      <c r="H146" s="183"/>
      <c r="I146" s="183"/>
      <c r="J146" s="183"/>
      <c r="K146" s="183"/>
      <c r="L146" s="183"/>
      <c r="M146" s="183"/>
      <c r="N146" s="183"/>
      <c r="O146" s="183"/>
      <c r="P146" s="183"/>
    </row>
    <row r="147" spans="2:16" ht="14.55" customHeight="1">
      <c r="B147" s="152" t="str">
        <f t="shared" si="19"/>
        <v>100G</v>
      </c>
      <c r="C147" s="153" t="str">
        <f t="shared" si="19"/>
        <v>10 km</v>
      </c>
      <c r="D147" s="154" t="str">
        <f t="shared" si="19"/>
        <v>CFP2/4</v>
      </c>
      <c r="E147" s="183">
        <f t="shared" si="18"/>
        <v>2882.5268681316725</v>
      </c>
      <c r="F147" s="183">
        <f t="shared" si="18"/>
        <v>2140.3307221126156</v>
      </c>
      <c r="G147" s="183"/>
      <c r="H147" s="183"/>
      <c r="I147" s="183"/>
      <c r="J147" s="183"/>
      <c r="K147" s="183"/>
      <c r="L147" s="183"/>
      <c r="M147" s="183"/>
      <c r="N147" s="183"/>
      <c r="O147" s="183"/>
      <c r="P147" s="183"/>
    </row>
    <row r="148" spans="2:16">
      <c r="B148" s="152" t="str">
        <f t="shared" si="19"/>
        <v>100G LR4</v>
      </c>
      <c r="C148" s="153" t="str">
        <f t="shared" si="19"/>
        <v>10 km</v>
      </c>
      <c r="D148" s="154" t="str">
        <f t="shared" si="19"/>
        <v>QSFP28</v>
      </c>
      <c r="E148" s="183">
        <f t="shared" si="18"/>
        <v>1938.1501024552811</v>
      </c>
      <c r="F148" s="183">
        <f t="shared" si="18"/>
        <v>1200</v>
      </c>
      <c r="G148" s="183"/>
      <c r="H148" s="183"/>
      <c r="I148" s="183"/>
      <c r="J148" s="183"/>
      <c r="K148" s="183"/>
      <c r="L148" s="183"/>
      <c r="M148" s="183"/>
      <c r="N148" s="183"/>
      <c r="O148" s="183"/>
      <c r="P148" s="183"/>
    </row>
    <row r="149" spans="2:16">
      <c r="B149" s="152" t="str">
        <f t="shared" si="19"/>
        <v>100G 4WDM10</v>
      </c>
      <c r="C149" s="153" t="str">
        <f t="shared" si="19"/>
        <v>10 km</v>
      </c>
      <c r="D149" s="154" t="str">
        <f t="shared" si="19"/>
        <v>QSFP28</v>
      </c>
      <c r="E149" s="183">
        <f t="shared" si="18"/>
        <v>0</v>
      </c>
      <c r="F149" s="183">
        <f t="shared" si="18"/>
        <v>500</v>
      </c>
      <c r="G149" s="183"/>
      <c r="H149" s="183"/>
      <c r="I149" s="183"/>
      <c r="J149" s="183"/>
      <c r="K149" s="183"/>
      <c r="L149" s="183"/>
      <c r="M149" s="183"/>
      <c r="N149" s="183"/>
      <c r="O149" s="183"/>
      <c r="P149" s="183"/>
    </row>
    <row r="150" spans="2:16">
      <c r="B150" s="152" t="str">
        <f t="shared" si="19"/>
        <v>100G 4WDM20</v>
      </c>
      <c r="C150" s="153" t="str">
        <f t="shared" si="19"/>
        <v>20 km</v>
      </c>
      <c r="D150" s="154" t="str">
        <f t="shared" si="19"/>
        <v>QSFP28</v>
      </c>
      <c r="E150" s="183">
        <f t="shared" si="18"/>
        <v>0</v>
      </c>
      <c r="F150" s="183">
        <f t="shared" si="18"/>
        <v>0</v>
      </c>
      <c r="G150" s="183"/>
      <c r="H150" s="183"/>
      <c r="I150" s="183"/>
      <c r="J150" s="183"/>
      <c r="K150" s="183"/>
      <c r="L150" s="183"/>
      <c r="M150" s="183"/>
      <c r="N150" s="183"/>
      <c r="O150" s="183"/>
      <c r="P150" s="183"/>
    </row>
    <row r="151" spans="2:16">
      <c r="B151" s="152" t="str">
        <f t="shared" si="19"/>
        <v>100G ER4-Lite</v>
      </c>
      <c r="C151" s="153" t="str">
        <f t="shared" si="19"/>
        <v>30 km</v>
      </c>
      <c r="D151" s="154" t="str">
        <f t="shared" si="19"/>
        <v>QSFP28</v>
      </c>
      <c r="E151" s="484">
        <f t="shared" si="18"/>
        <v>0</v>
      </c>
      <c r="F151" s="183">
        <f t="shared" si="18"/>
        <v>3487.2423945044161</v>
      </c>
      <c r="G151" s="183"/>
      <c r="H151" s="183"/>
      <c r="I151" s="183"/>
      <c r="J151" s="183"/>
      <c r="K151" s="183"/>
      <c r="L151" s="183"/>
      <c r="M151" s="183"/>
      <c r="N151" s="183"/>
      <c r="O151" s="183"/>
      <c r="P151" s="183"/>
    </row>
    <row r="152" spans="2:16">
      <c r="B152" s="152" t="str">
        <f t="shared" si="19"/>
        <v>100G ER4</v>
      </c>
      <c r="C152" s="153" t="str">
        <f t="shared" si="19"/>
        <v>40 km</v>
      </c>
      <c r="D152" s="154" t="str">
        <f t="shared" si="19"/>
        <v>QSFP28</v>
      </c>
      <c r="E152" s="484">
        <f t="shared" ref="E152:F152" si="20">IF(E58=0,,E246*10^6/E58)</f>
        <v>8992.3604525403425</v>
      </c>
      <c r="F152" s="183">
        <f t="shared" si="20"/>
        <v>6675.4855675304152</v>
      </c>
      <c r="G152" s="183"/>
      <c r="H152" s="183"/>
      <c r="I152" s="183"/>
      <c r="J152" s="183"/>
      <c r="K152" s="183"/>
      <c r="L152" s="183"/>
      <c r="M152" s="183"/>
      <c r="N152" s="183"/>
      <c r="O152" s="183"/>
      <c r="P152" s="183"/>
    </row>
    <row r="153" spans="2:16">
      <c r="B153" s="152" t="str">
        <f t="shared" si="19"/>
        <v>100G ZR4</v>
      </c>
      <c r="C153" s="153" t="str">
        <f t="shared" si="19"/>
        <v>80 km</v>
      </c>
      <c r="D153" s="154" t="str">
        <f t="shared" si="19"/>
        <v>QSFP28</v>
      </c>
      <c r="E153" s="484">
        <f t="shared" ref="E153:F153" si="21">IF(E59=0,,E247*10^6/E59)</f>
        <v>0</v>
      </c>
      <c r="F153" s="183">
        <f t="shared" si="21"/>
        <v>0</v>
      </c>
      <c r="G153" s="183"/>
      <c r="H153" s="183"/>
      <c r="I153" s="183"/>
      <c r="J153" s="183"/>
      <c r="K153" s="183"/>
      <c r="L153" s="183"/>
      <c r="M153" s="183"/>
      <c r="N153" s="183"/>
      <c r="O153" s="183"/>
      <c r="P153" s="183"/>
    </row>
    <row r="154" spans="2:16">
      <c r="B154" s="145" t="str">
        <f t="shared" si="19"/>
        <v>200G SR4</v>
      </c>
      <c r="C154" s="144" t="str">
        <f t="shared" si="19"/>
        <v>100 m</v>
      </c>
      <c r="D154" s="143" t="str">
        <f t="shared" si="19"/>
        <v>QSFP56</v>
      </c>
      <c r="E154" s="327">
        <f t="shared" ref="E154:F154" si="22">IF(E60=0,,E248*10^6/E60)</f>
        <v>0</v>
      </c>
      <c r="F154" s="327">
        <f t="shared" si="22"/>
        <v>0</v>
      </c>
      <c r="G154" s="327"/>
      <c r="H154" s="327"/>
      <c r="I154" s="327"/>
      <c r="J154" s="327"/>
      <c r="K154" s="327"/>
      <c r="L154" s="327"/>
      <c r="M154" s="327"/>
      <c r="N154" s="327"/>
      <c r="O154" s="327"/>
      <c r="P154" s="327"/>
    </row>
    <row r="155" spans="2:16">
      <c r="B155" s="42" t="str">
        <f t="shared" si="19"/>
        <v>200G DR</v>
      </c>
      <c r="C155" s="43" t="str">
        <f t="shared" si="19"/>
        <v>500 m</v>
      </c>
      <c r="D155" s="44" t="str">
        <f t="shared" si="19"/>
        <v>TBD</v>
      </c>
      <c r="E155" s="183">
        <f t="shared" ref="E155:F155" si="23">IF(E61=0,,E249*10^6/E61)</f>
        <v>0</v>
      </c>
      <c r="F155" s="183">
        <f t="shared" si="23"/>
        <v>0</v>
      </c>
      <c r="G155" s="183"/>
      <c r="H155" s="183"/>
      <c r="I155" s="183"/>
      <c r="J155" s="183"/>
      <c r="K155" s="183"/>
      <c r="L155" s="183"/>
      <c r="M155" s="183"/>
      <c r="N155" s="183"/>
      <c r="O155" s="183"/>
      <c r="P155" s="183"/>
    </row>
    <row r="156" spans="2:16">
      <c r="B156" s="42" t="str">
        <f t="shared" si="19"/>
        <v>200G FR4</v>
      </c>
      <c r="C156" s="43" t="str">
        <f t="shared" si="19"/>
        <v>3 km</v>
      </c>
      <c r="D156" s="44" t="str">
        <f t="shared" si="19"/>
        <v>QSFP56</v>
      </c>
      <c r="E156" s="183">
        <f t="shared" ref="E156:F156" si="24">IF(E62=0,,E250*10^6/E62)</f>
        <v>0</v>
      </c>
      <c r="F156" s="183">
        <f t="shared" si="24"/>
        <v>0</v>
      </c>
      <c r="G156" s="183"/>
      <c r="H156" s="183"/>
      <c r="I156" s="183"/>
      <c r="J156" s="183"/>
      <c r="K156" s="183"/>
      <c r="L156" s="183"/>
      <c r="M156" s="183"/>
      <c r="N156" s="183"/>
      <c r="O156" s="183"/>
      <c r="P156" s="183"/>
    </row>
    <row r="157" spans="2:16">
      <c r="B157" s="42" t="str">
        <f t="shared" ref="B157:D157" si="25">B63</f>
        <v>200G LR</v>
      </c>
      <c r="C157" s="43" t="str">
        <f t="shared" si="25"/>
        <v>10 km</v>
      </c>
      <c r="D157" s="44" t="str">
        <f t="shared" si="25"/>
        <v>TBD</v>
      </c>
      <c r="E157" s="183">
        <f t="shared" ref="E157:F157" si="26">IF(E63=0,,E251*10^6/E63)</f>
        <v>0</v>
      </c>
      <c r="F157" s="183">
        <f t="shared" si="26"/>
        <v>0</v>
      </c>
      <c r="G157" s="183"/>
      <c r="H157" s="183"/>
      <c r="I157" s="183"/>
      <c r="J157" s="183"/>
      <c r="K157" s="183"/>
      <c r="L157" s="183"/>
      <c r="M157" s="183"/>
      <c r="N157" s="183"/>
      <c r="O157" s="183"/>
      <c r="P157" s="183"/>
    </row>
    <row r="158" spans="2:16">
      <c r="B158" s="45" t="str">
        <f t="shared" ref="B158:D158" si="27">B64</f>
        <v>200G ER4</v>
      </c>
      <c r="C158" s="46" t="str">
        <f t="shared" si="27"/>
        <v>40 km</v>
      </c>
      <c r="D158" s="47" t="str">
        <f t="shared" si="27"/>
        <v>TBD</v>
      </c>
      <c r="E158" s="277">
        <f t="shared" ref="E158:F158" si="28">IF(E64=0,,E252*10^6/E64)</f>
        <v>0</v>
      </c>
      <c r="F158" s="277">
        <f t="shared" si="28"/>
        <v>0</v>
      </c>
      <c r="G158" s="277"/>
      <c r="H158" s="277"/>
      <c r="I158" s="277"/>
      <c r="J158" s="277"/>
      <c r="K158" s="277"/>
      <c r="L158" s="277"/>
      <c r="M158" s="277"/>
      <c r="N158" s="277"/>
      <c r="O158" s="277"/>
      <c r="P158" s="277"/>
    </row>
    <row r="159" spans="2:16">
      <c r="B159" s="42" t="str">
        <f t="shared" ref="B159:D168" si="29">B65</f>
        <v>2x200 (400G-SR8)</v>
      </c>
      <c r="C159" s="43" t="str">
        <f t="shared" si="29"/>
        <v>100 m</v>
      </c>
      <c r="D159" s="44" t="str">
        <f t="shared" si="29"/>
        <v>OSFP, QSFP-DD</v>
      </c>
      <c r="E159" s="183">
        <f t="shared" ref="E159:F159" si="30">IF(E65=0,,E253*10^6/E65)</f>
        <v>0</v>
      </c>
      <c r="F159" s="183">
        <f t="shared" si="30"/>
        <v>0</v>
      </c>
      <c r="G159" s="183"/>
      <c r="H159" s="183"/>
      <c r="I159" s="183"/>
      <c r="J159" s="183"/>
      <c r="K159" s="183"/>
      <c r="L159" s="183"/>
      <c r="M159" s="183"/>
      <c r="N159" s="183"/>
      <c r="O159" s="183"/>
      <c r="P159" s="183"/>
    </row>
    <row r="160" spans="2:16">
      <c r="B160" s="42" t="str">
        <f t="shared" si="29"/>
        <v>400G SR4.2</v>
      </c>
      <c r="C160" s="43" t="str">
        <f t="shared" si="29"/>
        <v>100 m</v>
      </c>
      <c r="D160" s="44" t="str">
        <f t="shared" si="29"/>
        <v>OSFP, QSFP-DD</v>
      </c>
      <c r="E160" s="183">
        <f t="shared" ref="E160:F160" si="31">IF(E66=0,,E254*10^6/E66)</f>
        <v>0</v>
      </c>
      <c r="F160" s="183">
        <f t="shared" si="31"/>
        <v>0</v>
      </c>
      <c r="G160" s="183"/>
      <c r="H160" s="183"/>
      <c r="I160" s="183"/>
      <c r="J160" s="183"/>
      <c r="K160" s="183"/>
      <c r="L160" s="183"/>
      <c r="M160" s="183"/>
      <c r="N160" s="183"/>
      <c r="O160" s="183"/>
      <c r="P160" s="183"/>
    </row>
    <row r="161" spans="2:16">
      <c r="B161" s="42" t="str">
        <f t="shared" si="29"/>
        <v>400G DR4</v>
      </c>
      <c r="C161" s="43" t="str">
        <f t="shared" si="29"/>
        <v>500 m</v>
      </c>
      <c r="D161" s="44" t="str">
        <f t="shared" si="29"/>
        <v>OSFP, QSFP-DD, QSFP112</v>
      </c>
      <c r="E161" s="183"/>
      <c r="F161" s="183">
        <f t="shared" ref="F161" si="32">IF(F67=0,,F255*10^6/F67)</f>
        <v>0</v>
      </c>
      <c r="G161" s="183"/>
      <c r="H161" s="183"/>
      <c r="I161" s="183"/>
      <c r="J161" s="183"/>
      <c r="K161" s="183"/>
      <c r="L161" s="183"/>
      <c r="M161" s="183"/>
      <c r="N161" s="183"/>
      <c r="O161" s="183"/>
      <c r="P161" s="183"/>
    </row>
    <row r="162" spans="2:16">
      <c r="B162" s="42" t="str">
        <f t="shared" si="29"/>
        <v>2x(200G FR4)</v>
      </c>
      <c r="C162" s="43" t="str">
        <f t="shared" si="29"/>
        <v>2 km</v>
      </c>
      <c r="D162" s="44" t="str">
        <f t="shared" si="29"/>
        <v>OSFP</v>
      </c>
      <c r="E162" s="183"/>
      <c r="F162" s="183"/>
      <c r="G162" s="183"/>
      <c r="H162" s="183"/>
      <c r="I162" s="183"/>
      <c r="J162" s="183"/>
      <c r="K162" s="183"/>
      <c r="L162" s="183"/>
      <c r="M162" s="183"/>
      <c r="N162" s="183"/>
      <c r="O162" s="183"/>
      <c r="P162" s="183"/>
    </row>
    <row r="163" spans="2:16">
      <c r="B163" s="42" t="str">
        <f t="shared" si="29"/>
        <v>400G FR4</v>
      </c>
      <c r="C163" s="43" t="str">
        <f t="shared" si="29"/>
        <v>2 km</v>
      </c>
      <c r="D163" s="44" t="str">
        <f t="shared" si="29"/>
        <v>OSFP, QSFP-DD, QSFP112</v>
      </c>
      <c r="E163" s="183"/>
      <c r="F163" s="183">
        <f t="shared" ref="F163" si="33">IF(F69=0,,F257*10^6/F69)</f>
        <v>0</v>
      </c>
      <c r="G163" s="183"/>
      <c r="H163" s="183"/>
      <c r="I163" s="183"/>
      <c r="J163" s="183"/>
      <c r="K163" s="183"/>
      <c r="L163" s="183"/>
      <c r="M163" s="183"/>
      <c r="N163" s="183"/>
      <c r="O163" s="183"/>
      <c r="P163" s="183"/>
    </row>
    <row r="164" spans="2:16">
      <c r="B164" s="42" t="str">
        <f t="shared" si="29"/>
        <v>400G LR8, LR4</v>
      </c>
      <c r="C164" s="43" t="str">
        <f t="shared" si="29"/>
        <v>10 km</v>
      </c>
      <c r="D164" s="44" t="str">
        <f t="shared" si="29"/>
        <v>OSFP, QSFP-DD, QSFP112</v>
      </c>
      <c r="E164" s="183"/>
      <c r="F164" s="183">
        <f t="shared" ref="F164:F165" si="34">IF(F70=0,,F258*10^6/F70)</f>
        <v>0</v>
      </c>
      <c r="G164" s="183"/>
      <c r="H164" s="183"/>
      <c r="I164" s="183"/>
      <c r="J164" s="183"/>
      <c r="K164" s="183"/>
      <c r="L164" s="183"/>
      <c r="M164" s="183"/>
      <c r="N164" s="183"/>
      <c r="O164" s="183"/>
      <c r="P164" s="183"/>
    </row>
    <row r="165" spans="2:16">
      <c r="B165" s="45" t="str">
        <f t="shared" si="29"/>
        <v>400G ER4</v>
      </c>
      <c r="C165" s="46" t="str">
        <f t="shared" si="29"/>
        <v>40 km</v>
      </c>
      <c r="D165" s="47" t="str">
        <f t="shared" si="29"/>
        <v>TBD</v>
      </c>
      <c r="E165" s="277"/>
      <c r="F165" s="277">
        <f t="shared" si="34"/>
        <v>0</v>
      </c>
      <c r="G165" s="277"/>
      <c r="H165" s="277"/>
      <c r="I165" s="277"/>
      <c r="J165" s="277"/>
      <c r="K165" s="277"/>
      <c r="L165" s="277"/>
      <c r="M165" s="277"/>
      <c r="N165" s="277"/>
      <c r="O165" s="277"/>
      <c r="P165" s="277"/>
    </row>
    <row r="166" spans="2:16">
      <c r="B166" s="398" t="str">
        <f t="shared" si="29"/>
        <v>800G SR8</v>
      </c>
      <c r="C166" s="399" t="str">
        <f t="shared" si="29"/>
        <v>50 m</v>
      </c>
      <c r="D166" s="400" t="str">
        <f t="shared" si="29"/>
        <v>OSFP, QSFP-DD800</v>
      </c>
      <c r="E166" s="183"/>
      <c r="F166" s="183"/>
      <c r="G166" s="183"/>
      <c r="H166" s="183"/>
      <c r="I166" s="183"/>
      <c r="J166" s="183"/>
      <c r="K166" s="183"/>
      <c r="L166" s="184"/>
      <c r="M166" s="327"/>
      <c r="N166" s="327"/>
      <c r="O166" s="327"/>
      <c r="P166" s="327"/>
    </row>
    <row r="167" spans="2:16">
      <c r="B167" s="395" t="str">
        <f t="shared" si="29"/>
        <v>800G DR8, DR4</v>
      </c>
      <c r="C167" s="396" t="str">
        <f t="shared" si="29"/>
        <v>500 m</v>
      </c>
      <c r="D167" s="397" t="str">
        <f t="shared" si="29"/>
        <v>OSFP, QSFP-DD800</v>
      </c>
      <c r="E167" s="269"/>
      <c r="F167" s="269"/>
      <c r="G167" s="269"/>
      <c r="H167" s="269"/>
      <c r="I167" s="269"/>
      <c r="J167" s="269"/>
      <c r="K167" s="269"/>
      <c r="L167" s="271"/>
      <c r="M167" s="183"/>
      <c r="N167" s="183"/>
      <c r="O167" s="183"/>
      <c r="P167" s="183"/>
    </row>
    <row r="168" spans="2:16">
      <c r="B168" s="395" t="str">
        <f t="shared" si="29"/>
        <v>2x(400G FR4), 800G FR4</v>
      </c>
      <c r="C168" s="396" t="str">
        <f t="shared" si="29"/>
        <v>2 km</v>
      </c>
      <c r="D168" s="397" t="str">
        <f t="shared" si="29"/>
        <v>OSFP, QSFP-DD800</v>
      </c>
      <c r="E168" s="269"/>
      <c r="F168" s="269"/>
      <c r="G168" s="269"/>
      <c r="H168" s="269"/>
      <c r="I168" s="269"/>
      <c r="J168" s="269"/>
      <c r="K168" s="269"/>
      <c r="L168" s="271"/>
      <c r="M168" s="183"/>
      <c r="N168" s="183"/>
      <c r="O168" s="183"/>
      <c r="P168" s="183"/>
    </row>
    <row r="169" spans="2:16">
      <c r="B169" s="395" t="str">
        <f t="shared" ref="B169:D169" si="35">B75</f>
        <v>800G LR8, LR4</v>
      </c>
      <c r="C169" s="396" t="str">
        <f t="shared" si="35"/>
        <v>6, 10 km</v>
      </c>
      <c r="D169" s="397" t="str">
        <f t="shared" si="35"/>
        <v>TBD</v>
      </c>
      <c r="E169" s="269"/>
      <c r="F169" s="269"/>
      <c r="G169" s="269"/>
      <c r="H169" s="269"/>
      <c r="I169" s="269"/>
      <c r="J169" s="269"/>
      <c r="K169" s="269"/>
      <c r="L169" s="271"/>
      <c r="M169" s="183"/>
      <c r="N169" s="183"/>
      <c r="O169" s="183"/>
      <c r="P169" s="183"/>
    </row>
    <row r="170" spans="2:16">
      <c r="B170" s="395" t="str">
        <f t="shared" ref="B170:D170" si="36">B76</f>
        <v>800G ZRlite</v>
      </c>
      <c r="C170" s="396" t="str">
        <f t="shared" si="36"/>
        <v>10 km, 20 km</v>
      </c>
      <c r="D170" s="397" t="str">
        <f t="shared" si="36"/>
        <v>TBD</v>
      </c>
      <c r="E170" s="269"/>
      <c r="F170" s="269"/>
      <c r="G170" s="269"/>
      <c r="H170" s="269"/>
      <c r="I170" s="269"/>
      <c r="J170" s="269"/>
      <c r="K170" s="269"/>
      <c r="L170" s="271"/>
      <c r="M170" s="183"/>
      <c r="N170" s="183"/>
      <c r="O170" s="183"/>
      <c r="P170" s="183"/>
    </row>
    <row r="171" spans="2:16">
      <c r="B171" s="401" t="str">
        <f t="shared" ref="B171:D171" si="37">B77</f>
        <v>800G ER4</v>
      </c>
      <c r="C171" s="402" t="str">
        <f t="shared" si="37"/>
        <v>40 km</v>
      </c>
      <c r="D171" s="403" t="str">
        <f t="shared" si="37"/>
        <v>TBD</v>
      </c>
      <c r="E171" s="404"/>
      <c r="F171" s="404"/>
      <c r="G171" s="404"/>
      <c r="H171" s="404"/>
      <c r="I171" s="404"/>
      <c r="J171" s="404"/>
      <c r="K171" s="404"/>
      <c r="L171" s="405"/>
      <c r="M171" s="277"/>
      <c r="N171" s="277"/>
      <c r="O171" s="277"/>
      <c r="P171" s="277"/>
    </row>
    <row r="172" spans="2:16">
      <c r="B172" s="395" t="str">
        <f t="shared" ref="B172:D172" si="38">B78</f>
        <v>1.6T SR16</v>
      </c>
      <c r="C172" s="396" t="str">
        <f t="shared" si="38"/>
        <v>100 m</v>
      </c>
      <c r="D172" s="397" t="str">
        <f t="shared" si="38"/>
        <v>OSFP-XD and TBD</v>
      </c>
      <c r="E172" s="269"/>
      <c r="F172" s="269"/>
      <c r="G172" s="269"/>
      <c r="H172" s="269"/>
      <c r="I172" s="269"/>
      <c r="J172" s="269"/>
      <c r="K172" s="269"/>
      <c r="L172" s="271"/>
      <c r="M172" s="183"/>
      <c r="N172" s="183"/>
      <c r="O172" s="183"/>
      <c r="P172" s="183"/>
    </row>
    <row r="173" spans="2:16">
      <c r="B173" s="395" t="str">
        <f t="shared" ref="B173:D173" si="39">B79</f>
        <v>1.6T DR8</v>
      </c>
      <c r="C173" s="396" t="str">
        <f t="shared" si="39"/>
        <v>500 m</v>
      </c>
      <c r="D173" s="397" t="str">
        <f t="shared" si="39"/>
        <v>OSFP-XD and TBD</v>
      </c>
      <c r="E173" s="269"/>
      <c r="F173" s="269"/>
      <c r="G173" s="269"/>
      <c r="H173" s="269"/>
      <c r="I173" s="269"/>
      <c r="J173" s="269"/>
      <c r="K173" s="269"/>
      <c r="L173" s="271"/>
      <c r="M173" s="183"/>
      <c r="N173" s="183"/>
      <c r="O173" s="183"/>
      <c r="P173" s="183"/>
    </row>
    <row r="174" spans="2:16">
      <c r="B174" s="395" t="str">
        <f t="shared" ref="B174:D174" si="40">B80</f>
        <v>1.6T FR8</v>
      </c>
      <c r="C174" s="396" t="str">
        <f t="shared" si="40"/>
        <v>2 km</v>
      </c>
      <c r="D174" s="397" t="str">
        <f t="shared" si="40"/>
        <v>OSFP-XD and TBD</v>
      </c>
      <c r="E174" s="269"/>
      <c r="F174" s="269"/>
      <c r="G174" s="269"/>
      <c r="H174" s="269"/>
      <c r="I174" s="269"/>
      <c r="J174" s="269"/>
      <c r="K174" s="269"/>
      <c r="L174" s="271"/>
      <c r="M174" s="183"/>
      <c r="N174" s="183"/>
      <c r="O174" s="183"/>
      <c r="P174" s="183"/>
    </row>
    <row r="175" spans="2:16">
      <c r="B175" s="395" t="str">
        <f t="shared" ref="B175:D175" si="41">B81</f>
        <v>1.6T LR8</v>
      </c>
      <c r="C175" s="396" t="str">
        <f t="shared" si="41"/>
        <v>10 km</v>
      </c>
      <c r="D175" s="397" t="str">
        <f t="shared" si="41"/>
        <v>OSFP-XD and TBD</v>
      </c>
      <c r="E175" s="269"/>
      <c r="F175" s="269"/>
      <c r="G175" s="269"/>
      <c r="H175" s="269"/>
      <c r="I175" s="269"/>
      <c r="J175" s="269"/>
      <c r="K175" s="269"/>
      <c r="L175" s="271"/>
      <c r="M175" s="183"/>
      <c r="N175" s="183"/>
      <c r="O175" s="183"/>
      <c r="P175" s="183"/>
    </row>
    <row r="176" spans="2:16">
      <c r="B176" s="401" t="str">
        <f t="shared" ref="B176:D176" si="42">B82</f>
        <v>1.6T ER8</v>
      </c>
      <c r="C176" s="402" t="str">
        <f t="shared" si="42"/>
        <v>&gt;10 km</v>
      </c>
      <c r="D176" s="403" t="str">
        <f t="shared" si="42"/>
        <v>OSFP-XD and TBD</v>
      </c>
      <c r="E176" s="404"/>
      <c r="F176" s="404"/>
      <c r="G176" s="404"/>
      <c r="H176" s="404"/>
      <c r="I176" s="404"/>
      <c r="J176" s="404"/>
      <c r="K176" s="404"/>
      <c r="L176" s="405"/>
      <c r="M176" s="277"/>
      <c r="N176" s="277"/>
      <c r="O176" s="277"/>
      <c r="P176" s="277"/>
    </row>
    <row r="177" spans="2:16">
      <c r="B177" s="395" t="str">
        <f t="shared" ref="B177:D177" si="43">B83</f>
        <v>3.2T SR</v>
      </c>
      <c r="C177" s="396" t="str">
        <f t="shared" si="43"/>
        <v>100 m</v>
      </c>
      <c r="D177" s="397" t="str">
        <f t="shared" si="43"/>
        <v>OSFP-XD and TBD</v>
      </c>
      <c r="E177" s="269"/>
      <c r="F177" s="269"/>
      <c r="G177" s="269"/>
      <c r="H177" s="269"/>
      <c r="I177" s="269"/>
      <c r="J177" s="269"/>
      <c r="K177" s="269"/>
      <c r="L177" s="271"/>
      <c r="M177" s="183"/>
      <c r="N177" s="183"/>
      <c r="O177" s="183"/>
      <c r="P177" s="183"/>
    </row>
    <row r="178" spans="2:16">
      <c r="B178" s="395" t="str">
        <f t="shared" ref="B178:D178" si="44">B84</f>
        <v>3.2T DR</v>
      </c>
      <c r="C178" s="396" t="str">
        <f t="shared" si="44"/>
        <v>500 m</v>
      </c>
      <c r="D178" s="397" t="str">
        <f t="shared" si="44"/>
        <v>OSFP-XD and TBD</v>
      </c>
      <c r="E178" s="269"/>
      <c r="F178" s="269"/>
      <c r="G178" s="269"/>
      <c r="H178" s="269"/>
      <c r="I178" s="269"/>
      <c r="J178" s="269"/>
      <c r="K178" s="269"/>
      <c r="L178" s="271"/>
      <c r="M178" s="183"/>
      <c r="N178" s="183"/>
      <c r="O178" s="183"/>
      <c r="P178" s="183"/>
    </row>
    <row r="179" spans="2:16">
      <c r="B179" s="395" t="str">
        <f t="shared" ref="B179:D179" si="45">B85</f>
        <v>3.2T FR</v>
      </c>
      <c r="C179" s="396" t="str">
        <f t="shared" si="45"/>
        <v>2 km</v>
      </c>
      <c r="D179" s="397" t="str">
        <f t="shared" si="45"/>
        <v>OSFP-XD and TBD</v>
      </c>
      <c r="E179" s="269"/>
      <c r="F179" s="269"/>
      <c r="G179" s="269"/>
      <c r="H179" s="269"/>
      <c r="I179" s="269"/>
      <c r="J179" s="269"/>
      <c r="K179" s="269"/>
      <c r="L179" s="271"/>
      <c r="M179" s="183"/>
      <c r="N179" s="183"/>
      <c r="O179" s="183"/>
      <c r="P179" s="183"/>
    </row>
    <row r="180" spans="2:16">
      <c r="B180" s="395" t="str">
        <f t="shared" ref="B180:D180" si="46">B86</f>
        <v>3.2T LR</v>
      </c>
      <c r="C180" s="396" t="str">
        <f t="shared" si="46"/>
        <v>10 km</v>
      </c>
      <c r="D180" s="397" t="str">
        <f t="shared" si="46"/>
        <v>OSFP-XD and TBD</v>
      </c>
      <c r="E180" s="269"/>
      <c r="F180" s="269"/>
      <c r="G180" s="269"/>
      <c r="H180" s="269"/>
      <c r="I180" s="269"/>
      <c r="J180" s="269"/>
      <c r="K180" s="269"/>
      <c r="L180" s="271"/>
      <c r="M180" s="183"/>
      <c r="N180" s="183"/>
      <c r="O180" s="183"/>
      <c r="P180" s="183"/>
    </row>
    <row r="181" spans="2:16">
      <c r="B181" s="395" t="str">
        <f t="shared" ref="B181:D181" si="47">B87</f>
        <v>3.2T ER</v>
      </c>
      <c r="C181" s="396" t="str">
        <f t="shared" si="47"/>
        <v>&gt;10 km</v>
      </c>
      <c r="D181" s="397" t="str">
        <f t="shared" si="47"/>
        <v>OSFP-XD and TBD</v>
      </c>
      <c r="E181" s="269"/>
      <c r="F181" s="269"/>
      <c r="G181" s="269"/>
      <c r="H181" s="269"/>
      <c r="I181" s="269"/>
      <c r="J181" s="269"/>
      <c r="K181" s="269"/>
      <c r="L181" s="271"/>
      <c r="M181" s="183"/>
      <c r="N181" s="183"/>
      <c r="O181" s="183"/>
      <c r="P181" s="183"/>
    </row>
    <row r="182" spans="2:16">
      <c r="B182" s="401"/>
      <c r="C182" s="402"/>
      <c r="D182" s="403"/>
      <c r="E182" s="404"/>
      <c r="F182" s="404"/>
      <c r="G182" s="404"/>
      <c r="H182" s="404"/>
      <c r="I182" s="404"/>
      <c r="J182" s="404"/>
      <c r="K182" s="404"/>
      <c r="L182" s="405"/>
      <c r="M182" s="277"/>
      <c r="N182" s="277"/>
      <c r="O182" s="277"/>
      <c r="P182" s="277"/>
    </row>
    <row r="183" spans="2:16">
      <c r="B183" s="337" t="s">
        <v>18</v>
      </c>
      <c r="C183" s="338"/>
      <c r="D183" s="338"/>
      <c r="E183" s="366">
        <f t="shared" ref="E183:F183" si="48">IF(E89=0,,E277*10^6/E89)</f>
        <v>73.767871576990061</v>
      </c>
      <c r="F183" s="366">
        <f t="shared" si="48"/>
        <v>83.380300893657406</v>
      </c>
      <c r="G183" s="366"/>
      <c r="H183" s="366"/>
      <c r="I183" s="366"/>
      <c r="J183" s="366"/>
      <c r="K183" s="366"/>
      <c r="L183" s="366"/>
      <c r="M183" s="366"/>
      <c r="N183" s="366"/>
      <c r="O183" s="366"/>
      <c r="P183" s="366"/>
    </row>
    <row r="184" spans="2:16">
      <c r="B184" s="344"/>
      <c r="C184" s="345"/>
      <c r="D184" s="345"/>
      <c r="E184" s="228"/>
      <c r="F184" s="228"/>
      <c r="G184" s="228"/>
      <c r="H184" s="228"/>
      <c r="I184" s="228"/>
      <c r="J184" s="228"/>
      <c r="K184" s="228"/>
      <c r="L184" s="228"/>
      <c r="M184" s="228"/>
      <c r="N184" s="228"/>
      <c r="O184" s="228"/>
      <c r="P184" s="228"/>
    </row>
    <row r="185" spans="2:16">
      <c r="B185" s="347"/>
      <c r="C185" s="71"/>
      <c r="D185" s="71"/>
      <c r="E185" s="68"/>
      <c r="F185" s="68"/>
      <c r="G185" s="68"/>
      <c r="H185" s="68"/>
      <c r="I185" s="68"/>
      <c r="J185" s="68"/>
      <c r="K185" s="68"/>
      <c r="L185" s="68"/>
      <c r="M185" s="68"/>
      <c r="N185" s="68"/>
      <c r="O185" s="68"/>
      <c r="P185" s="68"/>
    </row>
    <row r="186" spans="2:16">
      <c r="B186" s="42" t="s">
        <v>96</v>
      </c>
      <c r="C186" s="43" t="s">
        <v>98</v>
      </c>
      <c r="D186" s="43" t="s">
        <v>56</v>
      </c>
      <c r="E186" s="73">
        <v>111.78062443944933</v>
      </c>
      <c r="F186" s="73">
        <v>98.955185677802518</v>
      </c>
      <c r="G186" s="73"/>
      <c r="H186" s="73"/>
      <c r="I186" s="73"/>
      <c r="J186" s="73"/>
      <c r="K186" s="73"/>
      <c r="L186" s="73"/>
      <c r="M186" s="73"/>
      <c r="N186" s="73"/>
      <c r="O186" s="73"/>
      <c r="P186" s="73"/>
    </row>
    <row r="187" spans="2:16">
      <c r="B187" s="42" t="s">
        <v>101</v>
      </c>
      <c r="C187" s="43" t="s">
        <v>99</v>
      </c>
      <c r="D187" s="43" t="s">
        <v>56</v>
      </c>
      <c r="E187" s="73">
        <v>324.94485582589209</v>
      </c>
      <c r="F187" s="73">
        <v>290.48636029963922</v>
      </c>
      <c r="G187" s="73"/>
      <c r="H187" s="73"/>
      <c r="I187" s="73"/>
      <c r="J187" s="73"/>
      <c r="K187" s="73"/>
      <c r="L187" s="73"/>
      <c r="M187" s="73"/>
      <c r="N187" s="73"/>
      <c r="O187" s="73"/>
      <c r="P187" s="73"/>
    </row>
    <row r="188" spans="2:16">
      <c r="B188" s="42" t="s">
        <v>100</v>
      </c>
      <c r="C188" s="43" t="s">
        <v>99</v>
      </c>
      <c r="D188" s="43" t="s">
        <v>35</v>
      </c>
      <c r="E188" s="73">
        <v>799.95823487398843</v>
      </c>
      <c r="F188" s="73">
        <v>544.50427860750165</v>
      </c>
      <c r="G188" s="73"/>
      <c r="H188" s="73"/>
      <c r="I188" s="73"/>
      <c r="J188" s="73"/>
      <c r="K188" s="73"/>
      <c r="L188" s="73"/>
      <c r="M188" s="73"/>
      <c r="N188" s="73"/>
      <c r="O188" s="73"/>
      <c r="P188" s="73"/>
    </row>
    <row r="189" spans="2:16">
      <c r="B189" s="42" t="s">
        <v>104</v>
      </c>
      <c r="C189" s="43" t="s">
        <v>105</v>
      </c>
      <c r="D189" s="43" t="s">
        <v>56</v>
      </c>
      <c r="E189" s="73">
        <v>221.1363548741696</v>
      </c>
      <c r="F189" s="73">
        <v>186.98368210032919</v>
      </c>
      <c r="G189" s="73"/>
      <c r="H189" s="73"/>
      <c r="I189" s="73"/>
      <c r="J189" s="73"/>
      <c r="K189" s="73"/>
      <c r="L189" s="73"/>
      <c r="M189" s="73"/>
      <c r="N189" s="73"/>
      <c r="O189" s="73"/>
      <c r="P189" s="73"/>
    </row>
    <row r="190" spans="2:16">
      <c r="B190" s="42"/>
      <c r="C190" s="43"/>
      <c r="D190" s="43"/>
      <c r="E190" s="73"/>
      <c r="F190" s="73"/>
      <c r="G190" s="73"/>
      <c r="H190" s="73"/>
      <c r="I190" s="73"/>
      <c r="J190" s="73"/>
      <c r="K190" s="73"/>
      <c r="L190" s="73"/>
      <c r="M190" s="73"/>
      <c r="N190" s="73"/>
      <c r="O190" s="73"/>
      <c r="P190" s="73"/>
    </row>
    <row r="191" spans="2:16">
      <c r="B191" s="45"/>
      <c r="C191" s="46"/>
      <c r="D191" s="46"/>
      <c r="E191" s="72" t="s">
        <v>57</v>
      </c>
      <c r="F191" s="72" t="s">
        <v>57</v>
      </c>
      <c r="G191" s="72" t="s">
        <v>57</v>
      </c>
      <c r="H191" s="72" t="s">
        <v>57</v>
      </c>
      <c r="I191" s="72" t="s">
        <v>57</v>
      </c>
      <c r="J191" s="72" t="s">
        <v>57</v>
      </c>
      <c r="K191" s="72" t="s">
        <v>57</v>
      </c>
      <c r="L191" s="72" t="s">
        <v>57</v>
      </c>
      <c r="M191" s="72" t="s">
        <v>57</v>
      </c>
      <c r="N191" s="72" t="s">
        <v>57</v>
      </c>
      <c r="O191" s="72" t="s">
        <v>57</v>
      </c>
      <c r="P191" s="72" t="s">
        <v>57</v>
      </c>
    </row>
    <row r="193" spans="2:16">
      <c r="E193" s="146"/>
      <c r="F193" s="146"/>
      <c r="G193" s="146"/>
      <c r="H193" s="146"/>
      <c r="I193" s="146"/>
      <c r="J193" s="146"/>
      <c r="K193" s="146"/>
      <c r="L193" s="146"/>
      <c r="M193" s="146"/>
      <c r="N193" s="146"/>
      <c r="O193" s="146"/>
      <c r="P193" s="146"/>
    </row>
    <row r="195" spans="2:16" ht="21">
      <c r="B195" s="339" t="s">
        <v>13</v>
      </c>
      <c r="C195" s="333"/>
      <c r="D195" s="333"/>
      <c r="G195" s="446" t="s">
        <v>189</v>
      </c>
      <c r="H195" s="447"/>
      <c r="I195" s="447"/>
      <c r="J195" s="448"/>
      <c r="K195" s="448"/>
      <c r="L195" s="448"/>
      <c r="M195" s="448"/>
      <c r="N195" s="448"/>
      <c r="O195" s="448"/>
      <c r="P195" s="448"/>
    </row>
    <row r="196" spans="2:16">
      <c r="B196" s="65" t="s">
        <v>29</v>
      </c>
      <c r="C196" s="65" t="s">
        <v>28</v>
      </c>
      <c r="D196" s="65" t="s">
        <v>30</v>
      </c>
      <c r="E196" s="66">
        <v>2016</v>
      </c>
      <c r="F196" s="66">
        <v>2017</v>
      </c>
      <c r="G196" s="66">
        <v>2018</v>
      </c>
      <c r="H196" s="66">
        <v>2019</v>
      </c>
      <c r="I196" s="66">
        <v>2020</v>
      </c>
      <c r="J196" s="66">
        <v>2021</v>
      </c>
      <c r="K196" s="66">
        <v>2022</v>
      </c>
      <c r="L196" s="66">
        <v>2023</v>
      </c>
      <c r="M196" s="66">
        <v>2024</v>
      </c>
      <c r="N196" s="66">
        <v>2025</v>
      </c>
      <c r="O196" s="66">
        <v>2026</v>
      </c>
      <c r="P196" s="66">
        <v>2027</v>
      </c>
    </row>
    <row r="197" spans="2:16">
      <c r="B197" s="149" t="str">
        <f t="shared" ref="B197:D216" si="49">B9</f>
        <v>GbE</v>
      </c>
      <c r="C197" s="150" t="str">
        <f t="shared" si="49"/>
        <v>500 m</v>
      </c>
      <c r="D197" s="151" t="str">
        <f t="shared" si="49"/>
        <v>SFP</v>
      </c>
      <c r="E197" s="377">
        <v>45.763121065</v>
      </c>
      <c r="F197" s="377">
        <v>38.398107000000003</v>
      </c>
      <c r="G197" s="377"/>
      <c r="H197" s="377"/>
      <c r="I197" s="377"/>
      <c r="J197" s="377"/>
      <c r="K197" s="377"/>
      <c r="L197" s="377"/>
      <c r="M197" s="377"/>
      <c r="N197" s="377"/>
      <c r="O197" s="377"/>
      <c r="P197" s="377"/>
    </row>
    <row r="198" spans="2:16">
      <c r="B198" s="152" t="str">
        <f t="shared" si="49"/>
        <v>GbE</v>
      </c>
      <c r="C198" s="153" t="str">
        <f t="shared" si="49"/>
        <v>10 km</v>
      </c>
      <c r="D198" s="154" t="str">
        <f t="shared" si="49"/>
        <v>SFP</v>
      </c>
      <c r="E198" s="377">
        <v>94.956878455999998</v>
      </c>
      <c r="F198" s="377">
        <v>62.377160200233909</v>
      </c>
      <c r="G198" s="377"/>
      <c r="H198" s="377"/>
      <c r="I198" s="377"/>
      <c r="J198" s="377"/>
      <c r="K198" s="377"/>
      <c r="L198" s="377"/>
      <c r="M198" s="377"/>
      <c r="N198" s="377"/>
      <c r="O198" s="377"/>
      <c r="P198" s="377"/>
    </row>
    <row r="199" spans="2:16">
      <c r="B199" s="152" t="str">
        <f t="shared" si="49"/>
        <v>GbE</v>
      </c>
      <c r="C199" s="153" t="str">
        <f t="shared" si="49"/>
        <v>40 km</v>
      </c>
      <c r="D199" s="154" t="str">
        <f t="shared" si="49"/>
        <v>SFP</v>
      </c>
      <c r="E199" s="377">
        <v>8.0014830827197496</v>
      </c>
      <c r="F199" s="377">
        <v>5.3816953356267128</v>
      </c>
      <c r="G199" s="377"/>
      <c r="H199" s="377"/>
      <c r="I199" s="377"/>
      <c r="J199" s="377"/>
      <c r="K199" s="377"/>
      <c r="L199" s="377"/>
      <c r="M199" s="377"/>
      <c r="N199" s="377"/>
      <c r="O199" s="377"/>
      <c r="P199" s="377"/>
    </row>
    <row r="200" spans="2:16">
      <c r="B200" s="152" t="str">
        <f t="shared" si="49"/>
        <v>GbE</v>
      </c>
      <c r="C200" s="153" t="str">
        <f t="shared" si="49"/>
        <v>80 km</v>
      </c>
      <c r="D200" s="154" t="str">
        <f t="shared" si="49"/>
        <v>SFP</v>
      </c>
      <c r="E200" s="377">
        <v>5.4436485260342007</v>
      </c>
      <c r="F200" s="377">
        <v>4.4704450954117947</v>
      </c>
      <c r="G200" s="377"/>
      <c r="H200" s="377"/>
      <c r="I200" s="377"/>
      <c r="J200" s="377"/>
      <c r="K200" s="377"/>
      <c r="L200" s="377"/>
      <c r="M200" s="377"/>
      <c r="N200" s="377"/>
      <c r="O200" s="377"/>
      <c r="P200" s="377"/>
    </row>
    <row r="201" spans="2:16">
      <c r="B201" s="155" t="str">
        <f t="shared" si="49"/>
        <v>GbE &amp; Fast Ethernet</v>
      </c>
      <c r="C201" s="156" t="str">
        <f t="shared" si="49"/>
        <v>Various</v>
      </c>
      <c r="D201" s="157" t="str">
        <f t="shared" si="49"/>
        <v>Legacy/discontinued</v>
      </c>
      <c r="E201" s="378">
        <v>3.6</v>
      </c>
      <c r="F201" s="378">
        <v>0</v>
      </c>
      <c r="G201" s="378"/>
      <c r="H201" s="378"/>
      <c r="I201" s="378"/>
      <c r="J201" s="378"/>
      <c r="K201" s="378"/>
      <c r="L201" s="378"/>
      <c r="M201" s="378"/>
      <c r="N201" s="378"/>
      <c r="O201" s="378"/>
      <c r="P201" s="378"/>
    </row>
    <row r="202" spans="2:16">
      <c r="B202" s="152" t="str">
        <f t="shared" si="49"/>
        <v>10GbE</v>
      </c>
      <c r="C202" s="153" t="str">
        <f t="shared" si="49"/>
        <v>300 m</v>
      </c>
      <c r="D202" s="154" t="str">
        <f t="shared" si="49"/>
        <v>XFP</v>
      </c>
      <c r="E202" s="377">
        <v>7.6676450000000003</v>
      </c>
      <c r="F202" s="377">
        <v>4.9103659999999998</v>
      </c>
      <c r="G202" s="377"/>
      <c r="H202" s="377"/>
      <c r="I202" s="377"/>
      <c r="J202" s="377"/>
      <c r="K202" s="377"/>
      <c r="L202" s="377"/>
      <c r="M202" s="377"/>
      <c r="N202" s="377"/>
      <c r="O202" s="377"/>
      <c r="P202" s="377"/>
    </row>
    <row r="203" spans="2:16">
      <c r="B203" s="152" t="str">
        <f t="shared" si="49"/>
        <v>10GbE</v>
      </c>
      <c r="C203" s="153" t="str">
        <f t="shared" si="49"/>
        <v>300 m</v>
      </c>
      <c r="D203" s="154" t="str">
        <f t="shared" si="49"/>
        <v>SFP+</v>
      </c>
      <c r="E203" s="377">
        <v>202.35770202004551</v>
      </c>
      <c r="F203" s="377">
        <v>188.72114215935508</v>
      </c>
      <c r="G203" s="377"/>
      <c r="H203" s="377"/>
      <c r="I203" s="377"/>
      <c r="J203" s="377"/>
      <c r="K203" s="377"/>
      <c r="L203" s="377"/>
      <c r="M203" s="377"/>
      <c r="N203" s="377"/>
      <c r="O203" s="377"/>
      <c r="P203" s="377"/>
    </row>
    <row r="204" spans="2:16">
      <c r="B204" s="152" t="str">
        <f t="shared" si="49"/>
        <v>10GbE LRM</v>
      </c>
      <c r="C204" s="153" t="str">
        <f t="shared" si="49"/>
        <v>220 m</v>
      </c>
      <c r="D204" s="154" t="str">
        <f t="shared" si="49"/>
        <v>SFP+</v>
      </c>
      <c r="E204" s="377">
        <v>9.5352954367439988</v>
      </c>
      <c r="F204" s="377">
        <v>7.2161380000000008</v>
      </c>
      <c r="G204" s="377"/>
      <c r="H204" s="377"/>
      <c r="I204" s="377"/>
      <c r="J204" s="377"/>
      <c r="K204" s="377"/>
      <c r="L204" s="377"/>
      <c r="M204" s="377"/>
      <c r="N204" s="377"/>
      <c r="O204" s="377"/>
      <c r="P204" s="377"/>
    </row>
    <row r="205" spans="2:16">
      <c r="B205" s="152" t="str">
        <f t="shared" si="49"/>
        <v>10GbE</v>
      </c>
      <c r="C205" s="153" t="str">
        <f t="shared" si="49"/>
        <v>10 km</v>
      </c>
      <c r="D205" s="154" t="str">
        <f t="shared" si="49"/>
        <v>XFP</v>
      </c>
      <c r="E205" s="377">
        <v>8.2627039704398832</v>
      </c>
      <c r="F205" s="377">
        <v>3.3792872222713641</v>
      </c>
      <c r="G205" s="377"/>
      <c r="H205" s="377"/>
      <c r="I205" s="377"/>
      <c r="J205" s="377"/>
      <c r="K205" s="377"/>
      <c r="L205" s="377"/>
      <c r="M205" s="377"/>
      <c r="N205" s="377"/>
      <c r="O205" s="377"/>
      <c r="P205" s="377"/>
    </row>
    <row r="206" spans="2:16">
      <c r="B206" s="152" t="str">
        <f t="shared" si="49"/>
        <v>10GbE</v>
      </c>
      <c r="C206" s="153" t="str">
        <f t="shared" si="49"/>
        <v>10 km</v>
      </c>
      <c r="D206" s="154" t="str">
        <f t="shared" si="49"/>
        <v>SFP+</v>
      </c>
      <c r="E206" s="377">
        <v>246.18213319313497</v>
      </c>
      <c r="F206" s="377">
        <v>205.875</v>
      </c>
      <c r="G206" s="377"/>
      <c r="H206" s="377"/>
      <c r="I206" s="377"/>
      <c r="J206" s="377"/>
      <c r="K206" s="377"/>
      <c r="L206" s="377"/>
      <c r="M206" s="377"/>
      <c r="N206" s="377"/>
      <c r="O206" s="377"/>
      <c r="P206" s="377"/>
    </row>
    <row r="207" spans="2:16">
      <c r="B207" s="152" t="str">
        <f t="shared" si="49"/>
        <v>10GbE</v>
      </c>
      <c r="C207" s="153" t="str">
        <f t="shared" si="49"/>
        <v>40 km</v>
      </c>
      <c r="D207" s="154" t="str">
        <f t="shared" si="49"/>
        <v>XFP</v>
      </c>
      <c r="E207" s="377">
        <v>30.978895627515001</v>
      </c>
      <c r="F207" s="377">
        <v>14.956408213872029</v>
      </c>
      <c r="G207" s="377"/>
      <c r="H207" s="377"/>
      <c r="I207" s="377"/>
      <c r="J207" s="377"/>
      <c r="K207" s="377"/>
      <c r="L207" s="377"/>
      <c r="M207" s="377"/>
      <c r="N207" s="377"/>
      <c r="O207" s="377"/>
      <c r="P207" s="377"/>
    </row>
    <row r="208" spans="2:16">
      <c r="B208" s="152" t="str">
        <f t="shared" si="49"/>
        <v>10GbE</v>
      </c>
      <c r="C208" s="153" t="str">
        <f t="shared" si="49"/>
        <v>40 km</v>
      </c>
      <c r="D208" s="154" t="str">
        <f t="shared" si="49"/>
        <v>SFP+</v>
      </c>
      <c r="E208" s="377">
        <v>49.314255569719556</v>
      </c>
      <c r="F208" s="377">
        <v>40.24149581356366</v>
      </c>
      <c r="G208" s="377"/>
      <c r="H208" s="377"/>
      <c r="I208" s="377"/>
      <c r="J208" s="377"/>
      <c r="K208" s="377"/>
      <c r="L208" s="377"/>
      <c r="M208" s="377"/>
      <c r="N208" s="377"/>
      <c r="O208" s="377"/>
      <c r="P208" s="377"/>
    </row>
    <row r="209" spans="2:16">
      <c r="B209" s="152" t="str">
        <f t="shared" si="49"/>
        <v>10GbE</v>
      </c>
      <c r="C209" s="153" t="str">
        <f t="shared" si="49"/>
        <v>80 km</v>
      </c>
      <c r="D209" s="154" t="str">
        <f t="shared" si="49"/>
        <v>XFP</v>
      </c>
      <c r="E209" s="377">
        <v>18.705963697892301</v>
      </c>
      <c r="F209" s="377">
        <v>2.6384714875083346</v>
      </c>
      <c r="G209" s="377"/>
      <c r="H209" s="377"/>
      <c r="I209" s="377"/>
      <c r="J209" s="377"/>
      <c r="K209" s="377"/>
      <c r="L209" s="377"/>
      <c r="M209" s="377"/>
      <c r="N209" s="377"/>
      <c r="O209" s="377"/>
      <c r="P209" s="377"/>
    </row>
    <row r="210" spans="2:16">
      <c r="B210" s="152" t="str">
        <f t="shared" si="49"/>
        <v>10GbE</v>
      </c>
      <c r="C210" s="153" t="str">
        <f t="shared" si="49"/>
        <v>80 km</v>
      </c>
      <c r="D210" s="154" t="str">
        <f t="shared" si="49"/>
        <v>SFP+</v>
      </c>
      <c r="E210" s="377">
        <v>15.89513332813862</v>
      </c>
      <c r="F210" s="377">
        <v>18.666526637661988</v>
      </c>
      <c r="G210" s="377"/>
      <c r="H210" s="377"/>
      <c r="I210" s="377"/>
      <c r="J210" s="377"/>
      <c r="K210" s="377"/>
      <c r="L210" s="377"/>
      <c r="M210" s="377"/>
      <c r="N210" s="377"/>
      <c r="O210" s="377"/>
      <c r="P210" s="377"/>
    </row>
    <row r="211" spans="2:16">
      <c r="B211" s="155" t="str">
        <f t="shared" si="49"/>
        <v>10GbE</v>
      </c>
      <c r="C211" s="156" t="str">
        <f t="shared" si="49"/>
        <v>Various</v>
      </c>
      <c r="D211" s="157" t="str">
        <f t="shared" si="49"/>
        <v>Legacy/discontinued</v>
      </c>
      <c r="E211" s="378">
        <v>6.4463090300000001</v>
      </c>
      <c r="F211" s="378">
        <v>2.2937660000000006</v>
      </c>
      <c r="G211" s="378"/>
      <c r="H211" s="378"/>
      <c r="I211" s="378"/>
      <c r="J211" s="378"/>
      <c r="K211" s="378"/>
      <c r="L211" s="378"/>
      <c r="M211" s="378"/>
      <c r="N211" s="378"/>
      <c r="O211" s="378"/>
      <c r="P211" s="378"/>
    </row>
    <row r="212" spans="2:16">
      <c r="B212" s="149" t="str">
        <f t="shared" si="49"/>
        <v>25GbE SR</v>
      </c>
      <c r="C212" s="150" t="str">
        <f t="shared" si="49"/>
        <v>100 - 300 m</v>
      </c>
      <c r="D212" s="151" t="str">
        <f t="shared" si="49"/>
        <v>SFP28</v>
      </c>
      <c r="E212" s="379">
        <v>1.3373250000000001</v>
      </c>
      <c r="F212" s="379">
        <v>13.527578999999998</v>
      </c>
      <c r="G212" s="379"/>
      <c r="H212" s="379"/>
      <c r="I212" s="379"/>
      <c r="J212" s="379"/>
      <c r="K212" s="379"/>
      <c r="L212" s="379"/>
      <c r="M212" s="379"/>
      <c r="N212" s="379"/>
      <c r="O212" s="379"/>
      <c r="P212" s="379"/>
    </row>
    <row r="213" spans="2:16">
      <c r="B213" s="152" t="str">
        <f t="shared" si="49"/>
        <v>25GbE LR</v>
      </c>
      <c r="C213" s="153" t="str">
        <f t="shared" si="49"/>
        <v>10 km</v>
      </c>
      <c r="D213" s="154" t="str">
        <f t="shared" si="49"/>
        <v>SFP28</v>
      </c>
      <c r="E213" s="377">
        <v>2.0749810000000002</v>
      </c>
      <c r="F213" s="377">
        <v>5.6594963069142326</v>
      </c>
      <c r="G213" s="377"/>
      <c r="H213" s="377"/>
      <c r="I213" s="377"/>
      <c r="J213" s="377"/>
      <c r="K213" s="377"/>
      <c r="L213" s="377"/>
      <c r="M213" s="377"/>
      <c r="N213" s="377"/>
      <c r="O213" s="377"/>
      <c r="P213" s="377"/>
    </row>
    <row r="214" spans="2:16">
      <c r="B214" s="152" t="str">
        <f t="shared" si="49"/>
        <v>25GbE ER</v>
      </c>
      <c r="C214" s="153" t="str">
        <f t="shared" si="49"/>
        <v>40 km</v>
      </c>
      <c r="D214" s="154" t="str">
        <f t="shared" si="49"/>
        <v>SFP28</v>
      </c>
      <c r="E214" s="377">
        <v>0</v>
      </c>
      <c r="F214" s="377">
        <v>0</v>
      </c>
      <c r="G214" s="377"/>
      <c r="H214" s="377"/>
      <c r="I214" s="377"/>
      <c r="J214" s="377"/>
      <c r="K214" s="377"/>
      <c r="L214" s="377"/>
      <c r="M214" s="377"/>
      <c r="N214" s="377"/>
      <c r="O214" s="377"/>
      <c r="P214" s="377"/>
    </row>
    <row r="215" spans="2:16">
      <c r="B215" s="149" t="str">
        <f t="shared" si="49"/>
        <v>40G SR4</v>
      </c>
      <c r="C215" s="150" t="str">
        <f t="shared" si="49"/>
        <v>100 m</v>
      </c>
      <c r="D215" s="151" t="str">
        <f t="shared" si="49"/>
        <v>QSFP+</v>
      </c>
      <c r="E215" s="379">
        <v>61.814562208888887</v>
      </c>
      <c r="F215" s="379">
        <v>63.806447873340716</v>
      </c>
      <c r="G215" s="379"/>
      <c r="H215" s="379"/>
      <c r="I215" s="379"/>
      <c r="J215" s="379"/>
      <c r="K215" s="379"/>
      <c r="L215" s="379"/>
      <c r="M215" s="379"/>
      <c r="N215" s="379"/>
      <c r="O215" s="379"/>
      <c r="P215" s="379"/>
    </row>
    <row r="216" spans="2:16">
      <c r="B216" s="152" t="str">
        <f t="shared" si="49"/>
        <v>40GbE MM duplex</v>
      </c>
      <c r="C216" s="153" t="str">
        <f t="shared" si="49"/>
        <v>100 m</v>
      </c>
      <c r="D216" s="154" t="str">
        <f t="shared" si="49"/>
        <v>QSFP+</v>
      </c>
      <c r="E216" s="377">
        <v>153.5735</v>
      </c>
      <c r="F216" s="377">
        <v>180.12456</v>
      </c>
      <c r="G216" s="377"/>
      <c r="H216" s="377"/>
      <c r="I216" s="377"/>
      <c r="J216" s="377"/>
      <c r="K216" s="377"/>
      <c r="L216" s="377"/>
      <c r="M216" s="377"/>
      <c r="N216" s="377"/>
      <c r="O216" s="377"/>
      <c r="P216" s="377"/>
    </row>
    <row r="217" spans="2:16">
      <c r="B217" s="152" t="str">
        <f t="shared" ref="B217:D236" si="50">B29</f>
        <v>40GbE eSR</v>
      </c>
      <c r="C217" s="153" t="str">
        <f t="shared" si="50"/>
        <v>300 m</v>
      </c>
      <c r="D217" s="154" t="str">
        <f t="shared" si="50"/>
        <v>QSFP+</v>
      </c>
      <c r="E217" s="377">
        <v>29.361883310000003</v>
      </c>
      <c r="F217" s="377">
        <v>37.789000000000001</v>
      </c>
      <c r="G217" s="377"/>
      <c r="H217" s="377"/>
      <c r="I217" s="377"/>
      <c r="J217" s="377"/>
      <c r="K217" s="377"/>
      <c r="L217" s="377"/>
      <c r="M217" s="377"/>
      <c r="N217" s="377"/>
      <c r="O217" s="377"/>
      <c r="P217" s="377"/>
    </row>
    <row r="218" spans="2:16">
      <c r="B218" s="152" t="str">
        <f t="shared" si="50"/>
        <v>40 GbE PSM4</v>
      </c>
      <c r="C218" s="153" t="str">
        <f t="shared" si="50"/>
        <v>500 m</v>
      </c>
      <c r="D218" s="154" t="str">
        <f t="shared" si="50"/>
        <v>QSFP+</v>
      </c>
      <c r="E218" s="380">
        <v>206.04404776999999</v>
      </c>
      <c r="F218" s="380">
        <v>161.25879399999999</v>
      </c>
      <c r="G218" s="380"/>
      <c r="H218" s="380"/>
      <c r="I218" s="380"/>
      <c r="J218" s="380"/>
      <c r="K218" s="380"/>
      <c r="L218" s="380"/>
      <c r="M218" s="380"/>
      <c r="N218" s="380"/>
      <c r="O218" s="380"/>
      <c r="P218" s="380"/>
    </row>
    <row r="219" spans="2:16">
      <c r="B219" s="152" t="str">
        <f t="shared" si="50"/>
        <v>40GbE (FR)</v>
      </c>
      <c r="C219" s="153" t="str">
        <f t="shared" si="50"/>
        <v>2 km</v>
      </c>
      <c r="D219" s="154" t="str">
        <f t="shared" si="50"/>
        <v>CFP</v>
      </c>
      <c r="E219" s="377">
        <v>3.6147868986222087</v>
      </c>
      <c r="F219" s="377">
        <v>2.1111758458730683</v>
      </c>
      <c r="G219" s="377"/>
      <c r="H219" s="377"/>
      <c r="I219" s="377"/>
      <c r="J219" s="377"/>
      <c r="K219" s="377"/>
      <c r="L219" s="377"/>
      <c r="M219" s="377"/>
      <c r="N219" s="377"/>
      <c r="O219" s="377"/>
      <c r="P219" s="377"/>
    </row>
    <row r="220" spans="2:16">
      <c r="B220" s="152" t="str">
        <f t="shared" si="50"/>
        <v>40GbE (LR4 subspec)</v>
      </c>
      <c r="C220" s="153" t="str">
        <f t="shared" si="50"/>
        <v>2 km</v>
      </c>
      <c r="D220" s="154" t="str">
        <f t="shared" si="50"/>
        <v>QSFP+</v>
      </c>
      <c r="E220" s="377">
        <v>177.55117799999999</v>
      </c>
      <c r="F220" s="377">
        <v>277.09314268000003</v>
      </c>
      <c r="G220" s="377"/>
      <c r="H220" s="377"/>
      <c r="I220" s="377"/>
      <c r="J220" s="377"/>
      <c r="K220" s="377"/>
      <c r="L220" s="377"/>
      <c r="M220" s="377"/>
      <c r="N220" s="377"/>
      <c r="O220" s="377"/>
      <c r="P220" s="377"/>
    </row>
    <row r="221" spans="2:16">
      <c r="B221" s="152" t="str">
        <f t="shared" si="50"/>
        <v>40GbE</v>
      </c>
      <c r="C221" s="153" t="str">
        <f t="shared" si="50"/>
        <v>10 km</v>
      </c>
      <c r="D221" s="154" t="str">
        <f t="shared" si="50"/>
        <v>CFP</v>
      </c>
      <c r="E221" s="377">
        <v>7.8193956068084791</v>
      </c>
      <c r="F221" s="377">
        <v>3.8446607087985556</v>
      </c>
      <c r="G221" s="377"/>
      <c r="H221" s="377"/>
      <c r="I221" s="377"/>
      <c r="J221" s="377"/>
      <c r="K221" s="377"/>
      <c r="L221" s="377"/>
      <c r="M221" s="377"/>
      <c r="N221" s="377"/>
      <c r="O221" s="377"/>
      <c r="P221" s="377"/>
    </row>
    <row r="222" spans="2:16">
      <c r="B222" s="152" t="str">
        <f t="shared" si="50"/>
        <v>40GbE</v>
      </c>
      <c r="C222" s="153" t="str">
        <f t="shared" si="50"/>
        <v>10 km</v>
      </c>
      <c r="D222" s="154" t="str">
        <f t="shared" si="50"/>
        <v>QSFP+</v>
      </c>
      <c r="E222" s="377">
        <v>139.9656742823521</v>
      </c>
      <c r="F222" s="377">
        <v>170.32318072539266</v>
      </c>
      <c r="G222" s="377"/>
      <c r="H222" s="377"/>
      <c r="I222" s="377"/>
      <c r="J222" s="377"/>
      <c r="K222" s="377"/>
      <c r="L222" s="377"/>
      <c r="M222" s="377"/>
      <c r="N222" s="377"/>
      <c r="O222" s="377"/>
      <c r="P222" s="377"/>
    </row>
    <row r="223" spans="2:16">
      <c r="B223" s="155" t="str">
        <f t="shared" si="50"/>
        <v>40GbE</v>
      </c>
      <c r="C223" s="156" t="str">
        <f t="shared" si="50"/>
        <v>40 km</v>
      </c>
      <c r="D223" s="157" t="str">
        <f t="shared" si="50"/>
        <v>all</v>
      </c>
      <c r="E223" s="378">
        <v>8.1879420954829136</v>
      </c>
      <c r="F223" s="378">
        <v>7.9265538087967364</v>
      </c>
      <c r="G223" s="378"/>
      <c r="H223" s="378"/>
      <c r="I223" s="378"/>
      <c r="J223" s="378"/>
      <c r="K223" s="378"/>
      <c r="L223" s="378"/>
      <c r="M223" s="378"/>
      <c r="N223" s="378"/>
      <c r="O223" s="378"/>
      <c r="P223" s="378"/>
    </row>
    <row r="224" spans="2:16">
      <c r="B224" s="149" t="str">
        <f t="shared" si="50"/>
        <v xml:space="preserve">50G </v>
      </c>
      <c r="C224" s="150" t="str">
        <f t="shared" si="50"/>
        <v>100 m</v>
      </c>
      <c r="D224" s="151" t="str">
        <f t="shared" si="50"/>
        <v>all</v>
      </c>
      <c r="E224" s="379">
        <v>0</v>
      </c>
      <c r="F224" s="379">
        <v>0</v>
      </c>
      <c r="G224" s="379"/>
      <c r="H224" s="379"/>
      <c r="I224" s="379"/>
      <c r="J224" s="379"/>
      <c r="K224" s="379"/>
      <c r="L224" s="379"/>
      <c r="M224" s="379"/>
      <c r="N224" s="379"/>
      <c r="O224" s="379"/>
      <c r="P224" s="379"/>
    </row>
    <row r="225" spans="2:16">
      <c r="B225" s="152" t="str">
        <f t="shared" si="50"/>
        <v xml:space="preserve">50G </v>
      </c>
      <c r="C225" s="153" t="str">
        <f t="shared" si="50"/>
        <v>2 km</v>
      </c>
      <c r="D225" s="154" t="str">
        <f t="shared" si="50"/>
        <v>all</v>
      </c>
      <c r="E225" s="377">
        <v>0</v>
      </c>
      <c r="F225" s="377">
        <v>0</v>
      </c>
      <c r="G225" s="377"/>
      <c r="H225" s="377"/>
      <c r="I225" s="377"/>
      <c r="J225" s="377"/>
      <c r="K225" s="377"/>
      <c r="L225" s="377"/>
      <c r="M225" s="377"/>
      <c r="N225" s="377"/>
      <c r="O225" s="377"/>
      <c r="P225" s="377"/>
    </row>
    <row r="226" spans="2:16">
      <c r="B226" s="152" t="str">
        <f t="shared" si="50"/>
        <v xml:space="preserve">50G </v>
      </c>
      <c r="C226" s="153" t="str">
        <f t="shared" si="50"/>
        <v>10 km</v>
      </c>
      <c r="D226" s="154" t="str">
        <f t="shared" si="50"/>
        <v>all</v>
      </c>
      <c r="E226" s="377">
        <v>0</v>
      </c>
      <c r="F226" s="377">
        <v>0</v>
      </c>
      <c r="G226" s="377"/>
      <c r="H226" s="377"/>
      <c r="I226" s="377"/>
      <c r="J226" s="377"/>
      <c r="K226" s="377"/>
      <c r="L226" s="377"/>
      <c r="M226" s="377"/>
      <c r="N226" s="377"/>
      <c r="O226" s="377"/>
      <c r="P226" s="377"/>
    </row>
    <row r="227" spans="2:16">
      <c r="B227" s="152" t="str">
        <f t="shared" si="50"/>
        <v xml:space="preserve">50G </v>
      </c>
      <c r="C227" s="153" t="str">
        <f t="shared" si="50"/>
        <v>40 km</v>
      </c>
      <c r="D227" s="154" t="str">
        <f t="shared" si="50"/>
        <v>all</v>
      </c>
      <c r="E227" s="377">
        <v>0</v>
      </c>
      <c r="F227" s="377">
        <v>0</v>
      </c>
      <c r="G227" s="377"/>
      <c r="H227" s="377"/>
      <c r="I227" s="377"/>
      <c r="J227" s="377"/>
      <c r="K227" s="377"/>
      <c r="L227" s="377"/>
      <c r="M227" s="377"/>
      <c r="N227" s="377"/>
      <c r="O227" s="377"/>
      <c r="P227" s="377"/>
    </row>
    <row r="228" spans="2:16">
      <c r="B228" s="152" t="str">
        <f t="shared" si="50"/>
        <v xml:space="preserve">50G </v>
      </c>
      <c r="C228" s="153" t="str">
        <f t="shared" si="50"/>
        <v>80 km</v>
      </c>
      <c r="D228" s="154" t="str">
        <f t="shared" si="50"/>
        <v>all</v>
      </c>
      <c r="E228" s="377">
        <v>0</v>
      </c>
      <c r="F228" s="377">
        <v>0</v>
      </c>
      <c r="G228" s="377"/>
      <c r="H228" s="377"/>
      <c r="I228" s="377"/>
      <c r="J228" s="377"/>
      <c r="K228" s="377"/>
      <c r="L228" s="377"/>
      <c r="M228" s="377"/>
      <c r="N228" s="377"/>
      <c r="O228" s="377"/>
      <c r="P228" s="377"/>
    </row>
    <row r="229" spans="2:16">
      <c r="B229" s="149" t="str">
        <f t="shared" si="50"/>
        <v>100G</v>
      </c>
      <c r="C229" s="150" t="str">
        <f t="shared" si="50"/>
        <v>100 m</v>
      </c>
      <c r="D229" s="151" t="str">
        <f t="shared" si="50"/>
        <v>CFP</v>
      </c>
      <c r="E229" s="379">
        <v>21.078782</v>
      </c>
      <c r="F229" s="379">
        <v>8.8030050000000024</v>
      </c>
      <c r="G229" s="379"/>
      <c r="H229" s="379"/>
      <c r="I229" s="379"/>
      <c r="J229" s="379"/>
      <c r="K229" s="379"/>
      <c r="L229" s="379"/>
      <c r="M229" s="379"/>
      <c r="N229" s="379"/>
      <c r="O229" s="379"/>
      <c r="P229" s="379"/>
    </row>
    <row r="230" spans="2:16">
      <c r="B230" s="152" t="str">
        <f t="shared" si="50"/>
        <v>100G</v>
      </c>
      <c r="C230" s="153" t="str">
        <f t="shared" si="50"/>
        <v>100 m</v>
      </c>
      <c r="D230" s="154" t="str">
        <f t="shared" si="50"/>
        <v>CFP2/4</v>
      </c>
      <c r="E230" s="377">
        <v>5.2611999999999997</v>
      </c>
      <c r="F230" s="377">
        <v>2.4791280000000007</v>
      </c>
      <c r="G230" s="377"/>
      <c r="H230" s="377"/>
      <c r="I230" s="377"/>
      <c r="J230" s="377"/>
      <c r="K230" s="377"/>
      <c r="L230" s="377"/>
      <c r="M230" s="377"/>
      <c r="N230" s="377"/>
      <c r="O230" s="377"/>
      <c r="P230" s="377"/>
    </row>
    <row r="231" spans="2:16">
      <c r="B231" s="152" t="str">
        <f t="shared" si="50"/>
        <v>100G SR4</v>
      </c>
      <c r="C231" s="153" t="str">
        <f t="shared" si="50"/>
        <v>100 m</v>
      </c>
      <c r="D231" s="154" t="str">
        <f t="shared" si="50"/>
        <v>QSFP28</v>
      </c>
      <c r="E231" s="377">
        <v>72.281363999999996</v>
      </c>
      <c r="F231" s="389">
        <v>113.36232738072</v>
      </c>
      <c r="G231" s="377"/>
      <c r="H231" s="377"/>
      <c r="I231" s="377"/>
      <c r="J231" s="377"/>
      <c r="K231" s="377"/>
      <c r="L231" s="377"/>
      <c r="M231" s="377"/>
      <c r="N231" s="377"/>
      <c r="O231" s="377"/>
      <c r="P231" s="377"/>
    </row>
    <row r="232" spans="2:16">
      <c r="B232" s="152" t="str">
        <f t="shared" si="50"/>
        <v>100G SR2</v>
      </c>
      <c r="C232" s="153" t="str">
        <f t="shared" si="50"/>
        <v>100 m</v>
      </c>
      <c r="D232" s="154" t="str">
        <f t="shared" si="50"/>
        <v>SFP-DD, DSFP</v>
      </c>
      <c r="E232" s="377">
        <v>0</v>
      </c>
      <c r="F232" s="389">
        <v>0</v>
      </c>
      <c r="G232" s="389"/>
      <c r="H232" s="389"/>
      <c r="I232" s="389"/>
      <c r="J232" s="389"/>
      <c r="K232" s="389"/>
      <c r="L232" s="389"/>
      <c r="M232" s="389"/>
      <c r="N232" s="389"/>
      <c r="O232" s="389"/>
      <c r="P232" s="389"/>
    </row>
    <row r="233" spans="2:16">
      <c r="B233" s="152" t="str">
        <f t="shared" si="50"/>
        <v>100G MM Duplex</v>
      </c>
      <c r="C233" s="153" t="str">
        <f t="shared" si="50"/>
        <v>100 m</v>
      </c>
      <c r="D233" s="154" t="str">
        <f t="shared" si="50"/>
        <v>QSFP28</v>
      </c>
      <c r="E233" s="377">
        <v>0</v>
      </c>
      <c r="F233" s="377">
        <v>0</v>
      </c>
      <c r="G233" s="377"/>
      <c r="H233" s="377"/>
      <c r="I233" s="377"/>
      <c r="J233" s="377"/>
      <c r="K233" s="377"/>
      <c r="L233" s="377"/>
      <c r="M233" s="377"/>
      <c r="N233" s="377"/>
      <c r="O233" s="377"/>
      <c r="P233" s="377"/>
    </row>
    <row r="234" spans="2:16">
      <c r="B234" s="152" t="str">
        <f t="shared" si="50"/>
        <v>100G eSR</v>
      </c>
      <c r="C234" s="153" t="str">
        <f t="shared" si="50"/>
        <v>300 m</v>
      </c>
      <c r="D234" s="154" t="str">
        <f t="shared" si="50"/>
        <v>QSFP28</v>
      </c>
      <c r="E234" s="377">
        <v>0</v>
      </c>
      <c r="F234" s="377">
        <v>0</v>
      </c>
      <c r="G234" s="377"/>
      <c r="H234" s="377"/>
      <c r="I234" s="377"/>
      <c r="J234" s="377"/>
      <c r="K234" s="377"/>
      <c r="L234" s="377"/>
      <c r="M234" s="377"/>
      <c r="N234" s="377"/>
      <c r="O234" s="377"/>
      <c r="P234" s="377"/>
    </row>
    <row r="235" spans="2:16">
      <c r="B235" s="152" t="str">
        <f t="shared" si="50"/>
        <v>100G PSM4</v>
      </c>
      <c r="C235" s="153" t="str">
        <f t="shared" si="50"/>
        <v>500 m</v>
      </c>
      <c r="D235" s="154" t="str">
        <f t="shared" si="50"/>
        <v>QSFP28</v>
      </c>
      <c r="E235" s="377">
        <v>67.773890240000014</v>
      </c>
      <c r="F235" s="377">
        <v>158.09400299999999</v>
      </c>
      <c r="G235" s="377"/>
      <c r="H235" s="377"/>
      <c r="I235" s="377"/>
      <c r="J235" s="377"/>
      <c r="K235" s="377"/>
      <c r="L235" s="377"/>
      <c r="M235" s="377"/>
      <c r="N235" s="377"/>
      <c r="O235" s="377"/>
      <c r="P235" s="377"/>
    </row>
    <row r="236" spans="2:16">
      <c r="B236" s="152" t="str">
        <f t="shared" si="50"/>
        <v>100G DR</v>
      </c>
      <c r="C236" s="153" t="str">
        <f t="shared" si="50"/>
        <v>500 m</v>
      </c>
      <c r="D236" s="154" t="str">
        <f t="shared" si="50"/>
        <v>QSFP28</v>
      </c>
      <c r="E236" s="377">
        <v>0</v>
      </c>
      <c r="F236" s="377">
        <v>0</v>
      </c>
      <c r="G236" s="377"/>
      <c r="H236" s="377"/>
      <c r="I236" s="377"/>
      <c r="J236" s="377"/>
      <c r="K236" s="377"/>
      <c r="L236" s="377"/>
      <c r="M236" s="377"/>
      <c r="N236" s="377"/>
      <c r="O236" s="377"/>
      <c r="P236" s="377"/>
    </row>
    <row r="237" spans="2:16">
      <c r="B237" s="152" t="str">
        <f t="shared" ref="B237:D250" si="51">B49</f>
        <v>100G CWDM4-Subspec</v>
      </c>
      <c r="C237" s="153" t="str">
        <f t="shared" si="51"/>
        <v>500 m</v>
      </c>
      <c r="D237" s="154" t="str">
        <f t="shared" si="51"/>
        <v>QSFP28</v>
      </c>
      <c r="E237" s="377">
        <v>55.125374999999998</v>
      </c>
      <c r="F237" s="377">
        <v>307.53544499999998</v>
      </c>
      <c r="G237" s="377"/>
      <c r="H237" s="377"/>
      <c r="I237" s="377"/>
      <c r="J237" s="377"/>
      <c r="K237" s="377"/>
      <c r="L237" s="377"/>
      <c r="M237" s="377"/>
      <c r="N237" s="377"/>
      <c r="O237" s="377"/>
      <c r="P237" s="377"/>
    </row>
    <row r="238" spans="2:16">
      <c r="B238" s="152" t="str">
        <f t="shared" si="51"/>
        <v>100G CWDM4</v>
      </c>
      <c r="C238" s="153" t="str">
        <f t="shared" si="51"/>
        <v>2 km</v>
      </c>
      <c r="D238" s="154" t="str">
        <f t="shared" si="51"/>
        <v>QSFP28</v>
      </c>
      <c r="E238" s="377">
        <v>25.566254999999995</v>
      </c>
      <c r="F238" s="377">
        <v>190.37908500000003</v>
      </c>
      <c r="G238" s="377"/>
      <c r="H238" s="377"/>
      <c r="I238" s="377"/>
      <c r="J238" s="377"/>
      <c r="K238" s="377"/>
      <c r="L238" s="377"/>
      <c r="M238" s="377"/>
      <c r="N238" s="377"/>
      <c r="O238" s="377"/>
      <c r="P238" s="377"/>
    </row>
    <row r="239" spans="2:16">
      <c r="B239" s="152" t="str">
        <f t="shared" si="51"/>
        <v>100G FR</v>
      </c>
      <c r="C239" s="153" t="str">
        <f t="shared" si="51"/>
        <v>2 km</v>
      </c>
      <c r="D239" s="154" t="str">
        <f t="shared" si="51"/>
        <v>QSFP28</v>
      </c>
      <c r="E239" s="377">
        <v>0</v>
      </c>
      <c r="F239" s="377">
        <v>0</v>
      </c>
      <c r="G239" s="377"/>
      <c r="H239" s="377"/>
      <c r="I239" s="377"/>
      <c r="J239" s="377"/>
      <c r="K239" s="377"/>
      <c r="L239" s="377"/>
      <c r="M239" s="377"/>
      <c r="N239" s="377"/>
      <c r="O239" s="377"/>
      <c r="P239" s="377"/>
    </row>
    <row r="240" spans="2:16">
      <c r="B240" s="152" t="str">
        <f t="shared" si="51"/>
        <v>100G</v>
      </c>
      <c r="C240" s="153" t="str">
        <f t="shared" si="51"/>
        <v>10 km</v>
      </c>
      <c r="D240" s="154" t="str">
        <f t="shared" si="51"/>
        <v>CFP</v>
      </c>
      <c r="E240" s="377">
        <v>387.84002208207454</v>
      </c>
      <c r="F240" s="377">
        <v>186.42675405916248</v>
      </c>
      <c r="G240" s="377"/>
      <c r="H240" s="377"/>
      <c r="I240" s="377"/>
      <c r="J240" s="377"/>
      <c r="K240" s="377"/>
      <c r="L240" s="377"/>
      <c r="M240" s="377"/>
      <c r="N240" s="377"/>
      <c r="O240" s="377"/>
      <c r="P240" s="377"/>
    </row>
    <row r="241" spans="2:16">
      <c r="B241" s="152" t="str">
        <f t="shared" si="51"/>
        <v>100G</v>
      </c>
      <c r="C241" s="153" t="str">
        <f t="shared" si="51"/>
        <v>10 km</v>
      </c>
      <c r="D241" s="154" t="str">
        <f t="shared" si="51"/>
        <v>CFP2/4</v>
      </c>
      <c r="E241" s="377">
        <v>265.89292589706986</v>
      </c>
      <c r="F241" s="377">
        <v>167.37814313065076</v>
      </c>
      <c r="G241" s="377"/>
      <c r="H241" s="377"/>
      <c r="I241" s="377"/>
      <c r="J241" s="377"/>
      <c r="K241" s="377"/>
      <c r="L241" s="377"/>
      <c r="M241" s="377"/>
      <c r="N241" s="377"/>
      <c r="O241" s="377"/>
      <c r="P241" s="377"/>
    </row>
    <row r="242" spans="2:16">
      <c r="B242" s="152" t="str">
        <f t="shared" si="51"/>
        <v>100G LR4</v>
      </c>
      <c r="C242" s="153" t="str">
        <f t="shared" si="51"/>
        <v>10 km</v>
      </c>
      <c r="D242" s="154" t="str">
        <f t="shared" si="51"/>
        <v>QSFP28</v>
      </c>
      <c r="E242" s="377">
        <v>175.29210971636297</v>
      </c>
      <c r="F242" s="377">
        <v>434.82240000000002</v>
      </c>
      <c r="G242" s="377"/>
      <c r="H242" s="377"/>
      <c r="I242" s="377"/>
      <c r="J242" s="377"/>
      <c r="K242" s="377"/>
      <c r="L242" s="377"/>
      <c r="M242" s="377"/>
      <c r="N242" s="377"/>
      <c r="O242" s="377"/>
      <c r="P242" s="377"/>
    </row>
    <row r="243" spans="2:16">
      <c r="B243" s="152" t="str">
        <f t="shared" si="51"/>
        <v>100G 4WDM10</v>
      </c>
      <c r="C243" s="153" t="str">
        <f t="shared" si="51"/>
        <v>10 km</v>
      </c>
      <c r="D243" s="154" t="str">
        <f t="shared" si="51"/>
        <v>QSFP28</v>
      </c>
      <c r="E243" s="377">
        <v>0</v>
      </c>
      <c r="F243" s="377">
        <v>22.5</v>
      </c>
      <c r="G243" s="377"/>
      <c r="H243" s="377"/>
      <c r="I243" s="377"/>
      <c r="J243" s="377"/>
      <c r="K243" s="377"/>
      <c r="L243" s="377"/>
      <c r="M243" s="377"/>
      <c r="N243" s="377"/>
      <c r="O243" s="377"/>
      <c r="P243" s="377"/>
    </row>
    <row r="244" spans="2:16">
      <c r="B244" s="152" t="str">
        <f t="shared" si="51"/>
        <v>100G 4WDM20</v>
      </c>
      <c r="C244" s="153" t="str">
        <f t="shared" si="51"/>
        <v>20 km</v>
      </c>
      <c r="D244" s="154" t="str">
        <f t="shared" si="51"/>
        <v>QSFP28</v>
      </c>
      <c r="E244" s="377">
        <v>0</v>
      </c>
      <c r="F244" s="377">
        <v>0</v>
      </c>
      <c r="G244" s="377"/>
      <c r="H244" s="377"/>
      <c r="I244" s="377"/>
      <c r="J244" s="377"/>
      <c r="K244" s="377"/>
      <c r="L244" s="377"/>
      <c r="M244" s="377"/>
      <c r="N244" s="377"/>
      <c r="O244" s="377"/>
      <c r="P244" s="377"/>
    </row>
    <row r="245" spans="2:16">
      <c r="B245" s="152" t="str">
        <f t="shared" si="51"/>
        <v>100G ER4-Lite</v>
      </c>
      <c r="C245" s="153" t="str">
        <f t="shared" si="51"/>
        <v>30 km</v>
      </c>
      <c r="D245" s="154" t="str">
        <f t="shared" si="51"/>
        <v>QSFP28</v>
      </c>
      <c r="E245" s="377" t="s">
        <v>57</v>
      </c>
      <c r="F245" s="377">
        <v>6.9744847890088328</v>
      </c>
      <c r="G245" s="377"/>
      <c r="H245" s="377"/>
      <c r="I245" s="377"/>
      <c r="J245" s="377"/>
      <c r="K245" s="377"/>
      <c r="L245" s="377"/>
      <c r="M245" s="377"/>
      <c r="N245" s="377"/>
      <c r="O245" s="377"/>
      <c r="P245" s="377"/>
    </row>
    <row r="246" spans="2:16">
      <c r="B246" s="152" t="str">
        <f t="shared" si="51"/>
        <v>100G ER4</v>
      </c>
      <c r="C246" s="153" t="str">
        <f t="shared" si="51"/>
        <v>40 km</v>
      </c>
      <c r="D246" s="154" t="str">
        <f t="shared" si="51"/>
        <v>QSFP28</v>
      </c>
      <c r="E246" s="377">
        <v>67.047039534140794</v>
      </c>
      <c r="F246" s="377">
        <v>55.219616614611596</v>
      </c>
      <c r="G246" s="377"/>
      <c r="H246" s="377"/>
      <c r="I246" s="377"/>
      <c r="J246" s="377"/>
      <c r="K246" s="377"/>
      <c r="L246" s="377"/>
      <c r="M246" s="377"/>
      <c r="N246" s="377"/>
      <c r="O246" s="377"/>
      <c r="P246" s="377"/>
    </row>
    <row r="247" spans="2:16">
      <c r="B247" s="152" t="str">
        <f t="shared" si="51"/>
        <v>100G ZR4</v>
      </c>
      <c r="C247" s="153" t="str">
        <f t="shared" si="51"/>
        <v>80 km</v>
      </c>
      <c r="D247" s="154" t="str">
        <f t="shared" si="51"/>
        <v>QSFP28</v>
      </c>
      <c r="E247" s="377" t="s">
        <v>57</v>
      </c>
      <c r="F247" s="377" t="s">
        <v>57</v>
      </c>
      <c r="G247" s="377"/>
      <c r="H247" s="377"/>
      <c r="I247" s="377"/>
      <c r="J247" s="377"/>
      <c r="K247" s="377"/>
      <c r="L247" s="377"/>
      <c r="M247" s="377"/>
      <c r="N247" s="377"/>
      <c r="O247" s="377"/>
      <c r="P247" s="377"/>
    </row>
    <row r="248" spans="2:16">
      <c r="B248" s="145" t="str">
        <f t="shared" si="51"/>
        <v>200G SR4</v>
      </c>
      <c r="C248" s="144" t="str">
        <f t="shared" si="51"/>
        <v>100 m</v>
      </c>
      <c r="D248" s="143" t="str">
        <f t="shared" si="51"/>
        <v>QSFP56</v>
      </c>
      <c r="E248" s="379">
        <v>0</v>
      </c>
      <c r="F248" s="379">
        <v>0</v>
      </c>
      <c r="G248" s="379"/>
      <c r="H248" s="379"/>
      <c r="I248" s="379"/>
      <c r="J248" s="379"/>
      <c r="K248" s="379"/>
      <c r="L248" s="379"/>
      <c r="M248" s="379"/>
      <c r="N248" s="379"/>
      <c r="O248" s="379"/>
      <c r="P248" s="379"/>
    </row>
    <row r="249" spans="2:16">
      <c r="B249" s="42" t="str">
        <f t="shared" si="51"/>
        <v>200G DR</v>
      </c>
      <c r="C249" s="43" t="str">
        <f t="shared" si="51"/>
        <v>500 m</v>
      </c>
      <c r="D249" s="44" t="str">
        <f t="shared" si="51"/>
        <v>TBD</v>
      </c>
      <c r="E249" s="521">
        <v>0</v>
      </c>
      <c r="F249" s="377">
        <v>0</v>
      </c>
      <c r="G249" s="377"/>
      <c r="H249" s="377"/>
      <c r="I249" s="377"/>
      <c r="J249" s="377"/>
      <c r="K249" s="377"/>
      <c r="L249" s="377"/>
      <c r="M249" s="377"/>
      <c r="N249" s="377"/>
      <c r="O249" s="377"/>
      <c r="P249" s="377"/>
    </row>
    <row r="250" spans="2:16">
      <c r="B250" s="42" t="str">
        <f t="shared" si="51"/>
        <v>200G FR4</v>
      </c>
      <c r="C250" s="43" t="str">
        <f t="shared" si="51"/>
        <v>3 km</v>
      </c>
      <c r="D250" s="44" t="str">
        <f t="shared" si="51"/>
        <v>QSFP56</v>
      </c>
      <c r="E250" s="521">
        <v>0</v>
      </c>
      <c r="F250" s="377">
        <v>0</v>
      </c>
      <c r="G250" s="377"/>
      <c r="H250" s="377"/>
      <c r="I250" s="377"/>
      <c r="J250" s="377"/>
      <c r="K250" s="377"/>
      <c r="L250" s="377"/>
      <c r="M250" s="377"/>
      <c r="N250" s="377"/>
      <c r="O250" s="377"/>
      <c r="P250" s="377"/>
    </row>
    <row r="251" spans="2:16">
      <c r="B251" s="42" t="str">
        <f t="shared" ref="B251:D251" si="52">B63</f>
        <v>200G LR</v>
      </c>
      <c r="C251" s="43" t="str">
        <f t="shared" si="52"/>
        <v>10 km</v>
      </c>
      <c r="D251" s="44" t="str">
        <f t="shared" si="52"/>
        <v>TBD</v>
      </c>
      <c r="E251" s="521">
        <v>0</v>
      </c>
      <c r="F251" s="377">
        <v>0</v>
      </c>
      <c r="G251" s="377"/>
      <c r="H251" s="377"/>
      <c r="I251" s="377"/>
      <c r="J251" s="377"/>
      <c r="K251" s="377"/>
      <c r="L251" s="377"/>
      <c r="M251" s="377"/>
      <c r="N251" s="377"/>
      <c r="O251" s="377"/>
      <c r="P251" s="377"/>
    </row>
    <row r="252" spans="2:16">
      <c r="B252" s="45" t="str">
        <f t="shared" ref="B252:D252" si="53">B64</f>
        <v>200G ER4</v>
      </c>
      <c r="C252" s="46" t="str">
        <f t="shared" si="53"/>
        <v>40 km</v>
      </c>
      <c r="D252" s="47" t="str">
        <f t="shared" si="53"/>
        <v>TBD</v>
      </c>
      <c r="E252" s="519">
        <v>0</v>
      </c>
      <c r="F252" s="378">
        <v>0</v>
      </c>
      <c r="G252" s="378"/>
      <c r="H252" s="378"/>
      <c r="I252" s="522"/>
      <c r="J252" s="522"/>
      <c r="K252" s="378"/>
      <c r="L252" s="378"/>
      <c r="M252" s="378"/>
      <c r="N252" s="378"/>
      <c r="O252" s="378"/>
      <c r="P252" s="378"/>
    </row>
    <row r="253" spans="2:16">
      <c r="B253" s="42" t="str">
        <f t="shared" ref="B253:D262" si="54">B65</f>
        <v>2x200 (400G-SR8)</v>
      </c>
      <c r="C253" s="43" t="str">
        <f t="shared" si="54"/>
        <v>100 m</v>
      </c>
      <c r="D253" s="44" t="str">
        <f t="shared" si="54"/>
        <v>OSFP, QSFP-DD</v>
      </c>
      <c r="E253" s="377">
        <v>0</v>
      </c>
      <c r="F253" s="377">
        <v>0</v>
      </c>
      <c r="G253" s="377"/>
      <c r="H253" s="377"/>
      <c r="I253" s="377"/>
      <c r="J253" s="377"/>
      <c r="K253" s="377"/>
      <c r="L253" s="377"/>
      <c r="M253" s="377"/>
      <c r="N253" s="377"/>
      <c r="O253" s="377"/>
      <c r="P253" s="377"/>
    </row>
    <row r="254" spans="2:16">
      <c r="B254" s="42" t="str">
        <f t="shared" si="54"/>
        <v>400G SR4.2</v>
      </c>
      <c r="C254" s="43" t="str">
        <f t="shared" si="54"/>
        <v>100 m</v>
      </c>
      <c r="D254" s="44" t="str">
        <f t="shared" si="54"/>
        <v>OSFP, QSFP-DD</v>
      </c>
      <c r="E254" s="377">
        <v>0</v>
      </c>
      <c r="F254" s="377">
        <v>0</v>
      </c>
      <c r="G254" s="377"/>
      <c r="H254" s="377"/>
      <c r="I254" s="377"/>
      <c r="J254" s="377"/>
      <c r="K254" s="377"/>
      <c r="L254" s="377"/>
      <c r="M254" s="377"/>
      <c r="N254" s="377"/>
      <c r="O254" s="377"/>
      <c r="P254" s="377"/>
    </row>
    <row r="255" spans="2:16">
      <c r="B255" s="42" t="str">
        <f t="shared" si="54"/>
        <v>400G DR4</v>
      </c>
      <c r="C255" s="43" t="str">
        <f t="shared" si="54"/>
        <v>500 m</v>
      </c>
      <c r="D255" s="44" t="str">
        <f t="shared" si="54"/>
        <v>OSFP, QSFP-DD, QSFP112</v>
      </c>
      <c r="E255" s="377">
        <v>0</v>
      </c>
      <c r="F255" s="377">
        <v>0</v>
      </c>
      <c r="G255" s="377"/>
      <c r="H255" s="377"/>
      <c r="I255" s="377"/>
      <c r="J255" s="377"/>
      <c r="K255" s="377"/>
      <c r="L255" s="377"/>
      <c r="M255" s="377"/>
      <c r="N255" s="377"/>
      <c r="O255" s="377"/>
      <c r="P255" s="377"/>
    </row>
    <row r="256" spans="2:16">
      <c r="B256" s="42" t="str">
        <f t="shared" si="54"/>
        <v>2x(200G FR4)</v>
      </c>
      <c r="C256" s="43" t="str">
        <f t="shared" si="54"/>
        <v>2 km</v>
      </c>
      <c r="D256" s="44" t="str">
        <f t="shared" si="54"/>
        <v>OSFP</v>
      </c>
      <c r="E256" s="377">
        <v>0</v>
      </c>
      <c r="F256" s="377">
        <v>0</v>
      </c>
      <c r="G256" s="377"/>
      <c r="H256" s="377"/>
      <c r="I256" s="377"/>
      <c r="J256" s="377"/>
      <c r="K256" s="377"/>
      <c r="L256" s="377"/>
      <c r="M256" s="377"/>
      <c r="N256" s="377"/>
      <c r="O256" s="377"/>
      <c r="P256" s="377"/>
    </row>
    <row r="257" spans="2:16">
      <c r="B257" s="42" t="str">
        <f t="shared" si="54"/>
        <v>400G FR4</v>
      </c>
      <c r="C257" s="43" t="str">
        <f t="shared" si="54"/>
        <v>2 km</v>
      </c>
      <c r="D257" s="44" t="str">
        <f t="shared" si="54"/>
        <v>OSFP, QSFP-DD, QSFP112</v>
      </c>
      <c r="E257" s="377">
        <v>0</v>
      </c>
      <c r="F257" s="377">
        <v>0</v>
      </c>
      <c r="G257" s="377"/>
      <c r="H257" s="377"/>
      <c r="I257" s="377"/>
      <c r="J257" s="377"/>
      <c r="K257" s="377"/>
      <c r="L257" s="377"/>
      <c r="M257" s="377"/>
      <c r="N257" s="377"/>
      <c r="O257" s="377"/>
      <c r="P257" s="377"/>
    </row>
    <row r="258" spans="2:16">
      <c r="B258" s="42" t="str">
        <f t="shared" si="54"/>
        <v>400G LR8, LR4</v>
      </c>
      <c r="C258" s="43" t="str">
        <f t="shared" si="54"/>
        <v>10 km</v>
      </c>
      <c r="D258" s="44" t="str">
        <f t="shared" si="54"/>
        <v>OSFP, QSFP-DD, QSFP112</v>
      </c>
      <c r="E258" s="377">
        <v>0</v>
      </c>
      <c r="F258" s="377">
        <v>0</v>
      </c>
      <c r="G258" s="377"/>
      <c r="H258" s="377"/>
      <c r="I258" s="377"/>
      <c r="J258" s="377"/>
      <c r="K258" s="377"/>
      <c r="L258" s="377"/>
      <c r="M258" s="377"/>
      <c r="N258" s="377"/>
      <c r="O258" s="377"/>
      <c r="P258" s="377"/>
    </row>
    <row r="259" spans="2:16">
      <c r="B259" s="45" t="str">
        <f t="shared" si="54"/>
        <v>400G ER4</v>
      </c>
      <c r="C259" s="46" t="str">
        <f t="shared" si="54"/>
        <v>40 km</v>
      </c>
      <c r="D259" s="47" t="str">
        <f t="shared" si="54"/>
        <v>TBD</v>
      </c>
      <c r="E259" s="377">
        <v>0</v>
      </c>
      <c r="F259" s="377">
        <v>0</v>
      </c>
      <c r="G259" s="377"/>
      <c r="H259" s="377"/>
      <c r="I259" s="377"/>
      <c r="J259" s="377"/>
      <c r="K259" s="377"/>
      <c r="L259" s="377"/>
      <c r="M259" s="377"/>
      <c r="N259" s="377"/>
      <c r="O259" s="377"/>
      <c r="P259" s="377"/>
    </row>
    <row r="260" spans="2:16">
      <c r="B260" s="145" t="str">
        <f t="shared" si="54"/>
        <v>800G SR8</v>
      </c>
      <c r="C260" s="144" t="str">
        <f t="shared" si="54"/>
        <v>50 m</v>
      </c>
      <c r="D260" s="143" t="str">
        <f t="shared" si="54"/>
        <v>OSFP, QSFP-DD800</v>
      </c>
      <c r="E260" s="379">
        <v>0</v>
      </c>
      <c r="F260" s="379">
        <v>0</v>
      </c>
      <c r="G260" s="379"/>
      <c r="H260" s="379"/>
      <c r="I260" s="379"/>
      <c r="J260" s="379"/>
      <c r="K260" s="379"/>
      <c r="L260" s="379"/>
      <c r="M260" s="379"/>
      <c r="N260" s="379"/>
      <c r="O260" s="379"/>
      <c r="P260" s="379"/>
    </row>
    <row r="261" spans="2:16">
      <c r="B261" s="42" t="str">
        <f t="shared" si="54"/>
        <v>800G DR8, DR4</v>
      </c>
      <c r="C261" s="43" t="str">
        <f t="shared" si="54"/>
        <v>500 m</v>
      </c>
      <c r="D261" s="44" t="str">
        <f t="shared" si="54"/>
        <v>OSFP, QSFP-DD800</v>
      </c>
      <c r="E261" s="377">
        <v>0</v>
      </c>
      <c r="F261" s="377">
        <v>0</v>
      </c>
      <c r="G261" s="377"/>
      <c r="H261" s="377"/>
      <c r="I261" s="377"/>
      <c r="J261" s="377"/>
      <c r="K261" s="377"/>
      <c r="L261" s="377"/>
      <c r="M261" s="377"/>
      <c r="N261" s="377"/>
      <c r="O261" s="377"/>
      <c r="P261" s="377"/>
    </row>
    <row r="262" spans="2:16">
      <c r="B262" s="42" t="str">
        <f t="shared" si="54"/>
        <v>2x(400G FR4), 800G FR4</v>
      </c>
      <c r="C262" s="43" t="str">
        <f t="shared" si="54"/>
        <v>2 km</v>
      </c>
      <c r="D262" s="44" t="str">
        <f t="shared" si="54"/>
        <v>OSFP, QSFP-DD800</v>
      </c>
      <c r="E262" s="377">
        <v>0</v>
      </c>
      <c r="F262" s="377">
        <v>0</v>
      </c>
      <c r="G262" s="377"/>
      <c r="H262" s="377"/>
      <c r="I262" s="377"/>
      <c r="J262" s="377"/>
      <c r="K262" s="377"/>
      <c r="L262" s="377"/>
      <c r="M262" s="377"/>
      <c r="N262" s="377"/>
      <c r="O262" s="377"/>
      <c r="P262" s="377"/>
    </row>
    <row r="263" spans="2:16">
      <c r="B263" s="42" t="str">
        <f t="shared" ref="B263:D263" si="55">B75</f>
        <v>800G LR8, LR4</v>
      </c>
      <c r="C263" s="43" t="str">
        <f t="shared" si="55"/>
        <v>6, 10 km</v>
      </c>
      <c r="D263" s="44" t="str">
        <f t="shared" si="55"/>
        <v>TBD</v>
      </c>
      <c r="E263" s="377">
        <v>0</v>
      </c>
      <c r="F263" s="377">
        <v>0</v>
      </c>
      <c r="G263" s="377"/>
      <c r="H263" s="377"/>
      <c r="I263" s="377"/>
      <c r="J263" s="377"/>
      <c r="K263" s="377"/>
      <c r="L263" s="377"/>
      <c r="M263" s="377"/>
      <c r="N263" s="377"/>
      <c r="O263" s="377"/>
      <c r="P263" s="377"/>
    </row>
    <row r="264" spans="2:16">
      <c r="B264" s="42" t="str">
        <f t="shared" ref="B264:D264" si="56">B76</f>
        <v>800G ZRlite</v>
      </c>
      <c r="C264" s="43" t="str">
        <f t="shared" si="56"/>
        <v>10 km, 20 km</v>
      </c>
      <c r="D264" s="44" t="str">
        <f t="shared" si="56"/>
        <v>TBD</v>
      </c>
      <c r="E264" s="377">
        <v>0</v>
      </c>
      <c r="F264" s="377">
        <v>0</v>
      </c>
      <c r="G264" s="377"/>
      <c r="H264" s="377"/>
      <c r="I264" s="377"/>
      <c r="J264" s="377"/>
      <c r="K264" s="377"/>
      <c r="L264" s="377"/>
      <c r="M264" s="377"/>
      <c r="N264" s="377"/>
      <c r="O264" s="377"/>
      <c r="P264" s="377"/>
    </row>
    <row r="265" spans="2:16">
      <c r="B265" s="45" t="str">
        <f t="shared" ref="B265:D265" si="57">B77</f>
        <v>800G ER4</v>
      </c>
      <c r="C265" s="46" t="str">
        <f t="shared" si="57"/>
        <v>40 km</v>
      </c>
      <c r="D265" s="47" t="str">
        <f t="shared" si="57"/>
        <v>TBD</v>
      </c>
      <c r="E265" s="378">
        <v>0</v>
      </c>
      <c r="F265" s="378">
        <v>0</v>
      </c>
      <c r="G265" s="378"/>
      <c r="H265" s="378"/>
      <c r="I265" s="378"/>
      <c r="J265" s="378"/>
      <c r="K265" s="378"/>
      <c r="L265" s="378"/>
      <c r="M265" s="378"/>
      <c r="N265" s="378"/>
      <c r="O265" s="378"/>
      <c r="P265" s="378"/>
    </row>
    <row r="266" spans="2:16">
      <c r="B266" s="42" t="str">
        <f t="shared" ref="B266:D266" si="58">B78</f>
        <v>1.6T SR16</v>
      </c>
      <c r="C266" s="43" t="str">
        <f t="shared" si="58"/>
        <v>100 m</v>
      </c>
      <c r="D266" s="44" t="str">
        <f t="shared" si="58"/>
        <v>OSFP-XD and TBD</v>
      </c>
      <c r="E266" s="377">
        <v>0</v>
      </c>
      <c r="F266" s="377">
        <v>0</v>
      </c>
      <c r="G266" s="377"/>
      <c r="H266" s="377"/>
      <c r="I266" s="377"/>
      <c r="J266" s="377"/>
      <c r="K266" s="377"/>
      <c r="L266" s="377"/>
      <c r="M266" s="377"/>
      <c r="N266" s="377"/>
      <c r="O266" s="377"/>
      <c r="P266" s="377"/>
    </row>
    <row r="267" spans="2:16">
      <c r="B267" s="42" t="str">
        <f t="shared" ref="B267:D267" si="59">B79</f>
        <v>1.6T DR8</v>
      </c>
      <c r="C267" s="43" t="str">
        <f t="shared" si="59"/>
        <v>500 m</v>
      </c>
      <c r="D267" s="44" t="str">
        <f t="shared" si="59"/>
        <v>OSFP-XD and TBD</v>
      </c>
      <c r="E267" s="377">
        <v>0</v>
      </c>
      <c r="F267" s="377">
        <v>0</v>
      </c>
      <c r="G267" s="377"/>
      <c r="H267" s="377"/>
      <c r="I267" s="377"/>
      <c r="J267" s="377"/>
      <c r="K267" s="377"/>
      <c r="L267" s="377"/>
      <c r="M267" s="377"/>
      <c r="N267" s="377"/>
      <c r="O267" s="377"/>
      <c r="P267" s="377"/>
    </row>
    <row r="268" spans="2:16">
      <c r="B268" s="42" t="str">
        <f t="shared" ref="B268:D268" si="60">B80</f>
        <v>1.6T FR8</v>
      </c>
      <c r="C268" s="43" t="str">
        <f t="shared" si="60"/>
        <v>2 km</v>
      </c>
      <c r="D268" s="44" t="str">
        <f t="shared" si="60"/>
        <v>OSFP-XD and TBD</v>
      </c>
      <c r="E268" s="377">
        <v>0</v>
      </c>
      <c r="F268" s="377">
        <v>0</v>
      </c>
      <c r="G268" s="377"/>
      <c r="H268" s="377"/>
      <c r="I268" s="377"/>
      <c r="J268" s="377"/>
      <c r="K268" s="377"/>
      <c r="L268" s="377"/>
      <c r="M268" s="377"/>
      <c r="N268" s="377"/>
      <c r="O268" s="377"/>
      <c r="P268" s="377"/>
    </row>
    <row r="269" spans="2:16">
      <c r="B269" s="42" t="str">
        <f t="shared" ref="B269:D269" si="61">B81</f>
        <v>1.6T LR8</v>
      </c>
      <c r="C269" s="43" t="str">
        <f t="shared" si="61"/>
        <v>10 km</v>
      </c>
      <c r="D269" s="44" t="str">
        <f t="shared" si="61"/>
        <v>OSFP-XD and TBD</v>
      </c>
      <c r="E269" s="377">
        <v>0</v>
      </c>
      <c r="F269" s="377">
        <v>0</v>
      </c>
      <c r="G269" s="377"/>
      <c r="H269" s="377"/>
      <c r="I269" s="377"/>
      <c r="J269" s="377"/>
      <c r="K269" s="377"/>
      <c r="L269" s="377"/>
      <c r="M269" s="377"/>
      <c r="N269" s="377"/>
      <c r="O269" s="377"/>
      <c r="P269" s="377"/>
    </row>
    <row r="270" spans="2:16">
      <c r="B270" s="45" t="str">
        <f t="shared" ref="B270:D270" si="62">B82</f>
        <v>1.6T ER8</v>
      </c>
      <c r="C270" s="46" t="str">
        <f t="shared" si="62"/>
        <v>&gt;10 km</v>
      </c>
      <c r="D270" s="47" t="str">
        <f t="shared" si="62"/>
        <v>OSFP-XD and TBD</v>
      </c>
      <c r="E270" s="378">
        <v>0</v>
      </c>
      <c r="F270" s="378">
        <v>0</v>
      </c>
      <c r="G270" s="378"/>
      <c r="H270" s="378"/>
      <c r="I270" s="378"/>
      <c r="J270" s="378"/>
      <c r="K270" s="378"/>
      <c r="L270" s="378"/>
      <c r="M270" s="378"/>
      <c r="N270" s="378"/>
      <c r="O270" s="378"/>
      <c r="P270" s="378"/>
    </row>
    <row r="271" spans="2:16">
      <c r="B271" s="42" t="str">
        <f t="shared" ref="B271:D271" si="63">B83</f>
        <v>3.2T SR</v>
      </c>
      <c r="C271" s="43" t="str">
        <f t="shared" si="63"/>
        <v>100 m</v>
      </c>
      <c r="D271" s="44" t="str">
        <f t="shared" si="63"/>
        <v>OSFP-XD and TBD</v>
      </c>
      <c r="E271" s="377">
        <v>0</v>
      </c>
      <c r="F271" s="377">
        <v>0</v>
      </c>
      <c r="G271" s="377"/>
      <c r="H271" s="377"/>
      <c r="I271" s="377"/>
      <c r="J271" s="377"/>
      <c r="K271" s="377"/>
      <c r="L271" s="377"/>
      <c r="M271" s="377"/>
      <c r="N271" s="377"/>
      <c r="O271" s="377"/>
      <c r="P271" s="377"/>
    </row>
    <row r="272" spans="2:16">
      <c r="B272" s="42" t="str">
        <f t="shared" ref="B272:D272" si="64">B84</f>
        <v>3.2T DR</v>
      </c>
      <c r="C272" s="43" t="str">
        <f t="shared" si="64"/>
        <v>500 m</v>
      </c>
      <c r="D272" s="44" t="str">
        <f t="shared" si="64"/>
        <v>OSFP-XD and TBD</v>
      </c>
      <c r="E272" s="377">
        <v>0</v>
      </c>
      <c r="F272" s="377">
        <v>0</v>
      </c>
      <c r="G272" s="377"/>
      <c r="H272" s="377"/>
      <c r="I272" s="377"/>
      <c r="J272" s="377"/>
      <c r="K272" s="377"/>
      <c r="L272" s="377"/>
      <c r="M272" s="377"/>
      <c r="N272" s="377"/>
      <c r="O272" s="377"/>
      <c r="P272" s="377"/>
    </row>
    <row r="273" spans="2:16">
      <c r="B273" s="42" t="str">
        <f t="shared" ref="B273:D273" si="65">B85</f>
        <v>3.2T FR</v>
      </c>
      <c r="C273" s="43" t="str">
        <f t="shared" si="65"/>
        <v>2 km</v>
      </c>
      <c r="D273" s="44" t="str">
        <f t="shared" si="65"/>
        <v>OSFP-XD and TBD</v>
      </c>
      <c r="E273" s="377">
        <v>0</v>
      </c>
      <c r="F273" s="377">
        <v>0</v>
      </c>
      <c r="G273" s="377"/>
      <c r="H273" s="377"/>
      <c r="I273" s="377"/>
      <c r="J273" s="377"/>
      <c r="K273" s="377"/>
      <c r="L273" s="377"/>
      <c r="M273" s="377"/>
      <c r="N273" s="377"/>
      <c r="O273" s="377"/>
      <c r="P273" s="377"/>
    </row>
    <row r="274" spans="2:16">
      <c r="B274" s="42" t="str">
        <f t="shared" ref="B274:D274" si="66">B86</f>
        <v>3.2T LR</v>
      </c>
      <c r="C274" s="43" t="str">
        <f t="shared" si="66"/>
        <v>10 km</v>
      </c>
      <c r="D274" s="44" t="str">
        <f t="shared" si="66"/>
        <v>OSFP-XD and TBD</v>
      </c>
      <c r="E274" s="377">
        <v>0</v>
      </c>
      <c r="F274" s="377">
        <v>0</v>
      </c>
      <c r="G274" s="377"/>
      <c r="H274" s="377"/>
      <c r="I274" s="377"/>
      <c r="J274" s="377"/>
      <c r="K274" s="377"/>
      <c r="L274" s="377"/>
      <c r="M274" s="377"/>
      <c r="N274" s="377"/>
      <c r="O274" s="377"/>
      <c r="P274" s="377"/>
    </row>
    <row r="275" spans="2:16">
      <c r="B275" s="42" t="str">
        <f t="shared" ref="B275:D275" si="67">B87</f>
        <v>3.2T ER</v>
      </c>
      <c r="C275" s="43" t="str">
        <f t="shared" si="67"/>
        <v>&gt;10 km</v>
      </c>
      <c r="D275" s="44" t="str">
        <f t="shared" si="67"/>
        <v>OSFP-XD and TBD</v>
      </c>
      <c r="E275" s="377">
        <v>0</v>
      </c>
      <c r="F275" s="377">
        <v>0</v>
      </c>
      <c r="G275" s="377"/>
      <c r="H275" s="377"/>
      <c r="I275" s="377"/>
      <c r="J275" s="377"/>
      <c r="K275" s="377"/>
      <c r="L275" s="377"/>
      <c r="M275" s="377"/>
      <c r="N275" s="377"/>
      <c r="O275" s="377"/>
      <c r="P275" s="377"/>
    </row>
    <row r="276" spans="2:16">
      <c r="B276" s="45"/>
      <c r="C276" s="46"/>
      <c r="D276" s="47"/>
      <c r="E276" s="378">
        <v>0</v>
      </c>
      <c r="F276" s="378">
        <v>0</v>
      </c>
      <c r="G276" s="378"/>
      <c r="H276" s="378"/>
      <c r="I276" s="378"/>
      <c r="J276" s="378"/>
      <c r="K276" s="378"/>
      <c r="L276" s="378"/>
      <c r="M276" s="378"/>
      <c r="N276" s="378"/>
      <c r="O276" s="378"/>
      <c r="P276" s="378"/>
    </row>
    <row r="277" spans="2:16">
      <c r="B277" s="334" t="s">
        <v>18</v>
      </c>
      <c r="C277" s="335"/>
      <c r="D277" s="336"/>
      <c r="E277" s="72">
        <f t="shared" ref="E277" si="68">SUM(E197:E276)</f>
        <v>2687.6154076451867</v>
      </c>
      <c r="F277" s="72">
        <f>SUM(F197:F276)</f>
        <v>3176.9649920887741</v>
      </c>
      <c r="G277" s="72"/>
      <c r="H277" s="72"/>
      <c r="I277" s="72"/>
      <c r="J277" s="72"/>
      <c r="K277" s="72"/>
      <c r="L277" s="72"/>
      <c r="M277" s="72"/>
      <c r="N277" s="72"/>
      <c r="O277" s="72"/>
      <c r="P277" s="72"/>
    </row>
    <row r="278" spans="2:16">
      <c r="B278" s="344"/>
      <c r="C278" s="345"/>
      <c r="D278" s="346"/>
    </row>
    <row r="279" spans="2:16">
      <c r="B279" s="347"/>
      <c r="C279" s="71"/>
      <c r="D279" s="348"/>
      <c r="E279" s="231"/>
      <c r="F279" s="231"/>
      <c r="G279" s="231"/>
      <c r="H279" s="231"/>
      <c r="I279" s="231"/>
      <c r="J279" s="231"/>
      <c r="K279" s="231"/>
      <c r="L279" s="231"/>
      <c r="M279" s="231"/>
      <c r="N279" s="231"/>
      <c r="O279" s="231"/>
      <c r="P279" s="231"/>
    </row>
    <row r="280" spans="2:16">
      <c r="B280" s="42" t="s">
        <v>96</v>
      </c>
      <c r="C280" s="43" t="s">
        <v>98</v>
      </c>
      <c r="D280" s="43" t="s">
        <v>56</v>
      </c>
      <c r="E280" s="73">
        <v>170.96824151888887</v>
      </c>
      <c r="F280" s="73">
        <v>179.31036873038113</v>
      </c>
      <c r="G280" s="73"/>
      <c r="H280" s="73"/>
      <c r="I280" s="73"/>
      <c r="J280" s="73"/>
      <c r="K280" s="73"/>
      <c r="L280" s="73"/>
      <c r="M280" s="73"/>
      <c r="N280" s="73"/>
      <c r="O280" s="73"/>
      <c r="P280" s="73"/>
    </row>
    <row r="281" spans="2:16">
      <c r="B281" s="42" t="s">
        <v>101</v>
      </c>
      <c r="C281" s="43" t="s">
        <v>99</v>
      </c>
      <c r="D281" s="43" t="s">
        <v>56</v>
      </c>
      <c r="E281" s="73">
        <v>523.56090005235205</v>
      </c>
      <c r="F281" s="73">
        <v>447.67648918404615</v>
      </c>
      <c r="G281" s="73"/>
      <c r="H281" s="73"/>
      <c r="I281" s="73"/>
      <c r="J281" s="73"/>
      <c r="K281" s="73"/>
      <c r="L281" s="73"/>
      <c r="M281" s="73"/>
      <c r="N281" s="73"/>
      <c r="O281" s="73"/>
      <c r="P281" s="73"/>
    </row>
    <row r="282" spans="2:16">
      <c r="B282" s="42" t="s">
        <v>100</v>
      </c>
      <c r="C282" s="43" t="s">
        <v>99</v>
      </c>
      <c r="D282" s="43" t="s">
        <v>35</v>
      </c>
      <c r="E282" s="73">
        <v>328.37805566636303</v>
      </c>
      <c r="F282" s="73">
        <v>1090.8838299505273</v>
      </c>
      <c r="G282" s="73"/>
      <c r="H282" s="73"/>
      <c r="I282" s="73"/>
      <c r="J282" s="73"/>
      <c r="K282" s="73"/>
      <c r="L282" s="73"/>
      <c r="M282" s="73"/>
      <c r="N282" s="73"/>
      <c r="O282" s="73"/>
      <c r="P282" s="73"/>
    </row>
    <row r="283" spans="2:16">
      <c r="B283" s="42" t="s">
        <v>104</v>
      </c>
      <c r="C283" s="43" t="s">
        <v>105</v>
      </c>
      <c r="D283" s="43" t="s">
        <v>56</v>
      </c>
      <c r="E283" s="73">
        <v>694.52914157124087</v>
      </c>
      <c r="F283" s="73">
        <v>626.98685791442722</v>
      </c>
      <c r="G283" s="73"/>
      <c r="H283" s="73"/>
      <c r="I283" s="73"/>
      <c r="J283" s="73"/>
      <c r="K283" s="73"/>
      <c r="L283" s="73"/>
      <c r="M283" s="73"/>
      <c r="N283" s="73"/>
      <c r="O283" s="73"/>
      <c r="P283" s="73"/>
    </row>
    <row r="284" spans="2:16">
      <c r="B284" s="42"/>
      <c r="C284" s="43"/>
      <c r="D284" s="43"/>
      <c r="E284" s="75"/>
      <c r="F284" s="75"/>
      <c r="G284" s="75"/>
      <c r="H284" s="75"/>
      <c r="I284" s="75"/>
      <c r="J284" s="75"/>
      <c r="K284" s="75"/>
      <c r="L284" s="75"/>
      <c r="M284" s="75"/>
      <c r="N284" s="75"/>
      <c r="O284" s="75"/>
      <c r="P284" s="75"/>
    </row>
    <row r="285" spans="2:16">
      <c r="B285" s="45"/>
      <c r="C285" s="46"/>
      <c r="D285" s="46"/>
      <c r="E285" s="74"/>
      <c r="F285" s="74"/>
      <c r="G285" s="74"/>
      <c r="H285" s="74"/>
      <c r="I285" s="74"/>
      <c r="J285" s="74"/>
      <c r="K285" s="74"/>
      <c r="L285" s="74"/>
      <c r="M285" s="74"/>
      <c r="N285" s="74"/>
      <c r="O285" s="74"/>
      <c r="P285" s="74"/>
    </row>
    <row r="286" spans="2:16">
      <c r="D286" s="63"/>
    </row>
  </sheetData>
  <conditionalFormatting sqref="E279:P279 E90:P91">
    <cfRule type="cellIs" dxfId="3" priority="9" operator="lessThan">
      <formula>0</formula>
    </cfRule>
    <cfRule type="cellIs" dxfId="2" priority="10" operator="greaterThan">
      <formula>0</formula>
    </cfRule>
  </conditionalFormatting>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CC"/>
  </sheetPr>
  <dimension ref="A2:P288"/>
  <sheetViews>
    <sheetView showGridLines="0" zoomScale="60" zoomScaleNormal="60" zoomScalePageLayoutView="70" workbookViewId="0">
      <pane xSplit="4" ySplit="6" topLeftCell="E7" activePane="bottomRight" state="frozen"/>
      <selection activeCell="S238" sqref="S238"/>
      <selection pane="topRight" activeCell="S238" sqref="S238"/>
      <selection pane="bottomLeft" activeCell="S238" sqref="S238"/>
      <selection pane="bottomRight"/>
    </sheetView>
  </sheetViews>
  <sheetFormatPr defaultColWidth="8.796875" defaultRowHeight="13.15"/>
  <cols>
    <col min="1" max="1" width="4.46484375" style="63" customWidth="1"/>
    <col min="2" max="2" width="17.796875" style="331" customWidth="1"/>
    <col min="3" max="3" width="12.46484375" style="331" customWidth="1"/>
    <col min="4" max="4" width="17.19921875" style="331" customWidth="1"/>
    <col min="5" max="6" width="13.46484375" style="63" bestFit="1" customWidth="1"/>
    <col min="7" max="16" width="12" style="63" customWidth="1"/>
    <col min="17" max="24" width="10.46484375" style="63" customWidth="1"/>
    <col min="25" max="16384" width="8.796875" style="63"/>
  </cols>
  <sheetData>
    <row r="2" spans="1:16" ht="18">
      <c r="B2" s="245" t="str">
        <f>'Ethernet Dashboard'!$B$2</f>
        <v>LightCounting Mega Datacenter Report Database</v>
      </c>
      <c r="C2" s="245"/>
      <c r="D2" s="245"/>
    </row>
    <row r="3" spans="1:16" ht="15">
      <c r="B3" s="330" t="str">
        <f>Introduction!$B$3</f>
        <v>July 2022 - template - for illustration only</v>
      </c>
    </row>
    <row r="4" spans="1:16" ht="21">
      <c r="B4" s="284" t="s">
        <v>109</v>
      </c>
      <c r="C4" s="245"/>
      <c r="D4" s="245"/>
      <c r="E4" s="64"/>
      <c r="F4" s="64"/>
      <c r="G4" s="64"/>
      <c r="H4" s="64"/>
      <c r="I4" s="64"/>
      <c r="J4" s="64"/>
      <c r="K4" s="64"/>
      <c r="L4" s="64"/>
      <c r="M4" s="64"/>
      <c r="N4" s="64"/>
      <c r="O4" s="64"/>
      <c r="P4" s="64"/>
    </row>
    <row r="5" spans="1:16" ht="14.25">
      <c r="B5" s="332"/>
    </row>
    <row r="6" spans="1:16">
      <c r="B6" s="167" t="s">
        <v>29</v>
      </c>
      <c r="C6" s="168" t="s">
        <v>28</v>
      </c>
      <c r="D6" s="169" t="s">
        <v>30</v>
      </c>
      <c r="E6" s="91">
        <v>2016</v>
      </c>
      <c r="F6" s="91">
        <v>2017</v>
      </c>
      <c r="G6" s="91">
        <v>2018</v>
      </c>
      <c r="H6" s="91">
        <v>2019</v>
      </c>
      <c r="I6" s="91">
        <v>2020</v>
      </c>
      <c r="J6" s="91">
        <v>2021</v>
      </c>
      <c r="K6" s="91">
        <v>2022</v>
      </c>
      <c r="L6" s="91">
        <v>2023</v>
      </c>
      <c r="M6" s="91">
        <v>2024</v>
      </c>
      <c r="N6" s="91">
        <v>2025</v>
      </c>
      <c r="O6" s="91">
        <v>2026</v>
      </c>
      <c r="P6" s="91">
        <v>2027</v>
      </c>
    </row>
    <row r="7" spans="1:16" ht="21">
      <c r="B7" s="333" t="s">
        <v>16</v>
      </c>
      <c r="E7" s="173" t="s">
        <v>15</v>
      </c>
    </row>
    <row r="8" spans="1:16">
      <c r="B8" s="65" t="s">
        <v>29</v>
      </c>
      <c r="C8" s="65" t="s">
        <v>28</v>
      </c>
      <c r="D8" s="65" t="s">
        <v>30</v>
      </c>
      <c r="E8" s="66">
        <v>2016</v>
      </c>
      <c r="F8" s="66">
        <v>2017</v>
      </c>
      <c r="G8" s="66"/>
      <c r="H8" s="66"/>
      <c r="I8" s="66"/>
      <c r="J8" s="66"/>
      <c r="K8" s="66"/>
      <c r="L8" s="66"/>
      <c r="M8" s="66"/>
      <c r="N8" s="66"/>
      <c r="O8" s="66"/>
      <c r="P8" s="66"/>
    </row>
    <row r="9" spans="1:16">
      <c r="A9" s="41" t="s">
        <v>61</v>
      </c>
      <c r="B9" s="149" t="str">
        <f>'Ethernet Total'!B9</f>
        <v>GbE</v>
      </c>
      <c r="C9" s="150" t="str">
        <f>'Ethernet Total'!C9</f>
        <v>500 m</v>
      </c>
      <c r="D9" s="151" t="str">
        <f>'Ethernet Total'!D9</f>
        <v>SFP</v>
      </c>
      <c r="E9" s="371">
        <v>0</v>
      </c>
      <c r="F9" s="371">
        <v>0</v>
      </c>
      <c r="G9" s="371"/>
      <c r="H9" s="371"/>
      <c r="I9" s="371"/>
      <c r="J9" s="371"/>
      <c r="K9" s="371"/>
      <c r="L9" s="371"/>
      <c r="M9" s="371"/>
      <c r="N9" s="371"/>
      <c r="O9" s="371"/>
      <c r="P9" s="371"/>
    </row>
    <row r="10" spans="1:16">
      <c r="A10" s="121" t="s">
        <v>62</v>
      </c>
      <c r="B10" s="152" t="str">
        <f>'Ethernet Total'!B10</f>
        <v>GbE</v>
      </c>
      <c r="C10" s="153" t="str">
        <f>'Ethernet Total'!C10</f>
        <v>10 km</v>
      </c>
      <c r="D10" s="154" t="str">
        <f>'Ethernet Total'!D10</f>
        <v>SFP</v>
      </c>
      <c r="E10" s="371">
        <v>419674.79400000005</v>
      </c>
      <c r="F10" s="371">
        <v>256486.04</v>
      </c>
      <c r="G10" s="371"/>
      <c r="H10" s="371"/>
      <c r="I10" s="371"/>
      <c r="J10" s="371"/>
      <c r="K10" s="371"/>
      <c r="L10" s="371"/>
      <c r="M10" s="371"/>
      <c r="N10" s="371"/>
      <c r="O10" s="371"/>
      <c r="P10" s="371"/>
    </row>
    <row r="11" spans="1:16">
      <c r="A11" s="121" t="s">
        <v>62</v>
      </c>
      <c r="B11" s="152" t="str">
        <f>'Ethernet Total'!B11</f>
        <v>GbE</v>
      </c>
      <c r="C11" s="153" t="str">
        <f>'Ethernet Total'!C11</f>
        <v>40 km</v>
      </c>
      <c r="D11" s="154" t="str">
        <f>'Ethernet Total'!D11</f>
        <v>SFP</v>
      </c>
      <c r="E11" s="371">
        <v>0</v>
      </c>
      <c r="F11" s="371">
        <v>0</v>
      </c>
      <c r="G11" s="371"/>
      <c r="H11" s="371"/>
      <c r="I11" s="371"/>
      <c r="J11" s="371"/>
      <c r="K11" s="371"/>
      <c r="L11" s="371"/>
      <c r="M11" s="371"/>
      <c r="N11" s="371"/>
      <c r="O11" s="371"/>
      <c r="P11" s="371"/>
    </row>
    <row r="12" spans="1:16">
      <c r="A12" s="121" t="s">
        <v>62</v>
      </c>
      <c r="B12" s="152" t="str">
        <f>'Ethernet Total'!B12</f>
        <v>GbE</v>
      </c>
      <c r="C12" s="153" t="str">
        <f>'Ethernet Total'!C12</f>
        <v>80 km</v>
      </c>
      <c r="D12" s="154" t="str">
        <f>'Ethernet Total'!D12</f>
        <v>SFP</v>
      </c>
      <c r="E12" s="371">
        <v>0</v>
      </c>
      <c r="F12" s="371">
        <v>0</v>
      </c>
      <c r="G12" s="371"/>
      <c r="H12" s="371"/>
      <c r="I12" s="371"/>
      <c r="J12" s="371"/>
      <c r="K12" s="371"/>
      <c r="L12" s="371"/>
      <c r="M12" s="371"/>
      <c r="N12" s="371"/>
      <c r="O12" s="371"/>
      <c r="P12" s="371"/>
    </row>
    <row r="13" spans="1:16">
      <c r="A13" s="121"/>
      <c r="B13" s="155" t="str">
        <f>'Ethernet Total'!B13</f>
        <v>GbE &amp; Fast Ethernet</v>
      </c>
      <c r="C13" s="156" t="str">
        <f>'Ethernet Total'!C13</f>
        <v>Various</v>
      </c>
      <c r="D13" s="157" t="str">
        <f>'Ethernet Total'!D13</f>
        <v>Legacy/discontinued</v>
      </c>
      <c r="E13" s="376">
        <v>0</v>
      </c>
      <c r="F13" s="375">
        <v>0</v>
      </c>
      <c r="G13" s="375"/>
      <c r="H13" s="375"/>
      <c r="I13" s="375"/>
      <c r="J13" s="375"/>
      <c r="K13" s="375"/>
      <c r="L13" s="375"/>
      <c r="M13" s="375"/>
      <c r="N13" s="375"/>
      <c r="O13" s="375"/>
      <c r="P13" s="375"/>
    </row>
    <row r="14" spans="1:16">
      <c r="A14" s="41" t="s">
        <v>61</v>
      </c>
      <c r="B14" s="152" t="str">
        <f>'Ethernet Total'!B14</f>
        <v>10GbE</v>
      </c>
      <c r="C14" s="153" t="str">
        <f>'Ethernet Total'!C14</f>
        <v>300 m</v>
      </c>
      <c r="D14" s="153" t="str">
        <f>'Ethernet Total'!D14</f>
        <v>XFP</v>
      </c>
      <c r="E14" s="371">
        <v>0</v>
      </c>
      <c r="F14" s="371">
        <v>0</v>
      </c>
      <c r="G14" s="371"/>
      <c r="H14" s="371"/>
      <c r="I14" s="371"/>
      <c r="J14" s="371"/>
      <c r="K14" s="371"/>
      <c r="L14" s="371"/>
      <c r="M14" s="371"/>
      <c r="N14" s="371"/>
      <c r="O14" s="371"/>
      <c r="P14" s="371"/>
    </row>
    <row r="15" spans="1:16">
      <c r="A15" s="41" t="s">
        <v>61</v>
      </c>
      <c r="B15" s="152" t="str">
        <f>'Ethernet Total'!B15</f>
        <v>10GbE</v>
      </c>
      <c r="C15" s="153" t="str">
        <f>'Ethernet Total'!C15</f>
        <v>300 m</v>
      </c>
      <c r="D15" s="153" t="str">
        <f>'Ethernet Total'!D15</f>
        <v>SFP+</v>
      </c>
      <c r="E15" s="371">
        <v>5403152.7633599993</v>
      </c>
      <c r="F15" s="371">
        <v>5767016.8237702157</v>
      </c>
      <c r="G15" s="371"/>
      <c r="H15" s="371"/>
      <c r="I15" s="371"/>
      <c r="J15" s="371"/>
      <c r="K15" s="371"/>
      <c r="L15" s="371"/>
      <c r="M15" s="371"/>
      <c r="N15" s="371"/>
      <c r="O15" s="371"/>
      <c r="P15" s="371"/>
    </row>
    <row r="16" spans="1:16">
      <c r="A16" s="41" t="s">
        <v>61</v>
      </c>
      <c r="B16" s="152" t="str">
        <f>'Ethernet Total'!B16</f>
        <v>10GbE LRM</v>
      </c>
      <c r="C16" s="153" t="str">
        <f>'Ethernet Total'!C16</f>
        <v>220 m</v>
      </c>
      <c r="D16" s="153" t="str">
        <f>'Ethernet Total'!D16</f>
        <v>SFP+</v>
      </c>
      <c r="E16" s="371">
        <v>0</v>
      </c>
      <c r="F16" s="371">
        <v>0</v>
      </c>
      <c r="G16" s="371"/>
      <c r="H16" s="371"/>
      <c r="I16" s="371"/>
      <c r="J16" s="371"/>
      <c r="K16" s="371"/>
      <c r="L16" s="371"/>
      <c r="M16" s="371"/>
      <c r="N16" s="371"/>
      <c r="O16" s="371"/>
      <c r="P16" s="371"/>
    </row>
    <row r="17" spans="1:16">
      <c r="A17" s="121" t="s">
        <v>62</v>
      </c>
      <c r="B17" s="152" t="str">
        <f>'Ethernet Total'!B17</f>
        <v>10GbE</v>
      </c>
      <c r="C17" s="153" t="str">
        <f>'Ethernet Total'!C17</f>
        <v>10 km</v>
      </c>
      <c r="D17" s="153" t="str">
        <f>'Ethernet Total'!D17</f>
        <v>XFP</v>
      </c>
      <c r="E17" s="371">
        <v>0</v>
      </c>
      <c r="F17" s="371">
        <v>0</v>
      </c>
      <c r="G17" s="371"/>
      <c r="H17" s="371"/>
      <c r="I17" s="371"/>
      <c r="J17" s="371"/>
      <c r="K17" s="371"/>
      <c r="L17" s="371"/>
      <c r="M17" s="371"/>
      <c r="N17" s="371"/>
      <c r="O17" s="371"/>
      <c r="P17" s="371"/>
    </row>
    <row r="18" spans="1:16">
      <c r="A18" s="121" t="s">
        <v>62</v>
      </c>
      <c r="B18" s="152" t="str">
        <f>'Ethernet Total'!B18</f>
        <v>10GbE</v>
      </c>
      <c r="C18" s="153" t="str">
        <f>'Ethernet Total'!C18</f>
        <v>10 km</v>
      </c>
      <c r="D18" s="153" t="str">
        <f>'Ethernet Total'!D18</f>
        <v>SFP+</v>
      </c>
      <c r="E18" s="371">
        <v>1772437.4053598638</v>
      </c>
      <c r="F18" s="371">
        <v>1842359.4908892442</v>
      </c>
      <c r="G18" s="371"/>
      <c r="H18" s="371"/>
      <c r="I18" s="371"/>
      <c r="J18" s="371"/>
      <c r="K18" s="371"/>
      <c r="L18" s="371"/>
      <c r="M18" s="371"/>
      <c r="N18" s="371"/>
      <c r="O18" s="371"/>
      <c r="P18" s="371"/>
    </row>
    <row r="19" spans="1:16">
      <c r="A19" s="121" t="s">
        <v>62</v>
      </c>
      <c r="B19" s="152" t="str">
        <f>'Ethernet Total'!B19</f>
        <v>10GbE</v>
      </c>
      <c r="C19" s="153" t="str">
        <f>'Ethernet Total'!C19</f>
        <v>40 km</v>
      </c>
      <c r="D19" s="153" t="str">
        <f>'Ethernet Total'!D19</f>
        <v>XFP</v>
      </c>
      <c r="E19" s="371">
        <v>30525.800000000003</v>
      </c>
      <c r="F19" s="371">
        <v>21446.800000000003</v>
      </c>
      <c r="G19" s="371"/>
      <c r="H19" s="371"/>
      <c r="I19" s="371"/>
      <c r="J19" s="371"/>
      <c r="K19" s="371"/>
      <c r="L19" s="371"/>
      <c r="M19" s="371"/>
      <c r="N19" s="371"/>
      <c r="O19" s="371"/>
      <c r="P19" s="371"/>
    </row>
    <row r="20" spans="1:16">
      <c r="A20" s="121" t="s">
        <v>62</v>
      </c>
      <c r="B20" s="152" t="str">
        <f>'Ethernet Total'!B20</f>
        <v>10GbE</v>
      </c>
      <c r="C20" s="153" t="str">
        <f>'Ethernet Total'!C20</f>
        <v>40 km</v>
      </c>
      <c r="D20" s="153" t="str">
        <f>'Ethernet Total'!D20</f>
        <v>SFP+</v>
      </c>
      <c r="E20" s="371">
        <v>25790.925000000003</v>
      </c>
      <c r="F20" s="371">
        <v>12915.93</v>
      </c>
      <c r="G20" s="371"/>
      <c r="H20" s="371"/>
      <c r="I20" s="371"/>
      <c r="J20" s="371"/>
      <c r="K20" s="371"/>
      <c r="L20" s="371"/>
      <c r="M20" s="371"/>
      <c r="N20" s="371"/>
      <c r="O20" s="371"/>
      <c r="P20" s="371"/>
    </row>
    <row r="21" spans="1:16">
      <c r="A21" s="121" t="s">
        <v>62</v>
      </c>
      <c r="B21" s="152" t="str">
        <f>'Ethernet Total'!B21</f>
        <v>10GbE</v>
      </c>
      <c r="C21" s="153" t="str">
        <f>'Ethernet Total'!C21</f>
        <v>80 km</v>
      </c>
      <c r="D21" s="153" t="str">
        <f>'Ethernet Total'!D21</f>
        <v>XFP</v>
      </c>
      <c r="E21" s="371">
        <v>0</v>
      </c>
      <c r="F21" s="371">
        <v>0</v>
      </c>
      <c r="G21" s="371"/>
      <c r="H21" s="371"/>
      <c r="I21" s="371"/>
      <c r="J21" s="371"/>
      <c r="K21" s="371"/>
      <c r="L21" s="371"/>
      <c r="M21" s="371"/>
      <c r="N21" s="371"/>
      <c r="O21" s="371"/>
      <c r="P21" s="371"/>
    </row>
    <row r="22" spans="1:16">
      <c r="A22" s="121" t="s">
        <v>62</v>
      </c>
      <c r="B22" s="152" t="str">
        <f>'Ethernet Total'!B22</f>
        <v>10GbE</v>
      </c>
      <c r="C22" s="153" t="str">
        <f>'Ethernet Total'!C22</f>
        <v>80 km</v>
      </c>
      <c r="D22" s="153" t="str">
        <f>'Ethernet Total'!D22</f>
        <v>SFP+</v>
      </c>
      <c r="E22" s="371">
        <v>0</v>
      </c>
      <c r="F22" s="371">
        <v>0</v>
      </c>
      <c r="G22" s="371"/>
      <c r="H22" s="371"/>
      <c r="I22" s="371"/>
      <c r="J22" s="371"/>
      <c r="K22" s="371"/>
      <c r="L22" s="371"/>
      <c r="M22" s="371"/>
      <c r="N22" s="371"/>
      <c r="O22" s="371"/>
      <c r="P22" s="371"/>
    </row>
    <row r="23" spans="1:16">
      <c r="A23" s="121"/>
      <c r="B23" s="152" t="str">
        <f>'Ethernet Total'!B23</f>
        <v>10GbE</v>
      </c>
      <c r="C23" s="153" t="str">
        <f>'Ethernet Total'!C23</f>
        <v>Various</v>
      </c>
      <c r="D23" s="153" t="str">
        <f>'Ethernet Total'!D23</f>
        <v>Legacy/discontinued</v>
      </c>
      <c r="E23" s="371">
        <v>0</v>
      </c>
      <c r="F23" s="371">
        <v>0</v>
      </c>
      <c r="G23" s="371"/>
      <c r="H23" s="371"/>
      <c r="I23" s="371"/>
      <c r="J23" s="371"/>
      <c r="K23" s="371"/>
      <c r="L23" s="371"/>
      <c r="M23" s="371"/>
      <c r="N23" s="371"/>
      <c r="O23" s="371"/>
      <c r="P23" s="371"/>
    </row>
    <row r="24" spans="1:16">
      <c r="A24" s="147" t="s">
        <v>61</v>
      </c>
      <c r="B24" s="149" t="str">
        <f>'Ethernet Total'!B24</f>
        <v>25GbE SR</v>
      </c>
      <c r="C24" s="150" t="str">
        <f>'Ethernet Total'!C24</f>
        <v>100 - 300 m</v>
      </c>
      <c r="D24" s="151" t="str">
        <f>'Ethernet Total'!D24</f>
        <v>SFP28</v>
      </c>
      <c r="E24" s="372">
        <v>0</v>
      </c>
      <c r="F24" s="372">
        <v>0</v>
      </c>
      <c r="G24" s="372"/>
      <c r="H24" s="372"/>
      <c r="I24" s="372"/>
      <c r="J24" s="372"/>
      <c r="K24" s="372"/>
      <c r="L24" s="372"/>
      <c r="M24" s="372"/>
      <c r="N24" s="372"/>
      <c r="O24" s="372"/>
      <c r="P24" s="372"/>
    </row>
    <row r="25" spans="1:16">
      <c r="A25" s="148" t="s">
        <v>62</v>
      </c>
      <c r="B25" s="152" t="str">
        <f>'Ethernet Total'!B25</f>
        <v>25GbE LR</v>
      </c>
      <c r="C25" s="153" t="str">
        <f>'Ethernet Total'!C25</f>
        <v>10 km</v>
      </c>
      <c r="D25" s="154" t="str">
        <f>'Ethernet Total'!D25</f>
        <v>SFP28</v>
      </c>
      <c r="E25" s="373">
        <v>0</v>
      </c>
      <c r="F25" s="373">
        <v>0</v>
      </c>
      <c r="G25" s="373"/>
      <c r="H25" s="373"/>
      <c r="I25" s="373"/>
      <c r="J25" s="373"/>
      <c r="K25" s="373"/>
      <c r="L25" s="373"/>
      <c r="M25" s="373"/>
      <c r="N25" s="373"/>
      <c r="O25" s="373"/>
      <c r="P25" s="373"/>
    </row>
    <row r="26" spans="1:16">
      <c r="A26" s="148" t="s">
        <v>62</v>
      </c>
      <c r="B26" s="155" t="str">
        <f>'Ethernet Total'!B26</f>
        <v>25GbE ER</v>
      </c>
      <c r="C26" s="156" t="str">
        <f>'Ethernet Total'!C26</f>
        <v>40 km</v>
      </c>
      <c r="D26" s="157" t="str">
        <f>'Ethernet Total'!D26</f>
        <v>SFP28</v>
      </c>
      <c r="E26" s="374">
        <v>0</v>
      </c>
      <c r="F26" s="374">
        <v>0</v>
      </c>
      <c r="G26" s="374"/>
      <c r="H26" s="374"/>
      <c r="I26" s="374"/>
      <c r="J26" s="374"/>
      <c r="K26" s="374"/>
      <c r="L26" s="374"/>
      <c r="M26" s="374"/>
      <c r="N26" s="374"/>
      <c r="O26" s="374"/>
      <c r="P26" s="374"/>
    </row>
    <row r="27" spans="1:16">
      <c r="A27" s="41" t="s">
        <v>61</v>
      </c>
      <c r="B27" s="152" t="str">
        <f>'Ethernet Total'!B27</f>
        <v>40G SR4</v>
      </c>
      <c r="C27" s="153" t="str">
        <f>'Ethernet Total'!C27</f>
        <v>100 m</v>
      </c>
      <c r="D27" s="154" t="str">
        <f>'Ethernet Total'!D27</f>
        <v>QSFP+</v>
      </c>
      <c r="E27" s="372">
        <v>543944.75</v>
      </c>
      <c r="F27" s="372">
        <v>674740.2</v>
      </c>
      <c r="G27" s="372"/>
      <c r="H27" s="372"/>
      <c r="I27" s="372"/>
      <c r="J27" s="372"/>
      <c r="K27" s="372"/>
      <c r="L27" s="372"/>
      <c r="M27" s="372"/>
      <c r="N27" s="372"/>
      <c r="O27" s="372"/>
      <c r="P27" s="372"/>
    </row>
    <row r="28" spans="1:16">
      <c r="A28" s="41" t="s">
        <v>61</v>
      </c>
      <c r="B28" s="152" t="str">
        <f>'Ethernet Total'!B28</f>
        <v>40GbE MM duplex</v>
      </c>
      <c r="C28" s="153" t="str">
        <f>'Ethernet Total'!C28</f>
        <v>100 m</v>
      </c>
      <c r="D28" s="154" t="str">
        <f>'Ethernet Total'!D28</f>
        <v>QSFP+</v>
      </c>
      <c r="E28" s="373">
        <v>0</v>
      </c>
      <c r="F28" s="373">
        <v>0</v>
      </c>
      <c r="G28" s="373"/>
      <c r="H28" s="373"/>
      <c r="I28" s="373"/>
      <c r="J28" s="373"/>
      <c r="K28" s="373"/>
      <c r="L28" s="373"/>
      <c r="M28" s="373"/>
      <c r="N28" s="373"/>
      <c r="O28" s="373"/>
      <c r="P28" s="373"/>
    </row>
    <row r="29" spans="1:16">
      <c r="A29" s="41" t="s">
        <v>61</v>
      </c>
      <c r="B29" s="152" t="str">
        <f>'Ethernet Total'!B29</f>
        <v>40GbE eSR</v>
      </c>
      <c r="C29" s="153" t="str">
        <f>'Ethernet Total'!C29</f>
        <v>300 m</v>
      </c>
      <c r="D29" s="154" t="str">
        <f>'Ethernet Total'!D29</f>
        <v>QSFP+</v>
      </c>
      <c r="E29" s="373">
        <v>233978.65</v>
      </c>
      <c r="F29" s="373">
        <v>396554.75</v>
      </c>
      <c r="G29" s="373"/>
      <c r="H29" s="373"/>
      <c r="I29" s="373"/>
      <c r="J29" s="373"/>
      <c r="K29" s="373"/>
      <c r="L29" s="373"/>
      <c r="M29" s="373"/>
      <c r="N29" s="373"/>
      <c r="O29" s="373"/>
      <c r="P29" s="373"/>
    </row>
    <row r="30" spans="1:16">
      <c r="A30" s="121" t="s">
        <v>62</v>
      </c>
      <c r="B30" s="152" t="str">
        <f>'Ethernet Total'!B30</f>
        <v>40 GbE PSM4</v>
      </c>
      <c r="C30" s="153" t="str">
        <f>'Ethernet Total'!C30</f>
        <v>500 m</v>
      </c>
      <c r="D30" s="154" t="str">
        <f>'Ethernet Total'!D30</f>
        <v>QSFP+</v>
      </c>
      <c r="E30" s="373">
        <v>813790</v>
      </c>
      <c r="F30" s="373">
        <v>613640</v>
      </c>
      <c r="G30" s="373"/>
      <c r="H30" s="373"/>
      <c r="I30" s="373"/>
      <c r="J30" s="373"/>
      <c r="K30" s="373"/>
      <c r="L30" s="373"/>
      <c r="M30" s="373"/>
      <c r="N30" s="373"/>
      <c r="O30" s="373"/>
      <c r="P30" s="373"/>
    </row>
    <row r="31" spans="1:16">
      <c r="A31" s="121" t="s">
        <v>62</v>
      </c>
      <c r="B31" s="152" t="str">
        <f>'Ethernet Total'!B31</f>
        <v>40GbE (FR)</v>
      </c>
      <c r="C31" s="153" t="str">
        <f>'Ethernet Total'!C31</f>
        <v>2 km</v>
      </c>
      <c r="D31" s="154" t="str">
        <f>'Ethernet Total'!D31</f>
        <v>CFP</v>
      </c>
      <c r="E31" s="373">
        <v>0</v>
      </c>
      <c r="F31" s="373">
        <v>0</v>
      </c>
      <c r="G31" s="373"/>
      <c r="H31" s="373"/>
      <c r="I31" s="373"/>
      <c r="J31" s="373"/>
      <c r="K31" s="373"/>
      <c r="L31" s="373"/>
      <c r="M31" s="373"/>
      <c r="N31" s="373"/>
      <c r="O31" s="373"/>
      <c r="P31" s="373"/>
    </row>
    <row r="32" spans="1:16">
      <c r="A32" s="121" t="s">
        <v>62</v>
      </c>
      <c r="B32" s="152" t="str">
        <f>'Ethernet Total'!B32</f>
        <v>40GbE (LR4 subspec)</v>
      </c>
      <c r="C32" s="153" t="str">
        <f>'Ethernet Total'!C32</f>
        <v>2 km</v>
      </c>
      <c r="D32" s="154" t="str">
        <f>'Ethernet Total'!D32</f>
        <v>QSFP+</v>
      </c>
      <c r="E32" s="373">
        <v>470209</v>
      </c>
      <c r="F32" s="373">
        <v>806616</v>
      </c>
      <c r="G32" s="373"/>
      <c r="H32" s="373"/>
      <c r="I32" s="373"/>
      <c r="J32" s="373"/>
      <c r="K32" s="373"/>
      <c r="L32" s="373"/>
      <c r="M32" s="373"/>
      <c r="N32" s="373"/>
      <c r="O32" s="373"/>
      <c r="P32" s="373"/>
    </row>
    <row r="33" spans="1:16">
      <c r="A33" s="121" t="s">
        <v>62</v>
      </c>
      <c r="B33" s="152" t="str">
        <f>'Ethernet Total'!B33</f>
        <v>40GbE</v>
      </c>
      <c r="C33" s="153" t="str">
        <f>'Ethernet Total'!C33</f>
        <v>10 km</v>
      </c>
      <c r="D33" s="154" t="str">
        <f>'Ethernet Total'!D33</f>
        <v>CFP</v>
      </c>
      <c r="E33" s="373">
        <v>332.75</v>
      </c>
      <c r="F33" s="373">
        <v>142.30000000000001</v>
      </c>
      <c r="G33" s="373"/>
      <c r="H33" s="373"/>
      <c r="I33" s="373"/>
      <c r="J33" s="373"/>
      <c r="K33" s="373"/>
      <c r="L33" s="373"/>
      <c r="M33" s="373"/>
      <c r="N33" s="373"/>
      <c r="O33" s="373"/>
      <c r="P33" s="373"/>
    </row>
    <row r="34" spans="1:16">
      <c r="A34" s="121" t="s">
        <v>62</v>
      </c>
      <c r="B34" s="152" t="str">
        <f>'Ethernet Total'!B34</f>
        <v>40GbE</v>
      </c>
      <c r="C34" s="153" t="str">
        <f>'Ethernet Total'!C34</f>
        <v>10 km</v>
      </c>
      <c r="D34" s="154" t="str">
        <f>'Ethernet Total'!D34</f>
        <v>QSFP+</v>
      </c>
      <c r="E34" s="373">
        <v>261784.80000000002</v>
      </c>
      <c r="F34" s="373">
        <v>339486.4</v>
      </c>
      <c r="G34" s="373"/>
      <c r="H34" s="373"/>
      <c r="I34" s="373"/>
      <c r="J34" s="373"/>
      <c r="K34" s="373"/>
      <c r="L34" s="373"/>
      <c r="M34" s="373"/>
      <c r="N34" s="373"/>
      <c r="O34" s="373"/>
      <c r="P34" s="373"/>
    </row>
    <row r="35" spans="1:16">
      <c r="A35" s="121" t="s">
        <v>62</v>
      </c>
      <c r="B35" s="155" t="str">
        <f>'Ethernet Total'!B35</f>
        <v>40GbE</v>
      </c>
      <c r="C35" s="156" t="str">
        <f>'Ethernet Total'!C35</f>
        <v>40 km</v>
      </c>
      <c r="D35" s="157" t="str">
        <f>'Ethernet Total'!D35</f>
        <v>all</v>
      </c>
      <c r="E35" s="374">
        <v>1223.5</v>
      </c>
      <c r="F35" s="374">
        <v>1358</v>
      </c>
      <c r="G35" s="374"/>
      <c r="H35" s="374"/>
      <c r="I35" s="374"/>
      <c r="J35" s="374"/>
      <c r="K35" s="374"/>
      <c r="L35" s="374"/>
      <c r="M35" s="374"/>
      <c r="N35" s="374"/>
      <c r="O35" s="374"/>
      <c r="P35" s="374"/>
    </row>
    <row r="36" spans="1:16">
      <c r="A36" s="41" t="s">
        <v>61</v>
      </c>
      <c r="B36" s="149" t="str">
        <f>'Ethernet Total'!B36</f>
        <v xml:space="preserve">50G </v>
      </c>
      <c r="C36" s="150" t="str">
        <f>'Ethernet Total'!C36</f>
        <v>100 m</v>
      </c>
      <c r="D36" s="151" t="str">
        <f>'Ethernet Total'!D36</f>
        <v>all</v>
      </c>
      <c r="E36" s="373">
        <v>0</v>
      </c>
      <c r="F36" s="373">
        <v>0</v>
      </c>
      <c r="G36" s="373"/>
      <c r="H36" s="373"/>
      <c r="I36" s="373"/>
      <c r="J36" s="373"/>
      <c r="K36" s="373"/>
      <c r="L36" s="373"/>
      <c r="M36" s="373"/>
      <c r="N36" s="373"/>
      <c r="O36" s="373"/>
      <c r="P36" s="373"/>
    </row>
    <row r="37" spans="1:16">
      <c r="A37" s="41"/>
      <c r="B37" s="152" t="str">
        <f>'Ethernet Total'!B37</f>
        <v xml:space="preserve">50G </v>
      </c>
      <c r="C37" s="153" t="str">
        <f>'Ethernet Total'!C37</f>
        <v>2 km</v>
      </c>
      <c r="D37" s="154" t="str">
        <f>'Ethernet Total'!D37</f>
        <v>all</v>
      </c>
      <c r="E37" s="373">
        <v>0</v>
      </c>
      <c r="F37" s="373">
        <v>0</v>
      </c>
      <c r="G37" s="373"/>
      <c r="H37" s="373"/>
      <c r="I37" s="373"/>
      <c r="J37" s="373"/>
      <c r="K37" s="373"/>
      <c r="L37" s="373"/>
      <c r="M37" s="373"/>
      <c r="N37" s="373"/>
      <c r="O37" s="373"/>
      <c r="P37" s="373"/>
    </row>
    <row r="38" spans="1:16">
      <c r="A38" s="121" t="s">
        <v>62</v>
      </c>
      <c r="B38" s="152" t="str">
        <f>'Ethernet Total'!B38</f>
        <v xml:space="preserve">50G </v>
      </c>
      <c r="C38" s="153" t="str">
        <f>'Ethernet Total'!C38</f>
        <v>10 km</v>
      </c>
      <c r="D38" s="154" t="str">
        <f>'Ethernet Total'!D38</f>
        <v>all</v>
      </c>
      <c r="E38" s="373">
        <v>0</v>
      </c>
      <c r="F38" s="373">
        <v>0</v>
      </c>
      <c r="G38" s="373"/>
      <c r="H38" s="373"/>
      <c r="I38" s="373"/>
      <c r="J38" s="373"/>
      <c r="K38" s="373"/>
      <c r="L38" s="373"/>
      <c r="M38" s="373"/>
      <c r="N38" s="373"/>
      <c r="O38" s="373"/>
      <c r="P38" s="373"/>
    </row>
    <row r="39" spans="1:16">
      <c r="A39" s="121" t="s">
        <v>62</v>
      </c>
      <c r="B39" s="152" t="str">
        <f>'Ethernet Total'!B39</f>
        <v xml:space="preserve">50G </v>
      </c>
      <c r="C39" s="153" t="str">
        <f>'Ethernet Total'!C39</f>
        <v>40 km</v>
      </c>
      <c r="D39" s="154" t="str">
        <f>'Ethernet Total'!D39</f>
        <v>all</v>
      </c>
      <c r="E39" s="373">
        <v>0</v>
      </c>
      <c r="F39" s="373">
        <v>0</v>
      </c>
      <c r="G39" s="373"/>
      <c r="H39" s="373"/>
      <c r="I39" s="373"/>
      <c r="J39" s="373"/>
      <c r="K39" s="373"/>
      <c r="L39" s="373"/>
      <c r="M39" s="373"/>
      <c r="N39" s="373"/>
      <c r="O39" s="373"/>
      <c r="P39" s="373"/>
    </row>
    <row r="40" spans="1:16">
      <c r="A40" s="121"/>
      <c r="B40" s="155" t="str">
        <f>'Ethernet Total'!B40</f>
        <v xml:space="preserve">50G </v>
      </c>
      <c r="C40" s="156" t="str">
        <f>'Ethernet Total'!C40</f>
        <v>80 km</v>
      </c>
      <c r="D40" s="157" t="str">
        <f>'Ethernet Total'!D40</f>
        <v>all</v>
      </c>
      <c r="E40" s="373">
        <v>0</v>
      </c>
      <c r="F40" s="373">
        <v>0</v>
      </c>
      <c r="G40" s="373"/>
      <c r="H40" s="373"/>
      <c r="I40" s="373"/>
      <c r="J40" s="373"/>
      <c r="K40" s="373"/>
      <c r="L40" s="373"/>
      <c r="M40" s="373"/>
      <c r="N40" s="373"/>
      <c r="O40" s="373"/>
      <c r="P40" s="373"/>
    </row>
    <row r="41" spans="1:16">
      <c r="A41" s="41" t="s">
        <v>61</v>
      </c>
      <c r="B41" s="152" t="str">
        <f>'Ethernet Total'!B41</f>
        <v>100G</v>
      </c>
      <c r="C41" s="153" t="str">
        <f>'Ethernet Total'!C41</f>
        <v>100 m</v>
      </c>
      <c r="D41" s="154" t="str">
        <f>'Ethernet Total'!D41</f>
        <v>CFP</v>
      </c>
      <c r="E41" s="372">
        <v>0</v>
      </c>
      <c r="F41" s="372">
        <v>0</v>
      </c>
      <c r="G41" s="372"/>
      <c r="H41" s="372"/>
      <c r="I41" s="372"/>
      <c r="J41" s="372"/>
      <c r="K41" s="372"/>
      <c r="L41" s="372"/>
      <c r="M41" s="372"/>
      <c r="N41" s="372"/>
      <c r="O41" s="372"/>
      <c r="P41" s="372"/>
    </row>
    <row r="42" spans="1:16">
      <c r="A42" s="41" t="s">
        <v>61</v>
      </c>
      <c r="B42" s="152" t="str">
        <f>'Ethernet Total'!B42</f>
        <v>100G</v>
      </c>
      <c r="C42" s="153" t="str">
        <f>'Ethernet Total'!C42</f>
        <v>100 m</v>
      </c>
      <c r="D42" s="154" t="str">
        <f>'Ethernet Total'!D42</f>
        <v>CFP2/4</v>
      </c>
      <c r="E42" s="373">
        <v>0</v>
      </c>
      <c r="F42" s="373">
        <v>0</v>
      </c>
      <c r="G42" s="373"/>
      <c r="H42" s="373"/>
      <c r="I42" s="373"/>
      <c r="J42" s="373"/>
      <c r="K42" s="373"/>
      <c r="L42" s="373"/>
      <c r="M42" s="373"/>
      <c r="N42" s="373"/>
      <c r="O42" s="373"/>
      <c r="P42" s="373"/>
    </row>
    <row r="43" spans="1:16">
      <c r="A43" s="41" t="s">
        <v>61</v>
      </c>
      <c r="B43" s="152" t="str">
        <f>'Ethernet Total'!B43</f>
        <v>100G SR4</v>
      </c>
      <c r="C43" s="153" t="str">
        <f>'Ethernet Total'!C43</f>
        <v>100 m</v>
      </c>
      <c r="D43" s="154" t="str">
        <f>'Ethernet Total'!D43</f>
        <v>QSFP28</v>
      </c>
      <c r="E43" s="373">
        <v>280058</v>
      </c>
      <c r="F43" s="373">
        <v>622792</v>
      </c>
      <c r="G43" s="373"/>
      <c r="H43" s="373"/>
      <c r="I43" s="373"/>
      <c r="J43" s="373"/>
      <c r="K43" s="373"/>
      <c r="L43" s="373"/>
      <c r="M43" s="373"/>
      <c r="N43" s="373"/>
      <c r="O43" s="373"/>
      <c r="P43" s="373"/>
    </row>
    <row r="44" spans="1:16">
      <c r="A44" s="41" t="s">
        <v>61</v>
      </c>
      <c r="B44" s="152" t="str">
        <f>'Ethernet Total'!B44</f>
        <v>100G SR2</v>
      </c>
      <c r="C44" s="153" t="str">
        <f>'Ethernet Total'!C44</f>
        <v>100 m</v>
      </c>
      <c r="D44" s="154" t="str">
        <f>'Ethernet Total'!D44</f>
        <v>SFP-DD, DSFP</v>
      </c>
      <c r="E44" s="373">
        <v>0</v>
      </c>
      <c r="F44" s="373">
        <v>0</v>
      </c>
      <c r="G44" s="373"/>
      <c r="H44" s="373"/>
      <c r="I44" s="373"/>
      <c r="J44" s="373"/>
      <c r="K44" s="373"/>
      <c r="L44" s="373"/>
      <c r="M44" s="373"/>
      <c r="N44" s="373"/>
      <c r="O44" s="373"/>
      <c r="P44" s="373"/>
    </row>
    <row r="45" spans="1:16">
      <c r="A45" s="41" t="s">
        <v>61</v>
      </c>
      <c r="B45" s="152" t="str">
        <f>'Ethernet Total'!B45</f>
        <v>100G MM Duplex</v>
      </c>
      <c r="C45" s="153" t="str">
        <f>'Ethernet Total'!C45</f>
        <v>100 m</v>
      </c>
      <c r="D45" s="154" t="str">
        <f>'Ethernet Total'!D45</f>
        <v>QSFP28</v>
      </c>
      <c r="E45" s="373">
        <v>0</v>
      </c>
      <c r="F45" s="373">
        <v>0</v>
      </c>
      <c r="G45" s="373"/>
      <c r="H45" s="373"/>
      <c r="I45" s="373"/>
      <c r="J45" s="373"/>
      <c r="K45" s="373"/>
      <c r="L45" s="373"/>
      <c r="M45" s="373"/>
      <c r="N45" s="373"/>
      <c r="O45" s="373"/>
      <c r="P45" s="373"/>
    </row>
    <row r="46" spans="1:16">
      <c r="A46" s="41" t="s">
        <v>61</v>
      </c>
      <c r="B46" s="152" t="str">
        <f>'Ethernet Total'!B46</f>
        <v>100G eSR</v>
      </c>
      <c r="C46" s="153" t="str">
        <f>'Ethernet Total'!C46</f>
        <v>300 m</v>
      </c>
      <c r="D46" s="154" t="str">
        <f>'Ethernet Total'!D46</f>
        <v>QSFP28</v>
      </c>
      <c r="E46" s="373">
        <v>0</v>
      </c>
      <c r="F46" s="373">
        <v>0</v>
      </c>
      <c r="G46" s="373"/>
      <c r="H46" s="373"/>
      <c r="I46" s="373"/>
      <c r="J46" s="373"/>
      <c r="K46" s="373"/>
      <c r="L46" s="373"/>
      <c r="M46" s="373"/>
      <c r="N46" s="373"/>
      <c r="O46" s="373"/>
      <c r="P46" s="373"/>
    </row>
    <row r="47" spans="1:16">
      <c r="A47" s="121" t="s">
        <v>62</v>
      </c>
      <c r="B47" s="152" t="str">
        <f>'Ethernet Total'!B47</f>
        <v>100G PSM4</v>
      </c>
      <c r="C47" s="153" t="str">
        <f>'Ethernet Total'!C47</f>
        <v>500 m</v>
      </c>
      <c r="D47" s="154" t="str">
        <f>'Ethernet Total'!D47</f>
        <v>QSFP28</v>
      </c>
      <c r="E47" s="373">
        <v>200861</v>
      </c>
      <c r="F47" s="373">
        <v>710038</v>
      </c>
      <c r="G47" s="373"/>
      <c r="H47" s="373"/>
      <c r="I47" s="373"/>
      <c r="J47" s="373"/>
      <c r="K47" s="373"/>
      <c r="L47" s="373"/>
      <c r="M47" s="373"/>
      <c r="N47" s="373"/>
      <c r="O47" s="373"/>
      <c r="P47" s="373"/>
    </row>
    <row r="48" spans="1:16">
      <c r="A48" s="121" t="s">
        <v>62</v>
      </c>
      <c r="B48" s="152" t="str">
        <f>'Ethernet Total'!B48</f>
        <v>100G DR</v>
      </c>
      <c r="C48" s="153" t="str">
        <f>'Ethernet Total'!C48</f>
        <v>500 m</v>
      </c>
      <c r="D48" s="154" t="str">
        <f>'Ethernet Total'!D48</f>
        <v>QSFP28</v>
      </c>
      <c r="E48" s="373">
        <v>0</v>
      </c>
      <c r="F48" s="373">
        <v>0</v>
      </c>
      <c r="G48" s="373"/>
      <c r="H48" s="373"/>
      <c r="I48" s="373"/>
      <c r="J48" s="373"/>
      <c r="K48" s="373"/>
      <c r="L48" s="373"/>
      <c r="M48" s="373"/>
      <c r="N48" s="373"/>
      <c r="O48" s="373"/>
      <c r="P48" s="373"/>
    </row>
    <row r="49" spans="1:16">
      <c r="A49" s="121"/>
      <c r="B49" s="152" t="str">
        <f>'Ethernet Total'!B49</f>
        <v>100G CWDM4-Subspec</v>
      </c>
      <c r="C49" s="153" t="str">
        <f>'Ethernet Total'!C49</f>
        <v>500 m</v>
      </c>
      <c r="D49" s="154" t="str">
        <f>'Ethernet Total'!D49</f>
        <v>QSFP28</v>
      </c>
      <c r="E49" s="373">
        <v>88200.6</v>
      </c>
      <c r="F49" s="373">
        <v>683412.1</v>
      </c>
      <c r="G49" s="373"/>
      <c r="H49" s="373"/>
      <c r="I49" s="373"/>
      <c r="J49" s="373"/>
      <c r="K49" s="373"/>
      <c r="L49" s="373"/>
      <c r="M49" s="373"/>
      <c r="N49" s="373"/>
      <c r="O49" s="373"/>
      <c r="P49" s="373"/>
    </row>
    <row r="50" spans="1:16">
      <c r="A50" s="121" t="s">
        <v>62</v>
      </c>
      <c r="B50" s="152" t="str">
        <f>'Ethernet Total'!B50</f>
        <v>100G CWDM4</v>
      </c>
      <c r="C50" s="153" t="str">
        <f>'Ethernet Total'!C50</f>
        <v>2 km</v>
      </c>
      <c r="D50" s="154" t="str">
        <f>'Ethernet Total'!D50</f>
        <v>QSFP28</v>
      </c>
      <c r="E50" s="373">
        <v>30989.399999999994</v>
      </c>
      <c r="F50" s="373">
        <v>292890.90000000002</v>
      </c>
      <c r="G50" s="373"/>
      <c r="H50" s="373"/>
      <c r="I50" s="373"/>
      <c r="J50" s="373"/>
      <c r="K50" s="373"/>
      <c r="L50" s="373"/>
      <c r="M50" s="373"/>
      <c r="N50" s="373"/>
      <c r="O50" s="373"/>
      <c r="P50" s="373"/>
    </row>
    <row r="51" spans="1:16">
      <c r="A51" s="121" t="s">
        <v>62</v>
      </c>
      <c r="B51" s="152" t="str">
        <f>'Ethernet Total'!B51</f>
        <v>100G FR</v>
      </c>
      <c r="C51" s="153" t="str">
        <f>'Ethernet Total'!C51</f>
        <v>2 km</v>
      </c>
      <c r="D51" s="154" t="str">
        <f>'Ethernet Total'!D51</f>
        <v>QSFP28</v>
      </c>
      <c r="E51" s="373">
        <v>0</v>
      </c>
      <c r="F51" s="373">
        <v>0</v>
      </c>
      <c r="G51" s="373"/>
      <c r="H51" s="373"/>
      <c r="I51" s="373"/>
      <c r="J51" s="373"/>
      <c r="K51" s="373"/>
      <c r="L51" s="373"/>
      <c r="M51" s="373"/>
      <c r="N51" s="373"/>
      <c r="O51" s="373"/>
      <c r="P51" s="373"/>
    </row>
    <row r="52" spans="1:16">
      <c r="A52" s="121" t="s">
        <v>62</v>
      </c>
      <c r="B52" s="152" t="str">
        <f>'Ethernet Total'!B52</f>
        <v>100G</v>
      </c>
      <c r="C52" s="153" t="str">
        <f>'Ethernet Total'!C52</f>
        <v>10 km</v>
      </c>
      <c r="D52" s="154" t="str">
        <f>'Ethernet Total'!D52</f>
        <v>CFP</v>
      </c>
      <c r="E52" s="373">
        <v>0</v>
      </c>
      <c r="F52" s="373">
        <v>0</v>
      </c>
      <c r="G52" s="373"/>
      <c r="H52" s="373"/>
      <c r="I52" s="373"/>
      <c r="J52" s="373"/>
      <c r="K52" s="373"/>
      <c r="L52" s="373"/>
      <c r="M52" s="373"/>
      <c r="N52" s="373"/>
      <c r="O52" s="373"/>
      <c r="P52" s="373"/>
    </row>
    <row r="53" spans="1:16">
      <c r="A53" s="121" t="s">
        <v>62</v>
      </c>
      <c r="B53" s="152" t="str">
        <f>'Ethernet Total'!B53</f>
        <v>100G</v>
      </c>
      <c r="C53" s="153" t="str">
        <f>'Ethernet Total'!C53</f>
        <v>10 km</v>
      </c>
      <c r="D53" s="154" t="str">
        <f>'Ethernet Total'!D53</f>
        <v>CFP2/4</v>
      </c>
      <c r="E53" s="373">
        <v>0</v>
      </c>
      <c r="F53" s="373">
        <v>0</v>
      </c>
      <c r="G53" s="373"/>
      <c r="H53" s="373"/>
      <c r="I53" s="373"/>
      <c r="J53" s="373"/>
      <c r="K53" s="373"/>
      <c r="L53" s="373"/>
      <c r="M53" s="373"/>
      <c r="N53" s="373"/>
      <c r="O53" s="373"/>
      <c r="P53" s="373"/>
    </row>
    <row r="54" spans="1:16">
      <c r="A54" s="121" t="s">
        <v>62</v>
      </c>
      <c r="B54" s="152" t="str">
        <f>'Ethernet Total'!B54</f>
        <v>100G LR4</v>
      </c>
      <c r="C54" s="153" t="str">
        <f>'Ethernet Total'!C54</f>
        <v>10 km</v>
      </c>
      <c r="D54" s="154" t="str">
        <f>'Ethernet Total'!D54</f>
        <v>QSFP28</v>
      </c>
      <c r="E54" s="371">
        <v>72354.400000000009</v>
      </c>
      <c r="F54" s="371">
        <v>253646.4</v>
      </c>
      <c r="G54" s="371"/>
      <c r="H54" s="371"/>
      <c r="I54" s="371"/>
      <c r="J54" s="371"/>
      <c r="K54" s="371"/>
      <c r="L54" s="371"/>
      <c r="M54" s="371"/>
      <c r="N54" s="371"/>
      <c r="O54" s="371"/>
      <c r="P54" s="371"/>
    </row>
    <row r="55" spans="1:16">
      <c r="A55" s="121" t="s">
        <v>62</v>
      </c>
      <c r="B55" s="152" t="str">
        <f>'Ethernet Total'!B55</f>
        <v>100G 4WDM10</v>
      </c>
      <c r="C55" s="153" t="str">
        <f>'Ethernet Total'!C55</f>
        <v>10 km</v>
      </c>
      <c r="D55" s="154" t="str">
        <f>'Ethernet Total'!D55</f>
        <v>QSFP28</v>
      </c>
      <c r="E55" s="371">
        <v>0</v>
      </c>
      <c r="F55" s="371">
        <v>40500</v>
      </c>
      <c r="G55" s="371"/>
      <c r="H55" s="371"/>
      <c r="I55" s="371"/>
      <c r="J55" s="371"/>
      <c r="K55" s="371"/>
      <c r="L55" s="371"/>
      <c r="M55" s="371"/>
      <c r="N55" s="371"/>
      <c r="O55" s="371"/>
      <c r="P55" s="371"/>
    </row>
    <row r="56" spans="1:16">
      <c r="A56" s="121" t="s">
        <v>62</v>
      </c>
      <c r="B56" s="152" t="str">
        <f>'Ethernet Total'!B56</f>
        <v>100G 4WDM20</v>
      </c>
      <c r="C56" s="153" t="str">
        <f>'Ethernet Total'!C56</f>
        <v>20 km</v>
      </c>
      <c r="D56" s="154" t="str">
        <f>'Ethernet Total'!D56</f>
        <v>QSFP28</v>
      </c>
      <c r="E56" s="481">
        <v>0</v>
      </c>
      <c r="F56" s="371">
        <v>0</v>
      </c>
      <c r="G56" s="371"/>
      <c r="H56" s="371"/>
      <c r="I56" s="371"/>
      <c r="J56" s="371"/>
      <c r="K56" s="371"/>
      <c r="L56" s="371"/>
      <c r="M56" s="371"/>
      <c r="N56" s="371"/>
      <c r="O56" s="371"/>
      <c r="P56" s="371"/>
    </row>
    <row r="57" spans="1:16">
      <c r="A57" s="121" t="s">
        <v>62</v>
      </c>
      <c r="B57" s="152" t="str">
        <f>'Ethernet Total'!B57</f>
        <v>100G ER4-Lite</v>
      </c>
      <c r="C57" s="153" t="str">
        <f>'Ethernet Total'!C57</f>
        <v>30 km</v>
      </c>
      <c r="D57" s="154" t="str">
        <f>'Ethernet Total'!D57</f>
        <v>QSFP28</v>
      </c>
      <c r="E57" s="481">
        <v>0</v>
      </c>
      <c r="F57" s="371">
        <v>0</v>
      </c>
      <c r="G57" s="371"/>
      <c r="H57" s="371"/>
      <c r="I57" s="371"/>
      <c r="J57" s="371"/>
      <c r="K57" s="371"/>
      <c r="L57" s="371"/>
      <c r="M57" s="371"/>
      <c r="N57" s="371"/>
      <c r="O57" s="371"/>
      <c r="P57" s="371"/>
    </row>
    <row r="58" spans="1:16">
      <c r="A58" s="121" t="s">
        <v>62</v>
      </c>
      <c r="B58" s="152" t="str">
        <f>'Ethernet Total'!B58</f>
        <v>100G ER4</v>
      </c>
      <c r="C58" s="153" t="str">
        <f>'Ethernet Total'!C58</f>
        <v>40 km</v>
      </c>
      <c r="D58" s="154" t="str">
        <f>'Ethernet Total'!D58</f>
        <v>QSFP28</v>
      </c>
      <c r="E58" s="481">
        <v>0</v>
      </c>
      <c r="F58" s="371">
        <v>0</v>
      </c>
      <c r="G58" s="371"/>
      <c r="H58" s="371"/>
      <c r="I58" s="371"/>
      <c r="J58" s="371"/>
      <c r="K58" s="371"/>
      <c r="L58" s="371"/>
      <c r="M58" s="371"/>
      <c r="N58" s="371"/>
      <c r="O58" s="371"/>
      <c r="P58" s="371"/>
    </row>
    <row r="59" spans="1:16">
      <c r="A59" s="121" t="s">
        <v>62</v>
      </c>
      <c r="B59" s="152" t="str">
        <f>'Ethernet Total'!B59</f>
        <v>100G ZR4</v>
      </c>
      <c r="C59" s="153" t="str">
        <f>'Ethernet Total'!C59</f>
        <v>80 km</v>
      </c>
      <c r="D59" s="154" t="str">
        <f>'Ethernet Total'!D59</f>
        <v>QSFP28</v>
      </c>
      <c r="E59" s="376">
        <v>0</v>
      </c>
      <c r="F59" s="375">
        <v>0</v>
      </c>
      <c r="G59" s="375"/>
      <c r="H59" s="375"/>
      <c r="I59" s="375"/>
      <c r="J59" s="375"/>
      <c r="K59" s="375"/>
      <c r="L59" s="375"/>
      <c r="M59" s="375"/>
      <c r="N59" s="375"/>
      <c r="O59" s="375"/>
      <c r="P59" s="375"/>
    </row>
    <row r="60" spans="1:16">
      <c r="A60" s="147" t="s">
        <v>61</v>
      </c>
      <c r="B60" s="149" t="str">
        <f>'Ethernet Total'!B60</f>
        <v>200G SR4</v>
      </c>
      <c r="C60" s="150" t="str">
        <f>'Ethernet Total'!C60</f>
        <v>100 m</v>
      </c>
      <c r="D60" s="151" t="str">
        <f>'Ethernet Total'!D60</f>
        <v>QSFP56</v>
      </c>
      <c r="E60" s="370">
        <v>0</v>
      </c>
      <c r="F60" s="370">
        <v>0</v>
      </c>
      <c r="G60" s="370"/>
      <c r="H60" s="370"/>
      <c r="I60" s="370"/>
      <c r="J60" s="370"/>
      <c r="K60" s="370"/>
      <c r="L60" s="370"/>
      <c r="M60" s="370"/>
      <c r="N60" s="370"/>
      <c r="O60" s="370"/>
      <c r="P60" s="370"/>
    </row>
    <row r="61" spans="1:16">
      <c r="A61" s="147" t="s">
        <v>61</v>
      </c>
      <c r="B61" s="152" t="str">
        <f>'Ethernet Total'!B61</f>
        <v>200G DR</v>
      </c>
      <c r="C61" s="153" t="str">
        <f>'Ethernet Total'!C61</f>
        <v>500 m</v>
      </c>
      <c r="D61" s="154" t="str">
        <f>'Ethernet Total'!D61</f>
        <v>TBD</v>
      </c>
      <c r="E61" s="371">
        <v>0</v>
      </c>
      <c r="F61" s="371">
        <v>0</v>
      </c>
      <c r="G61" s="371"/>
      <c r="H61" s="371"/>
      <c r="I61" s="371"/>
      <c r="J61" s="371"/>
      <c r="K61" s="371"/>
      <c r="L61" s="371"/>
      <c r="M61" s="371"/>
      <c r="N61" s="371"/>
      <c r="O61" s="371"/>
      <c r="P61" s="371"/>
    </row>
    <row r="62" spans="1:16">
      <c r="A62" s="147" t="s">
        <v>61</v>
      </c>
      <c r="B62" s="152" t="str">
        <f>'Ethernet Total'!B62</f>
        <v>200G FR4</v>
      </c>
      <c r="C62" s="153" t="str">
        <f>'Ethernet Total'!C62</f>
        <v>3 km</v>
      </c>
      <c r="D62" s="154" t="str">
        <f>'Ethernet Total'!D62</f>
        <v>QSFP56</v>
      </c>
      <c r="E62" s="371">
        <v>0</v>
      </c>
      <c r="F62" s="371">
        <v>0</v>
      </c>
      <c r="G62" s="371"/>
      <c r="H62" s="371"/>
      <c r="I62" s="371"/>
      <c r="J62" s="371"/>
      <c r="K62" s="371"/>
      <c r="L62" s="371"/>
      <c r="M62" s="371"/>
      <c r="N62" s="371"/>
      <c r="O62" s="371"/>
      <c r="P62" s="371"/>
    </row>
    <row r="63" spans="1:16">
      <c r="A63" s="147" t="s">
        <v>61</v>
      </c>
      <c r="B63" s="152" t="str">
        <f>'Ethernet Total'!B63</f>
        <v>200G LR</v>
      </c>
      <c r="C63" s="153" t="str">
        <f>'Ethernet Total'!C63</f>
        <v>10 km</v>
      </c>
      <c r="D63" s="154" t="str">
        <f>'Ethernet Total'!D63</f>
        <v>TBD</v>
      </c>
      <c r="E63" s="371">
        <v>0</v>
      </c>
      <c r="F63" s="371">
        <v>0</v>
      </c>
      <c r="G63" s="371"/>
      <c r="H63" s="371"/>
      <c r="I63" s="371"/>
      <c r="J63" s="371"/>
      <c r="K63" s="371"/>
      <c r="L63" s="371"/>
      <c r="M63" s="371"/>
      <c r="N63" s="371"/>
      <c r="O63" s="371"/>
      <c r="P63" s="371"/>
    </row>
    <row r="64" spans="1:16">
      <c r="A64" s="147" t="s">
        <v>61</v>
      </c>
      <c r="B64" s="155" t="str">
        <f>'Ethernet Total'!B64</f>
        <v>200G ER4</v>
      </c>
      <c r="C64" s="156" t="str">
        <f>'Ethernet Total'!C64</f>
        <v>40 km</v>
      </c>
      <c r="D64" s="157" t="str">
        <f>'Ethernet Total'!D64</f>
        <v>TBD</v>
      </c>
      <c r="E64" s="375">
        <v>0</v>
      </c>
      <c r="F64" s="375">
        <v>0</v>
      </c>
      <c r="G64" s="375"/>
      <c r="H64" s="375"/>
      <c r="I64" s="375"/>
      <c r="J64" s="375"/>
      <c r="K64" s="375"/>
      <c r="L64" s="375"/>
      <c r="M64" s="375"/>
      <c r="N64" s="375"/>
      <c r="O64" s="375"/>
      <c r="P64" s="375"/>
    </row>
    <row r="65" spans="1:16">
      <c r="A65" s="148" t="s">
        <v>62</v>
      </c>
      <c r="B65" s="149" t="str">
        <f>'Ethernet Total'!B65</f>
        <v>2x200 (400G-SR8)</v>
      </c>
      <c r="C65" s="150" t="str">
        <f>'Ethernet Total'!C65</f>
        <v>100 m</v>
      </c>
      <c r="D65" s="151" t="str">
        <f>'Ethernet Total'!D65</f>
        <v>OSFP, QSFP-DD</v>
      </c>
      <c r="E65" s="370">
        <v>0</v>
      </c>
      <c r="F65" s="370">
        <v>0</v>
      </c>
      <c r="G65" s="370"/>
      <c r="H65" s="370"/>
      <c r="I65" s="370"/>
      <c r="J65" s="370"/>
      <c r="K65" s="370"/>
      <c r="L65" s="370"/>
      <c r="M65" s="370"/>
      <c r="N65" s="370"/>
      <c r="O65" s="370"/>
      <c r="P65" s="370"/>
    </row>
    <row r="66" spans="1:16">
      <c r="A66" s="148" t="s">
        <v>62</v>
      </c>
      <c r="B66" s="152" t="str">
        <f>'Ethernet Total'!B66</f>
        <v>400G SR4.2</v>
      </c>
      <c r="C66" s="153" t="str">
        <f>'Ethernet Total'!C66</f>
        <v>100 m</v>
      </c>
      <c r="D66" s="154" t="str">
        <f>'Ethernet Total'!D66</f>
        <v>OSFP, QSFP-DD</v>
      </c>
      <c r="E66" s="371">
        <v>0</v>
      </c>
      <c r="F66" s="371">
        <v>0</v>
      </c>
      <c r="G66" s="371"/>
      <c r="H66" s="371"/>
      <c r="I66" s="371"/>
      <c r="J66" s="371"/>
      <c r="K66" s="371"/>
      <c r="L66" s="371"/>
      <c r="M66" s="371"/>
      <c r="N66" s="371"/>
      <c r="O66" s="371"/>
      <c r="P66" s="371"/>
    </row>
    <row r="67" spans="1:16">
      <c r="A67" s="147" t="s">
        <v>61</v>
      </c>
      <c r="B67" s="152" t="str">
        <f>'Ethernet Total'!B67</f>
        <v>400G DR4</v>
      </c>
      <c r="C67" s="153" t="str">
        <f>'Ethernet Total'!C67</f>
        <v>500 m</v>
      </c>
      <c r="D67" s="154" t="str">
        <f>'Ethernet Total'!D67</f>
        <v>OSFP, QSFP-DD, QSFP112</v>
      </c>
      <c r="E67" s="371">
        <v>0</v>
      </c>
      <c r="F67" s="371">
        <v>0</v>
      </c>
      <c r="G67" s="371"/>
      <c r="H67" s="371"/>
      <c r="I67" s="371"/>
      <c r="J67" s="371"/>
      <c r="K67" s="371"/>
      <c r="L67" s="371"/>
      <c r="M67" s="371"/>
      <c r="N67" s="371"/>
      <c r="O67" s="371"/>
      <c r="P67" s="371"/>
    </row>
    <row r="68" spans="1:16">
      <c r="A68" s="148" t="s">
        <v>62</v>
      </c>
      <c r="B68" s="152" t="str">
        <f>'Ethernet Total'!B68</f>
        <v>2x(200G FR4)</v>
      </c>
      <c r="C68" s="153" t="str">
        <f>'Ethernet Total'!C68</f>
        <v>2 km</v>
      </c>
      <c r="D68" s="154" t="str">
        <f>'Ethernet Total'!D68</f>
        <v>OSFP</v>
      </c>
      <c r="E68" s="371">
        <v>0</v>
      </c>
      <c r="F68" s="371">
        <v>0</v>
      </c>
      <c r="G68" s="371"/>
      <c r="H68" s="371"/>
      <c r="I68" s="371"/>
      <c r="J68" s="371"/>
      <c r="K68" s="371"/>
      <c r="L68" s="371"/>
      <c r="M68" s="371"/>
      <c r="N68" s="371"/>
      <c r="O68" s="371"/>
      <c r="P68" s="371"/>
    </row>
    <row r="69" spans="1:16">
      <c r="A69" s="148"/>
      <c r="B69" s="152" t="str">
        <f>'Ethernet Total'!B69</f>
        <v>400G FR4</v>
      </c>
      <c r="C69" s="153" t="str">
        <f>'Ethernet Total'!C69</f>
        <v>2 km</v>
      </c>
      <c r="D69" s="154" t="str">
        <f>'Ethernet Total'!D69</f>
        <v>OSFP, QSFP-DD, QSFP112</v>
      </c>
      <c r="E69" s="371">
        <v>0</v>
      </c>
      <c r="F69" s="371">
        <v>0</v>
      </c>
      <c r="G69" s="371"/>
      <c r="H69" s="371"/>
      <c r="I69" s="371"/>
      <c r="J69" s="371"/>
      <c r="K69" s="371"/>
      <c r="L69" s="371"/>
      <c r="M69" s="371"/>
      <c r="N69" s="371"/>
      <c r="O69" s="371"/>
      <c r="P69" s="371"/>
    </row>
    <row r="70" spans="1:16">
      <c r="A70" s="148" t="s">
        <v>62</v>
      </c>
      <c r="B70" s="152" t="str">
        <f>'Ethernet Total'!B70</f>
        <v>400G LR8, LR4</v>
      </c>
      <c r="C70" s="153" t="str">
        <f>'Ethernet Total'!C70</f>
        <v>10 km</v>
      </c>
      <c r="D70" s="154" t="str">
        <f>'Ethernet Total'!D70</f>
        <v>OSFP, QSFP-DD, QSFP112</v>
      </c>
      <c r="E70" s="371">
        <v>0</v>
      </c>
      <c r="F70" s="371">
        <v>0</v>
      </c>
      <c r="G70" s="371"/>
      <c r="H70" s="371"/>
      <c r="I70" s="371"/>
      <c r="J70" s="371"/>
      <c r="K70" s="371"/>
      <c r="L70" s="371"/>
      <c r="M70" s="371"/>
      <c r="N70" s="371"/>
      <c r="O70" s="371"/>
      <c r="P70" s="371"/>
    </row>
    <row r="71" spans="1:16">
      <c r="A71" s="148" t="s">
        <v>62</v>
      </c>
      <c r="B71" s="155" t="str">
        <f>'Ethernet Total'!B71</f>
        <v>400G ER4</v>
      </c>
      <c r="C71" s="156" t="str">
        <f>'Ethernet Total'!C71</f>
        <v>40 km</v>
      </c>
      <c r="D71" s="157" t="str">
        <f>'Ethernet Total'!D71</f>
        <v>TBD</v>
      </c>
      <c r="E71" s="375">
        <v>0</v>
      </c>
      <c r="F71" s="375">
        <v>0</v>
      </c>
      <c r="G71" s="375"/>
      <c r="H71" s="375"/>
      <c r="I71" s="375"/>
      <c r="J71" s="375"/>
      <c r="K71" s="375"/>
      <c r="L71" s="375"/>
      <c r="M71" s="375"/>
      <c r="N71" s="375"/>
      <c r="O71" s="375"/>
      <c r="P71" s="375"/>
    </row>
    <row r="72" spans="1:16">
      <c r="A72" s="148"/>
      <c r="B72" s="398" t="str">
        <f>'Ethernet Total'!B72</f>
        <v>800G SR8</v>
      </c>
      <c r="C72" s="399" t="str">
        <f>'Ethernet Total'!C72</f>
        <v>50 m</v>
      </c>
      <c r="D72" s="400" t="str">
        <f>'Ethernet Total'!D72</f>
        <v>OSFP, QSFP-DD800</v>
      </c>
      <c r="E72" s="371">
        <v>0</v>
      </c>
      <c r="F72" s="371">
        <v>0</v>
      </c>
      <c r="G72" s="371"/>
      <c r="H72" s="371"/>
      <c r="I72" s="371"/>
      <c r="J72" s="371"/>
      <c r="K72" s="371"/>
      <c r="L72" s="371"/>
      <c r="M72" s="371"/>
      <c r="N72" s="371"/>
      <c r="O72" s="371"/>
      <c r="P72" s="371"/>
    </row>
    <row r="73" spans="1:16">
      <c r="A73" s="148"/>
      <c r="B73" s="395" t="str">
        <f>'Ethernet Total'!B73</f>
        <v>800G DR8, DR4</v>
      </c>
      <c r="C73" s="396" t="str">
        <f>'Ethernet Total'!C73</f>
        <v>500 m</v>
      </c>
      <c r="D73" s="397" t="str">
        <f>'Ethernet Total'!D73</f>
        <v>OSFP, QSFP-DD800</v>
      </c>
      <c r="E73" s="371">
        <v>0</v>
      </c>
      <c r="F73" s="371">
        <v>0</v>
      </c>
      <c r="G73" s="371"/>
      <c r="H73" s="371"/>
      <c r="I73" s="371"/>
      <c r="J73" s="371"/>
      <c r="K73" s="371"/>
      <c r="L73" s="371"/>
      <c r="M73" s="371"/>
      <c r="N73" s="371"/>
      <c r="O73" s="371"/>
      <c r="P73" s="371"/>
    </row>
    <row r="74" spans="1:16">
      <c r="A74" s="148"/>
      <c r="B74" s="395" t="str">
        <f>'Ethernet Total'!B74</f>
        <v>2x(400G FR4), 800G FR4</v>
      </c>
      <c r="C74" s="396" t="str">
        <f>'Ethernet Total'!C74</f>
        <v>2 km</v>
      </c>
      <c r="D74" s="397" t="str">
        <f>'Ethernet Total'!D74</f>
        <v>OSFP, QSFP-DD800</v>
      </c>
      <c r="E74" s="371">
        <v>0</v>
      </c>
      <c r="F74" s="371">
        <v>0</v>
      </c>
      <c r="G74" s="371"/>
      <c r="H74" s="371"/>
      <c r="I74" s="371"/>
      <c r="J74" s="371"/>
      <c r="K74" s="371"/>
      <c r="L74" s="371"/>
      <c r="M74" s="371"/>
      <c r="N74" s="371"/>
      <c r="O74" s="371"/>
      <c r="P74" s="371"/>
    </row>
    <row r="75" spans="1:16">
      <c r="A75" s="148"/>
      <c r="B75" s="395" t="str">
        <f>'Ethernet Total'!B75</f>
        <v>800G LR8, LR4</v>
      </c>
      <c r="C75" s="396" t="str">
        <f>'Ethernet Total'!C75</f>
        <v>6, 10 km</v>
      </c>
      <c r="D75" s="397" t="str">
        <f>'Ethernet Total'!D75</f>
        <v>TBD</v>
      </c>
      <c r="E75" s="371">
        <v>0</v>
      </c>
      <c r="F75" s="371">
        <v>0</v>
      </c>
      <c r="G75" s="371"/>
      <c r="H75" s="371"/>
      <c r="I75" s="371"/>
      <c r="J75" s="371"/>
      <c r="K75" s="371"/>
      <c r="L75" s="371"/>
      <c r="M75" s="371"/>
      <c r="N75" s="371"/>
      <c r="O75" s="371"/>
      <c r="P75" s="371"/>
    </row>
    <row r="76" spans="1:16">
      <c r="A76" s="148"/>
      <c r="B76" s="395" t="str">
        <f>'Ethernet Total'!B76</f>
        <v>800G ZRlite</v>
      </c>
      <c r="C76" s="396" t="str">
        <f>'Ethernet Total'!C76</f>
        <v>10 km, 20 km</v>
      </c>
      <c r="D76" s="397" t="str">
        <f>'Ethernet Total'!D76</f>
        <v>TBD</v>
      </c>
      <c r="E76" s="371">
        <v>0</v>
      </c>
      <c r="F76" s="371">
        <v>0</v>
      </c>
      <c r="G76" s="371"/>
      <c r="H76" s="371"/>
      <c r="I76" s="371"/>
      <c r="J76" s="371"/>
      <c r="K76" s="371"/>
      <c r="L76" s="371"/>
      <c r="M76" s="371"/>
      <c r="N76" s="371"/>
      <c r="O76" s="371"/>
      <c r="P76" s="371"/>
    </row>
    <row r="77" spans="1:16">
      <c r="A77" s="148"/>
      <c r="B77" s="401" t="str">
        <f>'Ethernet Total'!B77</f>
        <v>800G ER4</v>
      </c>
      <c r="C77" s="402" t="str">
        <f>'Ethernet Total'!C77</f>
        <v>40 km</v>
      </c>
      <c r="D77" s="403" t="str">
        <f>'Ethernet Total'!D77</f>
        <v>TBD</v>
      </c>
      <c r="E77" s="375">
        <v>0</v>
      </c>
      <c r="F77" s="375">
        <v>0</v>
      </c>
      <c r="G77" s="375"/>
      <c r="H77" s="375"/>
      <c r="I77" s="375"/>
      <c r="J77" s="375"/>
      <c r="K77" s="375"/>
      <c r="L77" s="375"/>
      <c r="M77" s="375"/>
      <c r="N77" s="375"/>
      <c r="O77" s="375"/>
      <c r="P77" s="375"/>
    </row>
    <row r="78" spans="1:16">
      <c r="A78" s="148"/>
      <c r="B78" s="395" t="str">
        <f>'Ethernet Total'!B78</f>
        <v>1.6T SR16</v>
      </c>
      <c r="C78" s="396" t="str">
        <f>'Ethernet Total'!C78</f>
        <v>100 m</v>
      </c>
      <c r="D78" s="397" t="str">
        <f>'Ethernet Total'!D78</f>
        <v>OSFP-XD and TBD</v>
      </c>
      <c r="E78" s="371">
        <v>0</v>
      </c>
      <c r="F78" s="371">
        <v>0</v>
      </c>
      <c r="G78" s="371"/>
      <c r="H78" s="371"/>
      <c r="I78" s="371"/>
      <c r="J78" s="371"/>
      <c r="K78" s="371"/>
      <c r="L78" s="371"/>
      <c r="M78" s="371"/>
      <c r="N78" s="371"/>
      <c r="O78" s="371"/>
      <c r="P78" s="371"/>
    </row>
    <row r="79" spans="1:16">
      <c r="A79" s="148"/>
      <c r="B79" s="395" t="str">
        <f>'Ethernet Total'!B79</f>
        <v>1.6T DR8</v>
      </c>
      <c r="C79" s="396" t="str">
        <f>'Ethernet Total'!C79</f>
        <v>500 m</v>
      </c>
      <c r="D79" s="397" t="str">
        <f>'Ethernet Total'!D79</f>
        <v>OSFP-XD and TBD</v>
      </c>
      <c r="E79" s="371">
        <v>0</v>
      </c>
      <c r="F79" s="371">
        <v>0</v>
      </c>
      <c r="G79" s="371"/>
      <c r="H79" s="371"/>
      <c r="I79" s="371"/>
      <c r="J79" s="371"/>
      <c r="K79" s="371"/>
      <c r="L79" s="371"/>
      <c r="M79" s="371"/>
      <c r="N79" s="371"/>
      <c r="O79" s="371"/>
      <c r="P79" s="371"/>
    </row>
    <row r="80" spans="1:16">
      <c r="A80" s="148"/>
      <c r="B80" s="395" t="str">
        <f>'Ethernet Total'!B80</f>
        <v>1.6T FR8</v>
      </c>
      <c r="C80" s="396" t="str">
        <f>'Ethernet Total'!C80</f>
        <v>2 km</v>
      </c>
      <c r="D80" s="397" t="str">
        <f>'Ethernet Total'!D80</f>
        <v>OSFP-XD and TBD</v>
      </c>
      <c r="E80" s="371">
        <v>0</v>
      </c>
      <c r="F80" s="371">
        <v>0</v>
      </c>
      <c r="G80" s="371"/>
      <c r="H80" s="371"/>
      <c r="I80" s="371"/>
      <c r="J80" s="371"/>
      <c r="K80" s="371"/>
      <c r="L80" s="371"/>
      <c r="M80" s="371"/>
      <c r="N80" s="371"/>
      <c r="O80" s="371"/>
      <c r="P80" s="371"/>
    </row>
    <row r="81" spans="1:16">
      <c r="A81" s="148"/>
      <c r="B81" s="395" t="str">
        <f>'Ethernet Total'!B81</f>
        <v>1.6T LR8</v>
      </c>
      <c r="C81" s="396" t="str">
        <f>'Ethernet Total'!C81</f>
        <v>10 km</v>
      </c>
      <c r="D81" s="397" t="str">
        <f>'Ethernet Total'!D81</f>
        <v>OSFP-XD and TBD</v>
      </c>
      <c r="E81" s="371">
        <v>0</v>
      </c>
      <c r="F81" s="371">
        <v>0</v>
      </c>
      <c r="G81" s="371"/>
      <c r="H81" s="371"/>
      <c r="I81" s="371"/>
      <c r="J81" s="371"/>
      <c r="K81" s="371"/>
      <c r="L81" s="371"/>
      <c r="M81" s="371"/>
      <c r="N81" s="371"/>
      <c r="O81" s="371"/>
      <c r="P81" s="371"/>
    </row>
    <row r="82" spans="1:16">
      <c r="A82" s="148"/>
      <c r="B82" s="401" t="str">
        <f>'Ethernet Total'!B82</f>
        <v>1.6T ER8</v>
      </c>
      <c r="C82" s="402" t="str">
        <f>'Ethernet Total'!C82</f>
        <v>&gt;10 km</v>
      </c>
      <c r="D82" s="403" t="str">
        <f>'Ethernet Total'!D82</f>
        <v>OSFP-XD and TBD</v>
      </c>
      <c r="E82" s="375">
        <v>0</v>
      </c>
      <c r="F82" s="375">
        <v>0</v>
      </c>
      <c r="G82" s="375"/>
      <c r="H82" s="375"/>
      <c r="I82" s="375"/>
      <c r="J82" s="375"/>
      <c r="K82" s="375"/>
      <c r="L82" s="375"/>
      <c r="M82" s="375"/>
      <c r="N82" s="375"/>
      <c r="O82" s="375"/>
      <c r="P82" s="375"/>
    </row>
    <row r="83" spans="1:16">
      <c r="A83" s="148"/>
      <c r="B83" s="395" t="str">
        <f>'Ethernet Total'!B83</f>
        <v>3.2T SR</v>
      </c>
      <c r="C83" s="396" t="str">
        <f>'Ethernet Total'!C83</f>
        <v>100 m</v>
      </c>
      <c r="D83" s="397" t="str">
        <f>'Ethernet Total'!D83</f>
        <v>OSFP-XD and TBD</v>
      </c>
      <c r="E83" s="371">
        <v>0</v>
      </c>
      <c r="F83" s="371">
        <v>0</v>
      </c>
      <c r="G83" s="371"/>
      <c r="H83" s="371"/>
      <c r="I83" s="371"/>
      <c r="J83" s="371"/>
      <c r="K83" s="371"/>
      <c r="L83" s="371"/>
      <c r="M83" s="371"/>
      <c r="N83" s="371"/>
      <c r="O83" s="371"/>
      <c r="P83" s="371"/>
    </row>
    <row r="84" spans="1:16">
      <c r="A84" s="148"/>
      <c r="B84" s="395" t="str">
        <f>'Ethernet Total'!B84</f>
        <v>3.2T DR</v>
      </c>
      <c r="C84" s="396" t="str">
        <f>'Ethernet Total'!C84</f>
        <v>500 m</v>
      </c>
      <c r="D84" s="397" t="str">
        <f>'Ethernet Total'!D84</f>
        <v>OSFP-XD and TBD</v>
      </c>
      <c r="E84" s="371">
        <v>0</v>
      </c>
      <c r="F84" s="371">
        <v>0</v>
      </c>
      <c r="G84" s="371"/>
      <c r="H84" s="371"/>
      <c r="I84" s="371"/>
      <c r="J84" s="371"/>
      <c r="K84" s="371"/>
      <c r="L84" s="371"/>
      <c r="M84" s="371"/>
      <c r="N84" s="371"/>
      <c r="O84" s="371"/>
      <c r="P84" s="371"/>
    </row>
    <row r="85" spans="1:16">
      <c r="A85" s="148"/>
      <c r="B85" s="395" t="str">
        <f>'Ethernet Total'!B85</f>
        <v>3.2T FR</v>
      </c>
      <c r="C85" s="396" t="str">
        <f>'Ethernet Total'!C85</f>
        <v>2 km</v>
      </c>
      <c r="D85" s="397" t="str">
        <f>'Ethernet Total'!D85</f>
        <v>OSFP-XD and TBD</v>
      </c>
      <c r="E85" s="371">
        <v>0</v>
      </c>
      <c r="F85" s="371">
        <v>0</v>
      </c>
      <c r="G85" s="371"/>
      <c r="H85" s="371"/>
      <c r="I85" s="371"/>
      <c r="J85" s="371"/>
      <c r="K85" s="371"/>
      <c r="L85" s="371"/>
      <c r="M85" s="371"/>
      <c r="N85" s="371"/>
      <c r="O85" s="371"/>
      <c r="P85" s="371"/>
    </row>
    <row r="86" spans="1:16">
      <c r="A86" s="148"/>
      <c r="B86" s="395" t="str">
        <f>'Ethernet Total'!B86</f>
        <v>3.2T LR</v>
      </c>
      <c r="C86" s="396" t="str">
        <f>'Ethernet Total'!C86</f>
        <v>10 km</v>
      </c>
      <c r="D86" s="397" t="str">
        <f>'Ethernet Total'!D86</f>
        <v>OSFP-XD and TBD</v>
      </c>
      <c r="E86" s="371">
        <v>0</v>
      </c>
      <c r="F86" s="371">
        <v>0</v>
      </c>
      <c r="G86" s="371"/>
      <c r="H86" s="371"/>
      <c r="I86" s="371"/>
      <c r="J86" s="371"/>
      <c r="K86" s="371"/>
      <c r="L86" s="371"/>
      <c r="M86" s="371"/>
      <c r="N86" s="371"/>
      <c r="O86" s="371"/>
      <c r="P86" s="371"/>
    </row>
    <row r="87" spans="1:16">
      <c r="A87" s="148"/>
      <c r="B87" s="395" t="str">
        <f>'Ethernet Total'!B87</f>
        <v>3.2T ER</v>
      </c>
      <c r="C87" s="396" t="str">
        <f>'Ethernet Total'!C87</f>
        <v>&gt;10 km</v>
      </c>
      <c r="D87" s="397" t="str">
        <f>'Ethernet Total'!D87</f>
        <v>OSFP-XD and TBD</v>
      </c>
      <c r="E87" s="371">
        <v>0</v>
      </c>
      <c r="F87" s="371">
        <v>0</v>
      </c>
      <c r="G87" s="371"/>
      <c r="H87" s="371"/>
      <c r="I87" s="371"/>
      <c r="J87" s="371"/>
      <c r="K87" s="371"/>
      <c r="L87" s="371"/>
      <c r="M87" s="371"/>
      <c r="N87" s="371"/>
      <c r="O87" s="371"/>
      <c r="P87" s="371"/>
    </row>
    <row r="88" spans="1:16">
      <c r="A88" s="148"/>
      <c r="B88" s="395">
        <f>'Ethernet Total'!B88</f>
        <v>0</v>
      </c>
      <c r="C88" s="153"/>
      <c r="D88" s="154"/>
      <c r="E88" s="371"/>
      <c r="F88" s="371"/>
      <c r="G88" s="371"/>
      <c r="H88" s="371"/>
      <c r="I88" s="371"/>
      <c r="J88" s="371"/>
      <c r="K88" s="371"/>
      <c r="L88" s="371"/>
      <c r="M88" s="371"/>
      <c r="N88" s="371"/>
      <c r="O88" s="371"/>
      <c r="P88" s="371"/>
    </row>
    <row r="89" spans="1:16">
      <c r="B89" s="337" t="s">
        <v>18</v>
      </c>
      <c r="C89" s="338"/>
      <c r="D89" s="340"/>
      <c r="E89" s="70">
        <f t="shared" ref="E89:F89" si="0">SUM(E9:E88)</f>
        <v>10649308.537719864</v>
      </c>
      <c r="F89" s="70">
        <f t="shared" si="0"/>
        <v>13336042.134659462</v>
      </c>
      <c r="G89" s="70"/>
      <c r="H89" s="70"/>
      <c r="I89" s="70"/>
      <c r="J89" s="70"/>
      <c r="K89" s="70"/>
      <c r="L89" s="70"/>
      <c r="M89" s="70"/>
      <c r="N89" s="70"/>
      <c r="O89" s="70"/>
      <c r="P89" s="70"/>
    </row>
    <row r="91" spans="1:16">
      <c r="E91" s="123"/>
      <c r="F91" s="123"/>
      <c r="G91" s="123"/>
      <c r="H91" s="123"/>
      <c r="I91" s="123"/>
      <c r="J91" s="123"/>
      <c r="K91" s="123"/>
      <c r="L91" s="123"/>
      <c r="M91" s="123"/>
      <c r="N91" s="123"/>
      <c r="O91" s="123"/>
      <c r="P91" s="123"/>
    </row>
    <row r="92" spans="1:16" ht="21">
      <c r="B92" s="333" t="s">
        <v>17</v>
      </c>
      <c r="C92" s="333"/>
      <c r="D92" s="333"/>
      <c r="I92" s="446"/>
      <c r="J92" s="448"/>
      <c r="K92" s="448"/>
      <c r="L92" s="448"/>
      <c r="M92" s="448"/>
      <c r="N92" s="448"/>
      <c r="O92" s="448"/>
      <c r="P92" s="448"/>
    </row>
    <row r="93" spans="1:16">
      <c r="B93" s="65" t="s">
        <v>29</v>
      </c>
      <c r="C93" s="65" t="s">
        <v>28</v>
      </c>
      <c r="D93" s="65" t="s">
        <v>30</v>
      </c>
      <c r="E93" s="71">
        <v>2016</v>
      </c>
      <c r="F93" s="71">
        <v>2017</v>
      </c>
      <c r="G93" s="71"/>
      <c r="H93" s="71"/>
      <c r="I93" s="71"/>
      <c r="J93" s="71"/>
      <c r="K93" s="71"/>
      <c r="L93" s="71"/>
      <c r="M93" s="71"/>
      <c r="N93" s="71"/>
      <c r="O93" s="71"/>
      <c r="P93" s="71"/>
    </row>
    <row r="94" spans="1:16">
      <c r="B94" s="149" t="str">
        <f t="shared" ref="B94:D113" si="1">B9</f>
        <v>GbE</v>
      </c>
      <c r="C94" s="150" t="str">
        <f t="shared" si="1"/>
        <v>500 m</v>
      </c>
      <c r="D94" s="151" t="str">
        <f t="shared" si="1"/>
        <v>SFP</v>
      </c>
      <c r="E94" s="327">
        <f>'Ethernet Total'!E103</f>
        <v>10.178233731377588</v>
      </c>
      <c r="F94" s="327">
        <f>'Ethernet Total'!F103</f>
        <v>8.9746992158904888</v>
      </c>
      <c r="G94" s="327"/>
      <c r="H94" s="327"/>
      <c r="I94" s="327"/>
      <c r="J94" s="327"/>
      <c r="K94" s="327"/>
      <c r="L94" s="327"/>
      <c r="M94" s="327"/>
      <c r="N94" s="327"/>
      <c r="O94" s="327"/>
      <c r="P94" s="327"/>
    </row>
    <row r="95" spans="1:16">
      <c r="B95" s="152" t="str">
        <f t="shared" si="1"/>
        <v>GbE</v>
      </c>
      <c r="C95" s="153" t="str">
        <f t="shared" si="1"/>
        <v>10 km</v>
      </c>
      <c r="D95" s="154" t="str">
        <f t="shared" si="1"/>
        <v>SFP</v>
      </c>
      <c r="E95" s="183">
        <f>'Ethernet Total'!E104</f>
        <v>11.313150064475876</v>
      </c>
      <c r="F95" s="183">
        <f>'Ethernet Total'!F104</f>
        <v>9.7279618337487541</v>
      </c>
      <c r="G95" s="183"/>
      <c r="H95" s="183"/>
      <c r="I95" s="183"/>
      <c r="J95" s="183"/>
      <c r="K95" s="183"/>
      <c r="L95" s="183"/>
      <c r="M95" s="183"/>
      <c r="N95" s="183"/>
      <c r="O95" s="183"/>
      <c r="P95" s="183"/>
    </row>
    <row r="96" spans="1:16">
      <c r="B96" s="152" t="str">
        <f t="shared" si="1"/>
        <v>GbE</v>
      </c>
      <c r="C96" s="153" t="str">
        <f t="shared" si="1"/>
        <v>40 km</v>
      </c>
      <c r="D96" s="154" t="str">
        <f t="shared" si="1"/>
        <v>SFP</v>
      </c>
      <c r="E96" s="183">
        <f>'Ethernet Total'!E105</f>
        <v>14.223250006112197</v>
      </c>
      <c r="F96" s="183">
        <f>'Ethernet Total'!F105</f>
        <v>11.270556706605298</v>
      </c>
      <c r="G96" s="183"/>
      <c r="H96" s="183"/>
      <c r="I96" s="183"/>
      <c r="J96" s="183"/>
      <c r="K96" s="183"/>
      <c r="L96" s="183"/>
      <c r="M96" s="183"/>
      <c r="N96" s="183"/>
      <c r="O96" s="183"/>
      <c r="P96" s="183"/>
    </row>
    <row r="97" spans="1:16">
      <c r="B97" s="152" t="str">
        <f t="shared" si="1"/>
        <v>GbE</v>
      </c>
      <c r="C97" s="153" t="str">
        <f t="shared" si="1"/>
        <v>80 km</v>
      </c>
      <c r="D97" s="153" t="str">
        <f t="shared" si="1"/>
        <v>SFP</v>
      </c>
      <c r="E97" s="183">
        <f>'Ethernet Total'!E106</f>
        <v>47.263945249069465</v>
      </c>
      <c r="F97" s="183">
        <f>'Ethernet Total'!F106</f>
        <v>42.349942382451964</v>
      </c>
      <c r="G97" s="183"/>
      <c r="H97" s="183"/>
      <c r="I97" s="183"/>
      <c r="J97" s="183"/>
      <c r="K97" s="183"/>
      <c r="L97" s="183"/>
      <c r="M97" s="183"/>
      <c r="N97" s="183"/>
      <c r="O97" s="183"/>
      <c r="P97" s="183"/>
    </row>
    <row r="98" spans="1:16">
      <c r="A98" s="121"/>
      <c r="B98" s="155" t="str">
        <f t="shared" si="1"/>
        <v>GbE &amp; Fast Ethernet</v>
      </c>
      <c r="C98" s="156" t="str">
        <f t="shared" si="1"/>
        <v>Various</v>
      </c>
      <c r="D98" s="156" t="str">
        <f t="shared" si="1"/>
        <v>Legacy/discontinued</v>
      </c>
      <c r="E98" s="277">
        <f>'Ethernet Total'!E107</f>
        <v>18</v>
      </c>
      <c r="F98" s="277">
        <f>'Ethernet Total'!F107</f>
        <v>0</v>
      </c>
      <c r="G98" s="277"/>
      <c r="H98" s="277"/>
      <c r="I98" s="277"/>
      <c r="J98" s="277"/>
      <c r="K98" s="277"/>
      <c r="L98" s="277"/>
      <c r="M98" s="277"/>
      <c r="N98" s="277"/>
      <c r="O98" s="277"/>
      <c r="P98" s="277"/>
    </row>
    <row r="99" spans="1:16">
      <c r="B99" s="152" t="str">
        <f t="shared" si="1"/>
        <v>10GbE</v>
      </c>
      <c r="C99" s="153" t="str">
        <f t="shared" si="1"/>
        <v>300 m</v>
      </c>
      <c r="D99" s="153" t="str">
        <f t="shared" si="1"/>
        <v>XFP</v>
      </c>
      <c r="E99" s="183">
        <f>'Ethernet Total'!E108</f>
        <v>65.084287545305614</v>
      </c>
      <c r="F99" s="183">
        <f>'Ethernet Total'!F108</f>
        <v>58.749084731162213</v>
      </c>
      <c r="G99" s="183"/>
      <c r="H99" s="183"/>
      <c r="I99" s="183"/>
      <c r="J99" s="183"/>
      <c r="K99" s="183"/>
      <c r="L99" s="183"/>
      <c r="M99" s="183"/>
      <c r="N99" s="183"/>
      <c r="O99" s="183"/>
      <c r="P99" s="183"/>
    </row>
    <row r="100" spans="1:16">
      <c r="B100" s="152" t="str">
        <f t="shared" si="1"/>
        <v>10GbE</v>
      </c>
      <c r="C100" s="153" t="str">
        <f t="shared" si="1"/>
        <v>300 m</v>
      </c>
      <c r="D100" s="153" t="str">
        <f t="shared" si="1"/>
        <v>SFP+</v>
      </c>
      <c r="E100" s="183">
        <f>'Ethernet Total'!E109</f>
        <v>18.016278339273537</v>
      </c>
      <c r="F100" s="183">
        <f>'Ethernet Total'!F109</f>
        <v>15.097691372748406</v>
      </c>
      <c r="G100" s="183"/>
      <c r="H100" s="183"/>
      <c r="I100" s="183"/>
      <c r="J100" s="183"/>
      <c r="K100" s="183"/>
      <c r="L100" s="183"/>
      <c r="M100" s="183"/>
      <c r="N100" s="183"/>
      <c r="O100" s="183"/>
      <c r="P100" s="183"/>
    </row>
    <row r="101" spans="1:16">
      <c r="B101" s="152" t="str">
        <f t="shared" si="1"/>
        <v>10GbE LRM</v>
      </c>
      <c r="C101" s="153" t="str">
        <f t="shared" si="1"/>
        <v>220 m</v>
      </c>
      <c r="D101" s="153" t="str">
        <f t="shared" si="1"/>
        <v>SFP+</v>
      </c>
      <c r="E101" s="183">
        <f>'Ethernet Total'!E110</f>
        <v>78.390761412913719</v>
      </c>
      <c r="F101" s="183">
        <f>'Ethernet Total'!F110</f>
        <v>66.716018564745482</v>
      </c>
      <c r="G101" s="183"/>
      <c r="H101" s="183"/>
      <c r="I101" s="183"/>
      <c r="J101" s="183"/>
      <c r="K101" s="183"/>
      <c r="L101" s="183"/>
      <c r="M101" s="183"/>
      <c r="N101" s="183"/>
      <c r="O101" s="183"/>
      <c r="P101" s="183"/>
    </row>
    <row r="102" spans="1:16">
      <c r="B102" s="152" t="str">
        <f t="shared" si="1"/>
        <v>10GbE</v>
      </c>
      <c r="C102" s="153" t="str">
        <f t="shared" si="1"/>
        <v>10 km</v>
      </c>
      <c r="D102" s="153" t="str">
        <f t="shared" si="1"/>
        <v>XFP</v>
      </c>
      <c r="E102" s="183">
        <f>'Ethernet Total'!E111</f>
        <v>67.576972221049004</v>
      </c>
      <c r="F102" s="183">
        <f>'Ethernet Total'!F111</f>
        <v>51.799368807617711</v>
      </c>
      <c r="G102" s="183"/>
      <c r="H102" s="183"/>
      <c r="I102" s="183"/>
      <c r="J102" s="183"/>
      <c r="K102" s="183"/>
      <c r="L102" s="183"/>
      <c r="M102" s="183"/>
      <c r="N102" s="183"/>
      <c r="O102" s="183"/>
      <c r="P102" s="183"/>
    </row>
    <row r="103" spans="1:16">
      <c r="B103" s="152" t="str">
        <f t="shared" si="1"/>
        <v>10GbE</v>
      </c>
      <c r="C103" s="153" t="str">
        <f t="shared" si="1"/>
        <v>10 km</v>
      </c>
      <c r="D103" s="153" t="str">
        <f t="shared" si="1"/>
        <v>SFP+</v>
      </c>
      <c r="E103" s="184">
        <f>'Ethernet Total'!E112</f>
        <v>38.465958311427336</v>
      </c>
      <c r="F103" s="184">
        <f>'Ethernet Total'!F112</f>
        <v>30.5</v>
      </c>
      <c r="G103" s="184"/>
      <c r="H103" s="184"/>
      <c r="I103" s="184"/>
      <c r="J103" s="184"/>
      <c r="K103" s="184"/>
      <c r="L103" s="184"/>
      <c r="M103" s="184"/>
      <c r="N103" s="184"/>
      <c r="O103" s="184"/>
      <c r="P103" s="184"/>
    </row>
    <row r="104" spans="1:16">
      <c r="B104" s="152" t="str">
        <f t="shared" si="1"/>
        <v>10GbE</v>
      </c>
      <c r="C104" s="153" t="str">
        <f t="shared" si="1"/>
        <v>40 km</v>
      </c>
      <c r="D104" s="153" t="str">
        <f t="shared" si="1"/>
        <v>XFP</v>
      </c>
      <c r="E104" s="183">
        <f>'Ethernet Total'!E113</f>
        <v>202.96860771881492</v>
      </c>
      <c r="F104" s="183">
        <f>'Ethernet Total'!F113</f>
        <v>139.47449702400385</v>
      </c>
      <c r="G104" s="183"/>
      <c r="H104" s="183"/>
      <c r="I104" s="183"/>
      <c r="J104" s="183"/>
      <c r="K104" s="183"/>
      <c r="L104" s="183"/>
      <c r="M104" s="183"/>
      <c r="N104" s="183"/>
      <c r="O104" s="183"/>
      <c r="P104" s="183"/>
    </row>
    <row r="105" spans="1:16">
      <c r="B105" s="152" t="str">
        <f t="shared" si="1"/>
        <v>10GbE</v>
      </c>
      <c r="C105" s="153" t="str">
        <f t="shared" si="1"/>
        <v>40 km</v>
      </c>
      <c r="D105" s="153" t="str">
        <f t="shared" si="1"/>
        <v>SFP+</v>
      </c>
      <c r="E105" s="183">
        <f>'Ethernet Total'!E114</f>
        <v>191.20778168956542</v>
      </c>
      <c r="F105" s="183">
        <f>'Ethernet Total'!F114</f>
        <v>155.78241680453388</v>
      </c>
      <c r="G105" s="183"/>
      <c r="H105" s="183"/>
      <c r="I105" s="183"/>
      <c r="J105" s="183"/>
      <c r="K105" s="183"/>
      <c r="L105" s="183"/>
      <c r="M105" s="183"/>
      <c r="N105" s="183"/>
      <c r="O105" s="183"/>
      <c r="P105" s="183"/>
    </row>
    <row r="106" spans="1:16">
      <c r="B106" s="152" t="str">
        <f t="shared" si="1"/>
        <v>10GbE</v>
      </c>
      <c r="C106" s="153" t="str">
        <f t="shared" si="1"/>
        <v>80 km</v>
      </c>
      <c r="D106" s="153" t="str">
        <f t="shared" si="1"/>
        <v>XFP</v>
      </c>
      <c r="E106" s="183">
        <f>'Ethernet Total'!E115</f>
        <v>272.0748723385496</v>
      </c>
      <c r="F106" s="183">
        <f>'Ethernet Total'!F115</f>
        <v>279.05568350167476</v>
      </c>
      <c r="G106" s="183"/>
      <c r="H106" s="183"/>
      <c r="I106" s="183"/>
      <c r="J106" s="183"/>
      <c r="K106" s="183"/>
      <c r="L106" s="183"/>
      <c r="M106" s="183"/>
      <c r="N106" s="183"/>
      <c r="O106" s="183"/>
      <c r="P106" s="183"/>
    </row>
    <row r="107" spans="1:16">
      <c r="B107" s="152" t="str">
        <f t="shared" si="1"/>
        <v>10GbE</v>
      </c>
      <c r="C107" s="153" t="str">
        <f t="shared" si="1"/>
        <v>80 km</v>
      </c>
      <c r="D107" s="153" t="str">
        <f t="shared" si="1"/>
        <v>SFP+</v>
      </c>
      <c r="E107" s="183">
        <f>'Ethernet Total'!E116</f>
        <v>362.31733736347383</v>
      </c>
      <c r="F107" s="183">
        <f>'Ethernet Total'!F116</f>
        <v>296.14130230693672</v>
      </c>
      <c r="G107" s="183"/>
      <c r="H107" s="183"/>
      <c r="I107" s="183"/>
      <c r="J107" s="183"/>
      <c r="K107" s="183"/>
      <c r="L107" s="183"/>
      <c r="M107" s="183"/>
      <c r="N107" s="183"/>
      <c r="O107" s="183"/>
      <c r="P107" s="183"/>
    </row>
    <row r="108" spans="1:16">
      <c r="B108" s="155" t="str">
        <f t="shared" si="1"/>
        <v>10GbE</v>
      </c>
      <c r="C108" s="156" t="str">
        <f t="shared" si="1"/>
        <v>Various</v>
      </c>
      <c r="D108" s="156" t="str">
        <f t="shared" si="1"/>
        <v>Legacy/discontinued</v>
      </c>
      <c r="E108" s="277">
        <f>'Ethernet Total'!E117</f>
        <v>99.093186017554928</v>
      </c>
      <c r="F108" s="277">
        <f>'Ethernet Total'!F117</f>
        <v>94.281145957499305</v>
      </c>
      <c r="G108" s="277"/>
      <c r="H108" s="277"/>
      <c r="I108" s="277"/>
      <c r="J108" s="277"/>
      <c r="K108" s="277"/>
      <c r="L108" s="277"/>
      <c r="M108" s="277"/>
      <c r="N108" s="277"/>
      <c r="O108" s="277"/>
      <c r="P108" s="277"/>
    </row>
    <row r="109" spans="1:16">
      <c r="B109" s="152" t="str">
        <f t="shared" si="1"/>
        <v>25GbE SR</v>
      </c>
      <c r="C109" s="153" t="str">
        <f t="shared" si="1"/>
        <v>100 - 300 m</v>
      </c>
      <c r="D109" s="154" t="str">
        <f t="shared" si="1"/>
        <v>SFP28</v>
      </c>
      <c r="E109" s="183">
        <f>'Ethernet Total'!E118</f>
        <v>187.14315701091519</v>
      </c>
      <c r="F109" s="183">
        <f>'Ethernet Total'!F118</f>
        <v>141.11071819746516</v>
      </c>
      <c r="G109" s="183"/>
      <c r="H109" s="183"/>
      <c r="I109" s="183"/>
      <c r="J109" s="183"/>
      <c r="K109" s="183"/>
      <c r="L109" s="183"/>
      <c r="M109" s="183"/>
      <c r="N109" s="183"/>
      <c r="O109" s="183"/>
      <c r="P109" s="183"/>
    </row>
    <row r="110" spans="1:16">
      <c r="B110" s="152" t="str">
        <f t="shared" si="1"/>
        <v>25GbE LR</v>
      </c>
      <c r="C110" s="153" t="str">
        <f t="shared" si="1"/>
        <v>10 km</v>
      </c>
      <c r="D110" s="154" t="str">
        <f t="shared" si="1"/>
        <v>SFP28</v>
      </c>
      <c r="E110" s="183">
        <f>'Ethernet Total'!E119</f>
        <v>456.24032541776609</v>
      </c>
      <c r="F110" s="183">
        <f>'Ethernet Total'!F119</f>
        <v>324.10355668962507</v>
      </c>
      <c r="G110" s="183"/>
      <c r="H110" s="183"/>
      <c r="I110" s="183"/>
      <c r="J110" s="183"/>
      <c r="K110" s="183"/>
      <c r="L110" s="183"/>
      <c r="M110" s="183"/>
      <c r="N110" s="183"/>
      <c r="O110" s="183"/>
      <c r="P110" s="183"/>
    </row>
    <row r="111" spans="1:16">
      <c r="B111" s="155" t="str">
        <f t="shared" si="1"/>
        <v>25GbE ER</v>
      </c>
      <c r="C111" s="156" t="str">
        <f t="shared" si="1"/>
        <v>40 km</v>
      </c>
      <c r="D111" s="157" t="str">
        <f t="shared" si="1"/>
        <v>SFP28</v>
      </c>
      <c r="E111" s="277">
        <f>'Ethernet Total'!E120</f>
        <v>0</v>
      </c>
      <c r="F111" s="277">
        <f>'Ethernet Total'!F120</f>
        <v>0</v>
      </c>
      <c r="G111" s="277"/>
      <c r="H111" s="277"/>
      <c r="I111" s="277"/>
      <c r="J111" s="277"/>
      <c r="K111" s="277"/>
      <c r="L111" s="277"/>
      <c r="M111" s="277"/>
      <c r="N111" s="277"/>
      <c r="O111" s="277"/>
      <c r="P111" s="277"/>
    </row>
    <row r="112" spans="1:16">
      <c r="B112" s="149" t="str">
        <f t="shared" si="1"/>
        <v>40G SR4</v>
      </c>
      <c r="C112" s="150" t="str">
        <f t="shared" si="1"/>
        <v>100 m</v>
      </c>
      <c r="D112" s="151" t="str">
        <f t="shared" si="1"/>
        <v>QSFP+</v>
      </c>
      <c r="E112" s="327">
        <f>'Ethernet Total'!E121</f>
        <v>96.595063887564976</v>
      </c>
      <c r="F112" s="327">
        <f>'Ethernet Total'!F121</f>
        <v>80.379797575925679</v>
      </c>
      <c r="G112" s="327"/>
      <c r="H112" s="327"/>
      <c r="I112" s="327"/>
      <c r="J112" s="327"/>
      <c r="K112" s="327"/>
      <c r="L112" s="327"/>
      <c r="M112" s="327"/>
      <c r="N112" s="327"/>
      <c r="O112" s="327"/>
      <c r="P112" s="327"/>
    </row>
    <row r="113" spans="2:16">
      <c r="B113" s="152" t="str">
        <f t="shared" si="1"/>
        <v>40GbE MM duplex</v>
      </c>
      <c r="C113" s="153" t="str">
        <f t="shared" si="1"/>
        <v>100 m</v>
      </c>
      <c r="D113" s="154" t="str">
        <f t="shared" si="1"/>
        <v>QSFP+</v>
      </c>
      <c r="E113" s="183">
        <f>'Ethernet Total'!E122</f>
        <v>250</v>
      </c>
      <c r="F113" s="183">
        <f>'Ethernet Total'!F122</f>
        <v>240</v>
      </c>
      <c r="G113" s="183"/>
      <c r="H113" s="183"/>
      <c r="I113" s="183"/>
      <c r="J113" s="183"/>
      <c r="K113" s="183"/>
      <c r="L113" s="183"/>
      <c r="M113" s="183"/>
      <c r="N113" s="183"/>
      <c r="O113" s="183"/>
      <c r="P113" s="183"/>
    </row>
    <row r="114" spans="2:16">
      <c r="B114" s="152" t="str">
        <f t="shared" ref="B114:D133" si="2">B29</f>
        <v>40GbE eSR</v>
      </c>
      <c r="C114" s="153" t="str">
        <f t="shared" si="2"/>
        <v>300 m</v>
      </c>
      <c r="D114" s="154" t="str">
        <f t="shared" si="2"/>
        <v>QSFP+</v>
      </c>
      <c r="E114" s="184">
        <f>'Ethernet Total'!E123</f>
        <v>106.66614587912188</v>
      </c>
      <c r="F114" s="184">
        <f>'Ethernet Total'!F123</f>
        <v>80.99928194026171</v>
      </c>
      <c r="G114" s="184"/>
      <c r="H114" s="184"/>
      <c r="I114" s="184"/>
      <c r="J114" s="184"/>
      <c r="K114" s="184"/>
      <c r="L114" s="184"/>
      <c r="M114" s="184"/>
      <c r="N114" s="184"/>
      <c r="O114" s="184"/>
      <c r="P114" s="184"/>
    </row>
    <row r="115" spans="2:16">
      <c r="B115" s="152" t="str">
        <f t="shared" si="2"/>
        <v>40 GbE PSM4</v>
      </c>
      <c r="C115" s="153" t="str">
        <f t="shared" si="2"/>
        <v>500 m</v>
      </c>
      <c r="D115" s="154" t="str">
        <f t="shared" si="2"/>
        <v>QSFP+</v>
      </c>
      <c r="E115" s="184">
        <f>'Ethernet Total'!E124</f>
        <v>253.19068527507093</v>
      </c>
      <c r="F115" s="184">
        <f>'Ethernet Total'!F124</f>
        <v>262.79055146339874</v>
      </c>
      <c r="G115" s="184"/>
      <c r="H115" s="184"/>
      <c r="I115" s="184"/>
      <c r="J115" s="184"/>
      <c r="K115" s="184"/>
      <c r="L115" s="184"/>
      <c r="M115" s="184"/>
      <c r="N115" s="184"/>
      <c r="O115" s="184"/>
      <c r="P115" s="184"/>
    </row>
    <row r="116" spans="2:16">
      <c r="B116" s="152" t="str">
        <f t="shared" si="2"/>
        <v>40GbE (FR)</v>
      </c>
      <c r="C116" s="153" t="str">
        <f t="shared" si="2"/>
        <v>2 km</v>
      </c>
      <c r="D116" s="154" t="str">
        <f t="shared" si="2"/>
        <v>CFP</v>
      </c>
      <c r="E116" s="183">
        <f>'Ethernet Total'!E125</f>
        <v>4569.894941368153</v>
      </c>
      <c r="F116" s="183">
        <f>'Ethernet Total'!F125</f>
        <v>5251.681208639473</v>
      </c>
      <c r="G116" s="183"/>
      <c r="H116" s="183"/>
      <c r="I116" s="183"/>
      <c r="J116" s="183"/>
      <c r="K116" s="183"/>
      <c r="L116" s="183"/>
      <c r="M116" s="183"/>
      <c r="N116" s="183"/>
      <c r="O116" s="183"/>
      <c r="P116" s="183"/>
    </row>
    <row r="117" spans="2:16">
      <c r="B117" s="152" t="str">
        <f t="shared" si="2"/>
        <v>40GbE (LR4 subspec)</v>
      </c>
      <c r="C117" s="153" t="str">
        <f t="shared" si="2"/>
        <v>2 km</v>
      </c>
      <c r="D117" s="154" t="str">
        <f t="shared" si="2"/>
        <v>QSFP+</v>
      </c>
      <c r="E117" s="183">
        <f>'Ethernet Total'!E126</f>
        <v>377.60055209491952</v>
      </c>
      <c r="F117" s="183">
        <f>'Ethernet Total'!F126</f>
        <v>343.5254726908467</v>
      </c>
      <c r="G117" s="183"/>
      <c r="H117" s="183"/>
      <c r="I117" s="183"/>
      <c r="J117" s="183"/>
      <c r="K117" s="183"/>
      <c r="L117" s="183"/>
      <c r="M117" s="183"/>
      <c r="N117" s="183"/>
      <c r="O117" s="183"/>
      <c r="P117" s="183"/>
    </row>
    <row r="118" spans="2:16">
      <c r="B118" s="152" t="str">
        <f t="shared" si="2"/>
        <v>40GbE</v>
      </c>
      <c r="C118" s="153" t="str">
        <f t="shared" si="2"/>
        <v>10 km</v>
      </c>
      <c r="D118" s="154" t="str">
        <f t="shared" si="2"/>
        <v>CFP</v>
      </c>
      <c r="E118" s="183">
        <f>'Ethernet Total'!E127</f>
        <v>1174.9655306999969</v>
      </c>
      <c r="F118" s="183">
        <f>'Ethernet Total'!F127</f>
        <v>1350.8997571323105</v>
      </c>
      <c r="G118" s="183"/>
      <c r="H118" s="183"/>
      <c r="I118" s="183"/>
      <c r="J118" s="183"/>
      <c r="K118" s="183"/>
      <c r="L118" s="183"/>
      <c r="M118" s="183"/>
      <c r="N118" s="183"/>
      <c r="O118" s="183"/>
      <c r="P118" s="183"/>
    </row>
    <row r="119" spans="2:16">
      <c r="B119" s="152" t="str">
        <f t="shared" si="2"/>
        <v>40GbE</v>
      </c>
      <c r="C119" s="153" t="str">
        <f t="shared" si="2"/>
        <v>10 km</v>
      </c>
      <c r="D119" s="154" t="str">
        <f t="shared" si="2"/>
        <v>QSFP+</v>
      </c>
      <c r="E119" s="183">
        <f>'Ethernet Total'!E128</f>
        <v>427.72742888770347</v>
      </c>
      <c r="F119" s="183">
        <f>'Ethernet Total'!F128</f>
        <v>401.36672508917627</v>
      </c>
      <c r="G119" s="183"/>
      <c r="H119" s="183"/>
      <c r="I119" s="183"/>
      <c r="J119" s="183"/>
      <c r="K119" s="183"/>
      <c r="L119" s="183"/>
      <c r="M119" s="183"/>
      <c r="N119" s="183"/>
      <c r="O119" s="183"/>
      <c r="P119" s="183"/>
    </row>
    <row r="120" spans="2:16">
      <c r="B120" s="155" t="str">
        <f t="shared" si="2"/>
        <v>40GbE</v>
      </c>
      <c r="C120" s="156" t="str">
        <f t="shared" si="2"/>
        <v>40 km</v>
      </c>
      <c r="D120" s="157" t="str">
        <f t="shared" si="2"/>
        <v>all</v>
      </c>
      <c r="E120" s="277">
        <f>'Ethernet Total'!E129</f>
        <v>1673.0572324239708</v>
      </c>
      <c r="F120" s="277">
        <f>'Ethernet Total'!F129</f>
        <v>1459.2330281290015</v>
      </c>
      <c r="G120" s="277"/>
      <c r="H120" s="277"/>
      <c r="I120" s="277"/>
      <c r="J120" s="277"/>
      <c r="K120" s="277"/>
      <c r="L120" s="277"/>
      <c r="M120" s="277"/>
      <c r="N120" s="277"/>
      <c r="O120" s="277"/>
      <c r="P120" s="277"/>
    </row>
    <row r="121" spans="2:16">
      <c r="B121" s="149" t="str">
        <f t="shared" si="2"/>
        <v xml:space="preserve">50G </v>
      </c>
      <c r="C121" s="150" t="str">
        <f t="shared" si="2"/>
        <v>100 m</v>
      </c>
      <c r="D121" s="151" t="str">
        <f t="shared" si="2"/>
        <v>all</v>
      </c>
      <c r="E121" s="327">
        <f>'Ethernet Total'!E130</f>
        <v>0</v>
      </c>
      <c r="F121" s="327">
        <f>'Ethernet Total'!F130</f>
        <v>0</v>
      </c>
      <c r="G121" s="327"/>
      <c r="H121" s="327"/>
      <c r="I121" s="327"/>
      <c r="J121" s="327"/>
      <c r="K121" s="327"/>
      <c r="L121" s="327"/>
      <c r="M121" s="327"/>
      <c r="N121" s="327"/>
      <c r="O121" s="327"/>
      <c r="P121" s="327"/>
    </row>
    <row r="122" spans="2:16">
      <c r="B122" s="152" t="str">
        <f t="shared" si="2"/>
        <v xml:space="preserve">50G </v>
      </c>
      <c r="C122" s="153" t="str">
        <f t="shared" si="2"/>
        <v>2 km</v>
      </c>
      <c r="D122" s="154" t="str">
        <f t="shared" si="2"/>
        <v>all</v>
      </c>
      <c r="E122" s="183">
        <f>'Ethernet Total'!E131</f>
        <v>0</v>
      </c>
      <c r="F122" s="183">
        <f>'Ethernet Total'!F131</f>
        <v>0</v>
      </c>
      <c r="G122" s="183"/>
      <c r="H122" s="183"/>
      <c r="I122" s="183"/>
      <c r="J122" s="183"/>
      <c r="K122" s="183"/>
      <c r="L122" s="183"/>
      <c r="M122" s="183"/>
      <c r="N122" s="183"/>
      <c r="O122" s="183"/>
      <c r="P122" s="183"/>
    </row>
    <row r="123" spans="2:16">
      <c r="B123" s="152" t="str">
        <f t="shared" si="2"/>
        <v xml:space="preserve">50G </v>
      </c>
      <c r="C123" s="153" t="str">
        <f t="shared" si="2"/>
        <v>10 km</v>
      </c>
      <c r="D123" s="154" t="str">
        <f t="shared" si="2"/>
        <v>all</v>
      </c>
      <c r="E123" s="183">
        <f>'Ethernet Total'!E132</f>
        <v>0</v>
      </c>
      <c r="F123" s="183">
        <f>'Ethernet Total'!F132</f>
        <v>0</v>
      </c>
      <c r="G123" s="183"/>
      <c r="H123" s="183"/>
      <c r="I123" s="183"/>
      <c r="J123" s="183"/>
      <c r="K123" s="183"/>
      <c r="L123" s="183"/>
      <c r="M123" s="183"/>
      <c r="N123" s="183"/>
      <c r="O123" s="183"/>
      <c r="P123" s="183"/>
    </row>
    <row r="124" spans="2:16">
      <c r="B124" s="152" t="str">
        <f t="shared" si="2"/>
        <v xml:space="preserve">50G </v>
      </c>
      <c r="C124" s="153" t="str">
        <f t="shared" si="2"/>
        <v>40 km</v>
      </c>
      <c r="D124" s="154" t="str">
        <f t="shared" si="2"/>
        <v>all</v>
      </c>
      <c r="E124" s="183">
        <f>'Ethernet Total'!E133</f>
        <v>0</v>
      </c>
      <c r="F124" s="183">
        <f>'Ethernet Total'!F133</f>
        <v>0</v>
      </c>
      <c r="G124" s="183"/>
      <c r="H124" s="183"/>
      <c r="I124" s="183"/>
      <c r="J124" s="183"/>
      <c r="K124" s="183"/>
      <c r="L124" s="183"/>
      <c r="M124" s="183"/>
      <c r="N124" s="183"/>
      <c r="O124" s="183"/>
      <c r="P124" s="183"/>
    </row>
    <row r="125" spans="2:16">
      <c r="B125" s="155" t="str">
        <f t="shared" si="2"/>
        <v xml:space="preserve">50G </v>
      </c>
      <c r="C125" s="156" t="str">
        <f t="shared" si="2"/>
        <v>80 km</v>
      </c>
      <c r="D125" s="157" t="str">
        <f t="shared" si="2"/>
        <v>all</v>
      </c>
      <c r="E125" s="277">
        <f>'Ethernet Total'!E134</f>
        <v>0</v>
      </c>
      <c r="F125" s="277">
        <f>'Ethernet Total'!F134</f>
        <v>0</v>
      </c>
      <c r="G125" s="277"/>
      <c r="H125" s="277"/>
      <c r="I125" s="277"/>
      <c r="J125" s="277"/>
      <c r="K125" s="277"/>
      <c r="L125" s="277"/>
      <c r="M125" s="277"/>
      <c r="N125" s="277"/>
      <c r="O125" s="277"/>
      <c r="P125" s="277"/>
    </row>
    <row r="126" spans="2:16">
      <c r="B126" s="149" t="str">
        <f t="shared" si="2"/>
        <v>100G</v>
      </c>
      <c r="C126" s="150" t="str">
        <f t="shared" si="2"/>
        <v>100 m</v>
      </c>
      <c r="D126" s="151" t="str">
        <f t="shared" si="2"/>
        <v>CFP</v>
      </c>
      <c r="E126" s="327">
        <f>'Ethernet Total'!E135</f>
        <v>1422.7039686825053</v>
      </c>
      <c r="F126" s="327">
        <f>'Ethernet Total'!F135</f>
        <v>1273.3986691740201</v>
      </c>
      <c r="G126" s="327"/>
      <c r="H126" s="327"/>
      <c r="I126" s="327"/>
      <c r="J126" s="327"/>
      <c r="K126" s="327"/>
      <c r="L126" s="327"/>
      <c r="M126" s="327"/>
      <c r="N126" s="327"/>
      <c r="O126" s="327"/>
      <c r="P126" s="327"/>
    </row>
    <row r="127" spans="2:16">
      <c r="B127" s="152" t="str">
        <f t="shared" si="2"/>
        <v>100G</v>
      </c>
      <c r="C127" s="153" t="str">
        <f t="shared" si="2"/>
        <v>100 m</v>
      </c>
      <c r="D127" s="154" t="str">
        <f t="shared" si="2"/>
        <v>CFP2/4</v>
      </c>
      <c r="E127" s="183">
        <f>'Ethernet Total'!E136</f>
        <v>1204.7629951912068</v>
      </c>
      <c r="F127" s="183">
        <f>'Ethernet Total'!F136</f>
        <v>1092.608197443808</v>
      </c>
      <c r="G127" s="183"/>
      <c r="H127" s="183"/>
      <c r="I127" s="183"/>
      <c r="J127" s="183"/>
      <c r="K127" s="183"/>
      <c r="L127" s="183"/>
      <c r="M127" s="183"/>
      <c r="N127" s="183"/>
      <c r="O127" s="183"/>
      <c r="P127" s="183"/>
    </row>
    <row r="128" spans="2:16">
      <c r="B128" s="152" t="str">
        <f t="shared" si="2"/>
        <v>100G SR4</v>
      </c>
      <c r="C128" s="153" t="str">
        <f t="shared" si="2"/>
        <v>100 m</v>
      </c>
      <c r="D128" s="154" t="str">
        <f t="shared" si="2"/>
        <v>QSFP28</v>
      </c>
      <c r="E128" s="183">
        <f>'Ethernet Total'!E137</f>
        <v>258.09426618771823</v>
      </c>
      <c r="F128" s="183">
        <f>'Ethernet Total'!F137</f>
        <v>182.02277386466108</v>
      </c>
      <c r="G128" s="183"/>
      <c r="H128" s="183"/>
      <c r="I128" s="183"/>
      <c r="J128" s="183"/>
      <c r="K128" s="183"/>
      <c r="L128" s="183"/>
      <c r="M128" s="183"/>
      <c r="N128" s="183"/>
      <c r="O128" s="183"/>
      <c r="P128" s="183"/>
    </row>
    <row r="129" spans="2:16">
      <c r="B129" s="152" t="str">
        <f t="shared" si="2"/>
        <v>100G SR2</v>
      </c>
      <c r="C129" s="153" t="str">
        <f t="shared" si="2"/>
        <v>100 m</v>
      </c>
      <c r="D129" s="154" t="str">
        <f t="shared" si="2"/>
        <v>SFP-DD, DSFP</v>
      </c>
      <c r="E129" s="183">
        <f>'Ethernet Total'!E138</f>
        <v>0</v>
      </c>
      <c r="F129" s="183">
        <f>'Ethernet Total'!F138</f>
        <v>0</v>
      </c>
      <c r="G129" s="183"/>
      <c r="H129" s="183"/>
      <c r="I129" s="183"/>
      <c r="J129" s="183"/>
      <c r="K129" s="183"/>
      <c r="L129" s="183"/>
      <c r="M129" s="183"/>
      <c r="N129" s="183"/>
      <c r="O129" s="183"/>
      <c r="P129" s="183"/>
    </row>
    <row r="130" spans="2:16">
      <c r="B130" s="152" t="str">
        <f t="shared" si="2"/>
        <v>100G MM Duplex</v>
      </c>
      <c r="C130" s="153" t="str">
        <f t="shared" si="2"/>
        <v>100 m</v>
      </c>
      <c r="D130" s="154" t="str">
        <f t="shared" si="2"/>
        <v>QSFP28</v>
      </c>
      <c r="E130" s="183">
        <f>'Ethernet Total'!E139</f>
        <v>0</v>
      </c>
      <c r="F130" s="183">
        <f>'Ethernet Total'!F139</f>
        <v>0</v>
      </c>
      <c r="G130" s="183"/>
      <c r="H130" s="183"/>
      <c r="I130" s="183"/>
      <c r="J130" s="183"/>
      <c r="K130" s="183"/>
      <c r="L130" s="183"/>
      <c r="M130" s="183"/>
      <c r="N130" s="183"/>
      <c r="O130" s="183"/>
      <c r="P130" s="183"/>
    </row>
    <row r="131" spans="2:16">
      <c r="B131" s="152" t="str">
        <f t="shared" si="2"/>
        <v>100G eSR</v>
      </c>
      <c r="C131" s="153" t="str">
        <f t="shared" si="2"/>
        <v>300 m</v>
      </c>
      <c r="D131" s="154" t="str">
        <f t="shared" si="2"/>
        <v>QSFP28</v>
      </c>
      <c r="E131" s="183">
        <f>'Ethernet Total'!E140</f>
        <v>0</v>
      </c>
      <c r="F131" s="183">
        <f>'Ethernet Total'!F140</f>
        <v>0</v>
      </c>
      <c r="G131" s="183"/>
      <c r="H131" s="183"/>
      <c r="I131" s="183"/>
      <c r="J131" s="183"/>
      <c r="K131" s="183"/>
      <c r="L131" s="183"/>
      <c r="M131" s="183"/>
      <c r="N131" s="183"/>
      <c r="O131" s="183"/>
      <c r="P131" s="183"/>
    </row>
    <row r="132" spans="2:16">
      <c r="B132" s="152" t="str">
        <f t="shared" si="2"/>
        <v>100G PSM4</v>
      </c>
      <c r="C132" s="153" t="str">
        <f t="shared" si="2"/>
        <v>500 m</v>
      </c>
      <c r="D132" s="154" t="str">
        <f t="shared" si="2"/>
        <v>QSFP28</v>
      </c>
      <c r="E132" s="183">
        <f>'Ethernet Total'!E141</f>
        <v>337.41687156790022</v>
      </c>
      <c r="F132" s="183">
        <f>'Ethernet Total'!F141</f>
        <v>222.65569307558187</v>
      </c>
      <c r="G132" s="183"/>
      <c r="H132" s="183"/>
      <c r="I132" s="183"/>
      <c r="J132" s="183"/>
      <c r="K132" s="183"/>
      <c r="L132" s="183"/>
      <c r="M132" s="183"/>
      <c r="N132" s="183"/>
      <c r="O132" s="183"/>
      <c r="P132" s="183"/>
    </row>
    <row r="133" spans="2:16">
      <c r="B133" s="152" t="str">
        <f t="shared" si="2"/>
        <v>100G DR</v>
      </c>
      <c r="C133" s="153" t="str">
        <f t="shared" si="2"/>
        <v>500 m</v>
      </c>
      <c r="D133" s="154" t="str">
        <f t="shared" si="2"/>
        <v>QSFP28</v>
      </c>
      <c r="E133" s="183">
        <f>'Ethernet Total'!E142</f>
        <v>0</v>
      </c>
      <c r="F133" s="183">
        <f>'Ethernet Total'!F142</f>
        <v>0</v>
      </c>
      <c r="G133" s="183"/>
      <c r="H133" s="183"/>
      <c r="I133" s="183"/>
      <c r="J133" s="183"/>
      <c r="K133" s="183"/>
      <c r="L133" s="183"/>
      <c r="M133" s="183"/>
      <c r="N133" s="183"/>
      <c r="O133" s="183"/>
      <c r="P133" s="183"/>
    </row>
    <row r="134" spans="2:16">
      <c r="B134" s="152" t="str">
        <f t="shared" ref="B134:D147" si="3">B49</f>
        <v>100G CWDM4-Subspec</v>
      </c>
      <c r="C134" s="153" t="str">
        <f t="shared" si="3"/>
        <v>500 m</v>
      </c>
      <c r="D134" s="154" t="str">
        <f t="shared" si="3"/>
        <v>QSFP28</v>
      </c>
      <c r="E134" s="183">
        <f>'Ethernet Total'!E143</f>
        <v>625</v>
      </c>
      <c r="F134" s="183">
        <f>'Ethernet Total'!F143</f>
        <v>450</v>
      </c>
      <c r="G134" s="183"/>
      <c r="H134" s="183"/>
      <c r="I134" s="183"/>
      <c r="J134" s="183"/>
      <c r="K134" s="183"/>
      <c r="L134" s="183"/>
      <c r="M134" s="183"/>
      <c r="N134" s="183"/>
      <c r="O134" s="183"/>
      <c r="P134" s="183"/>
    </row>
    <row r="135" spans="2:16">
      <c r="B135" s="152" t="str">
        <f t="shared" si="3"/>
        <v>100G CWDM4</v>
      </c>
      <c r="C135" s="153" t="str">
        <f t="shared" si="3"/>
        <v>2 km</v>
      </c>
      <c r="D135" s="154" t="str">
        <f t="shared" si="3"/>
        <v>QSFP28</v>
      </c>
      <c r="E135" s="183">
        <f>'Ethernet Total'!E144</f>
        <v>825</v>
      </c>
      <c r="F135" s="183">
        <f>'Ethernet Total'!F144</f>
        <v>650</v>
      </c>
      <c r="G135" s="183"/>
      <c r="H135" s="183"/>
      <c r="I135" s="183"/>
      <c r="J135" s="183"/>
      <c r="K135" s="183"/>
      <c r="L135" s="183"/>
      <c r="M135" s="183"/>
      <c r="N135" s="183"/>
      <c r="O135" s="183"/>
      <c r="P135" s="183"/>
    </row>
    <row r="136" spans="2:16">
      <c r="B136" s="152" t="str">
        <f t="shared" si="3"/>
        <v>100G FR</v>
      </c>
      <c r="C136" s="153" t="str">
        <f t="shared" si="3"/>
        <v>2 km</v>
      </c>
      <c r="D136" s="154" t="str">
        <f t="shared" si="3"/>
        <v>QSFP28</v>
      </c>
      <c r="E136" s="183">
        <f>'Ethernet Total'!E145</f>
        <v>0</v>
      </c>
      <c r="F136" s="183">
        <f>'Ethernet Total'!F145</f>
        <v>0</v>
      </c>
      <c r="G136" s="183"/>
      <c r="H136" s="183"/>
      <c r="I136" s="183"/>
      <c r="J136" s="183"/>
      <c r="K136" s="183"/>
      <c r="L136" s="183"/>
      <c r="M136" s="183"/>
      <c r="N136" s="183"/>
      <c r="O136" s="183"/>
      <c r="P136" s="183"/>
    </row>
    <row r="137" spans="2:16">
      <c r="B137" s="152" t="str">
        <f t="shared" si="3"/>
        <v>100G</v>
      </c>
      <c r="C137" s="153" t="str">
        <f t="shared" si="3"/>
        <v>10 km</v>
      </c>
      <c r="D137" s="154" t="str">
        <f t="shared" si="3"/>
        <v>CFP</v>
      </c>
      <c r="E137" s="183">
        <f>'Ethernet Total'!E146</f>
        <v>3527.8709620331333</v>
      </c>
      <c r="F137" s="183">
        <f>'Ethernet Total'!F146</f>
        <v>2768.0701132780364</v>
      </c>
      <c r="G137" s="183"/>
      <c r="H137" s="183"/>
      <c r="I137" s="183"/>
      <c r="J137" s="183"/>
      <c r="K137" s="183"/>
      <c r="L137" s="183"/>
      <c r="M137" s="183"/>
      <c r="N137" s="183"/>
      <c r="O137" s="183"/>
      <c r="P137" s="183"/>
    </row>
    <row r="138" spans="2:16">
      <c r="B138" s="152" t="str">
        <f t="shared" si="3"/>
        <v>100G</v>
      </c>
      <c r="C138" s="153" t="str">
        <f t="shared" si="3"/>
        <v>10 km</v>
      </c>
      <c r="D138" s="154" t="str">
        <f t="shared" si="3"/>
        <v>CFP2/4</v>
      </c>
      <c r="E138" s="183">
        <f>'Ethernet Total'!E147</f>
        <v>2882.5268681316725</v>
      </c>
      <c r="F138" s="183">
        <f>'Ethernet Total'!F147</f>
        <v>2140.3307221126156</v>
      </c>
      <c r="G138" s="183"/>
      <c r="H138" s="183"/>
      <c r="I138" s="183"/>
      <c r="J138" s="183"/>
      <c r="K138" s="183"/>
      <c r="L138" s="183"/>
      <c r="M138" s="183"/>
      <c r="N138" s="183"/>
      <c r="O138" s="183"/>
      <c r="P138" s="183"/>
    </row>
    <row r="139" spans="2:16">
      <c r="B139" s="152" t="str">
        <f t="shared" si="3"/>
        <v>100G LR4</v>
      </c>
      <c r="C139" s="153" t="str">
        <f t="shared" si="3"/>
        <v>10 km</v>
      </c>
      <c r="D139" s="154" t="str">
        <f t="shared" si="3"/>
        <v>QSFP28</v>
      </c>
      <c r="E139" s="183">
        <f>'Ethernet Total'!E148</f>
        <v>1938.1501024552811</v>
      </c>
      <c r="F139" s="183">
        <f>'Ethernet Total'!F148</f>
        <v>1200</v>
      </c>
      <c r="G139" s="183"/>
      <c r="H139" s="183"/>
      <c r="I139" s="183"/>
      <c r="J139" s="183"/>
      <c r="K139" s="183"/>
      <c r="L139" s="183"/>
      <c r="M139" s="183"/>
      <c r="N139" s="183"/>
      <c r="O139" s="183"/>
      <c r="P139" s="183"/>
    </row>
    <row r="140" spans="2:16">
      <c r="B140" s="152" t="str">
        <f t="shared" si="3"/>
        <v>100G 4WDM10</v>
      </c>
      <c r="C140" s="153" t="str">
        <f t="shared" si="3"/>
        <v>10 km</v>
      </c>
      <c r="D140" s="154" t="str">
        <f t="shared" si="3"/>
        <v>QSFP28</v>
      </c>
      <c r="E140" s="183">
        <f>'Ethernet Total'!E149</f>
        <v>0</v>
      </c>
      <c r="F140" s="183">
        <f>'Ethernet Total'!F149</f>
        <v>500</v>
      </c>
      <c r="G140" s="183"/>
      <c r="H140" s="183"/>
      <c r="I140" s="183"/>
      <c r="J140" s="183"/>
      <c r="K140" s="183"/>
      <c r="L140" s="183"/>
      <c r="M140" s="183"/>
      <c r="N140" s="183"/>
      <c r="O140" s="183"/>
      <c r="P140" s="183"/>
    </row>
    <row r="141" spans="2:16">
      <c r="B141" s="152" t="str">
        <f t="shared" si="3"/>
        <v>100G 4WDM20</v>
      </c>
      <c r="C141" s="153" t="str">
        <f t="shared" si="3"/>
        <v>20 km</v>
      </c>
      <c r="D141" s="154" t="str">
        <f t="shared" si="3"/>
        <v>QSFP28</v>
      </c>
      <c r="E141" s="183">
        <f>'Ethernet Total'!E150</f>
        <v>0</v>
      </c>
      <c r="F141" s="183">
        <f>'Ethernet Total'!F150</f>
        <v>0</v>
      </c>
      <c r="G141" s="183"/>
      <c r="H141" s="183"/>
      <c r="I141" s="183"/>
      <c r="J141" s="183"/>
      <c r="K141" s="183"/>
      <c r="L141" s="183"/>
      <c r="M141" s="183"/>
      <c r="N141" s="183"/>
      <c r="O141" s="183"/>
      <c r="P141" s="183"/>
    </row>
    <row r="142" spans="2:16">
      <c r="B142" s="152" t="str">
        <f t="shared" si="3"/>
        <v>100G ER4-Lite</v>
      </c>
      <c r="C142" s="153" t="str">
        <f t="shared" si="3"/>
        <v>30 km</v>
      </c>
      <c r="D142" s="154" t="str">
        <f t="shared" si="3"/>
        <v>QSFP28</v>
      </c>
      <c r="E142" s="183">
        <f>'Ethernet Total'!E151</f>
        <v>0</v>
      </c>
      <c r="F142" s="183">
        <f>'Ethernet Total'!F151</f>
        <v>3487.2423945044161</v>
      </c>
      <c r="G142" s="183"/>
      <c r="H142" s="183"/>
      <c r="I142" s="183"/>
      <c r="J142" s="183"/>
      <c r="K142" s="183"/>
      <c r="L142" s="183"/>
      <c r="M142" s="183"/>
      <c r="N142" s="183"/>
      <c r="O142" s="183"/>
      <c r="P142" s="183"/>
    </row>
    <row r="143" spans="2:16">
      <c r="B143" s="152" t="str">
        <f t="shared" si="3"/>
        <v>100G ER4</v>
      </c>
      <c r="C143" s="153" t="str">
        <f t="shared" si="3"/>
        <v>40 km</v>
      </c>
      <c r="D143" s="154" t="str">
        <f t="shared" si="3"/>
        <v>QSFP28</v>
      </c>
      <c r="E143" s="183">
        <f>'Ethernet Total'!E152</f>
        <v>8992.3604525403425</v>
      </c>
      <c r="F143" s="183">
        <f>'Ethernet Total'!F152</f>
        <v>6675.4855675304152</v>
      </c>
      <c r="G143" s="183"/>
      <c r="H143" s="183"/>
      <c r="I143" s="183"/>
      <c r="J143" s="183"/>
      <c r="K143" s="183"/>
      <c r="L143" s="183"/>
      <c r="M143" s="183"/>
      <c r="N143" s="183"/>
      <c r="O143" s="183"/>
      <c r="P143" s="183"/>
    </row>
    <row r="144" spans="2:16">
      <c r="B144" s="155" t="str">
        <f t="shared" si="3"/>
        <v>100G ZR4</v>
      </c>
      <c r="C144" s="156" t="str">
        <f t="shared" si="3"/>
        <v>80 km</v>
      </c>
      <c r="D144" s="157" t="str">
        <f t="shared" si="3"/>
        <v>QSFP28</v>
      </c>
      <c r="E144" s="277">
        <f>'Ethernet Total'!E153</f>
        <v>0</v>
      </c>
      <c r="F144" s="277">
        <f>'Ethernet Total'!F153</f>
        <v>0</v>
      </c>
      <c r="G144" s="277"/>
      <c r="H144" s="277"/>
      <c r="I144" s="277"/>
      <c r="J144" s="277"/>
      <c r="K144" s="277"/>
      <c r="L144" s="277"/>
      <c r="M144" s="277"/>
      <c r="N144" s="277"/>
      <c r="O144" s="277"/>
      <c r="P144" s="277"/>
    </row>
    <row r="145" spans="2:16" ht="12" customHeight="1">
      <c r="B145" s="149" t="str">
        <f t="shared" si="3"/>
        <v>200G SR4</v>
      </c>
      <c r="C145" s="150" t="str">
        <f t="shared" si="3"/>
        <v>100 m</v>
      </c>
      <c r="D145" s="151" t="str">
        <f t="shared" si="3"/>
        <v>QSFP56</v>
      </c>
      <c r="E145" s="327">
        <f>'Ethernet Total'!E154</f>
        <v>0</v>
      </c>
      <c r="F145" s="327">
        <f>'Ethernet Total'!F154</f>
        <v>0</v>
      </c>
      <c r="G145" s="327"/>
      <c r="H145" s="327"/>
      <c r="I145" s="327"/>
      <c r="J145" s="327"/>
      <c r="K145" s="327"/>
      <c r="L145" s="327"/>
      <c r="M145" s="327"/>
      <c r="N145" s="327"/>
      <c r="O145" s="327"/>
      <c r="P145" s="327"/>
    </row>
    <row r="146" spans="2:16">
      <c r="B146" s="152" t="str">
        <f t="shared" si="3"/>
        <v>200G DR</v>
      </c>
      <c r="C146" s="153" t="str">
        <f t="shared" si="3"/>
        <v>500 m</v>
      </c>
      <c r="D146" s="154" t="str">
        <f t="shared" si="3"/>
        <v>TBD</v>
      </c>
      <c r="E146" s="183">
        <f>'Ethernet Total'!E155</f>
        <v>0</v>
      </c>
      <c r="F146" s="183">
        <f>'Ethernet Total'!F155</f>
        <v>0</v>
      </c>
      <c r="G146" s="183"/>
      <c r="H146" s="183"/>
      <c r="I146" s="183"/>
      <c r="J146" s="183"/>
      <c r="K146" s="183"/>
      <c r="L146" s="183"/>
      <c r="M146" s="183"/>
      <c r="N146" s="183"/>
      <c r="O146" s="183"/>
      <c r="P146" s="183"/>
    </row>
    <row r="147" spans="2:16">
      <c r="B147" s="152" t="str">
        <f t="shared" si="3"/>
        <v>200G FR4</v>
      </c>
      <c r="C147" s="153" t="str">
        <f t="shared" si="3"/>
        <v>3 km</v>
      </c>
      <c r="D147" s="154" t="str">
        <f t="shared" si="3"/>
        <v>QSFP56</v>
      </c>
      <c r="E147" s="183">
        <f>'Ethernet Total'!E156</f>
        <v>0</v>
      </c>
      <c r="F147" s="183">
        <f>'Ethernet Total'!F156</f>
        <v>0</v>
      </c>
      <c r="G147" s="183"/>
      <c r="H147" s="183"/>
      <c r="I147" s="183"/>
      <c r="J147" s="183"/>
      <c r="K147" s="183"/>
      <c r="L147" s="183"/>
      <c r="M147" s="183"/>
      <c r="N147" s="183"/>
      <c r="O147" s="183"/>
      <c r="P147" s="183"/>
    </row>
    <row r="148" spans="2:16">
      <c r="B148" s="152" t="str">
        <f t="shared" ref="B148:D148" si="4">B63</f>
        <v>200G LR</v>
      </c>
      <c r="C148" s="153" t="str">
        <f t="shared" si="4"/>
        <v>10 km</v>
      </c>
      <c r="D148" s="154" t="str">
        <f t="shared" si="4"/>
        <v>TBD</v>
      </c>
      <c r="E148" s="183">
        <f>'Ethernet Total'!E157</f>
        <v>0</v>
      </c>
      <c r="F148" s="183">
        <f>'Ethernet Total'!F157</f>
        <v>0</v>
      </c>
      <c r="G148" s="183"/>
      <c r="H148" s="183"/>
      <c r="I148" s="183"/>
      <c r="J148" s="183"/>
      <c r="K148" s="183"/>
      <c r="L148" s="183"/>
      <c r="M148" s="183"/>
      <c r="N148" s="183"/>
      <c r="O148" s="183"/>
      <c r="P148" s="183"/>
    </row>
    <row r="149" spans="2:16">
      <c r="B149" s="155" t="str">
        <f t="shared" ref="B149:D149" si="5">B64</f>
        <v>200G ER4</v>
      </c>
      <c r="C149" s="156" t="str">
        <f t="shared" si="5"/>
        <v>40 km</v>
      </c>
      <c r="D149" s="157" t="str">
        <f t="shared" si="5"/>
        <v>TBD</v>
      </c>
      <c r="E149" s="277">
        <f>'Ethernet Total'!E158</f>
        <v>0</v>
      </c>
      <c r="F149" s="277">
        <f>'Ethernet Total'!F158</f>
        <v>0</v>
      </c>
      <c r="G149" s="277"/>
      <c r="H149" s="277"/>
      <c r="I149" s="277"/>
      <c r="J149" s="277"/>
      <c r="K149" s="277"/>
      <c r="L149" s="277"/>
      <c r="M149" s="277"/>
      <c r="N149" s="277"/>
      <c r="O149" s="277"/>
      <c r="P149" s="277"/>
    </row>
    <row r="150" spans="2:16">
      <c r="B150" s="149" t="str">
        <f t="shared" ref="B150:D159" si="6">B65</f>
        <v>2x200 (400G-SR8)</v>
      </c>
      <c r="C150" s="150" t="str">
        <f t="shared" si="6"/>
        <v>100 m</v>
      </c>
      <c r="D150" s="151" t="str">
        <f t="shared" si="6"/>
        <v>OSFP, QSFP-DD</v>
      </c>
      <c r="E150" s="327">
        <f>'Ethernet Total'!E159</f>
        <v>0</v>
      </c>
      <c r="F150" s="327">
        <f>'Ethernet Total'!F159</f>
        <v>0</v>
      </c>
      <c r="G150" s="327"/>
      <c r="H150" s="327"/>
      <c r="I150" s="327"/>
      <c r="J150" s="327"/>
      <c r="K150" s="327"/>
      <c r="L150" s="327"/>
      <c r="M150" s="327"/>
      <c r="N150" s="327"/>
      <c r="O150" s="327"/>
      <c r="P150" s="327"/>
    </row>
    <row r="151" spans="2:16">
      <c r="B151" s="152" t="str">
        <f t="shared" si="6"/>
        <v>400G SR4.2</v>
      </c>
      <c r="C151" s="153" t="str">
        <f t="shared" si="6"/>
        <v>100 m</v>
      </c>
      <c r="D151" s="154" t="str">
        <f t="shared" si="6"/>
        <v>OSFP, QSFP-DD</v>
      </c>
      <c r="E151" s="183">
        <f>'Ethernet Total'!E160</f>
        <v>0</v>
      </c>
      <c r="F151" s="183">
        <f>'Ethernet Total'!F160</f>
        <v>0</v>
      </c>
      <c r="G151" s="183"/>
      <c r="H151" s="183"/>
      <c r="I151" s="183"/>
      <c r="J151" s="183"/>
      <c r="K151" s="183"/>
      <c r="L151" s="183"/>
      <c r="M151" s="183"/>
      <c r="N151" s="183"/>
      <c r="O151" s="183"/>
      <c r="P151" s="183"/>
    </row>
    <row r="152" spans="2:16">
      <c r="B152" s="152" t="str">
        <f t="shared" si="6"/>
        <v>400G DR4</v>
      </c>
      <c r="C152" s="153" t="str">
        <f t="shared" si="6"/>
        <v>500 m</v>
      </c>
      <c r="D152" s="154" t="str">
        <f t="shared" si="6"/>
        <v>OSFP, QSFP-DD, QSFP112</v>
      </c>
      <c r="E152" s="183">
        <f>'Ethernet Total'!E161</f>
        <v>0</v>
      </c>
      <c r="F152" s="183">
        <f>'Ethernet Total'!F161</f>
        <v>0</v>
      </c>
      <c r="G152" s="183"/>
      <c r="H152" s="183"/>
      <c r="I152" s="183"/>
      <c r="J152" s="183"/>
      <c r="K152" s="183"/>
      <c r="L152" s="183"/>
      <c r="M152" s="183"/>
      <c r="N152" s="183"/>
      <c r="O152" s="183"/>
      <c r="P152" s="183"/>
    </row>
    <row r="153" spans="2:16">
      <c r="B153" s="152" t="str">
        <f t="shared" si="6"/>
        <v>2x(200G FR4)</v>
      </c>
      <c r="C153" s="153" t="str">
        <f t="shared" si="6"/>
        <v>2 km</v>
      </c>
      <c r="D153" s="154" t="str">
        <f t="shared" si="6"/>
        <v>OSFP</v>
      </c>
      <c r="E153" s="183">
        <f>'Ethernet Total'!E162</f>
        <v>0</v>
      </c>
      <c r="F153" s="183">
        <f>'Ethernet Total'!F162</f>
        <v>0</v>
      </c>
      <c r="G153" s="183"/>
      <c r="H153" s="183"/>
      <c r="I153" s="183"/>
      <c r="J153" s="183"/>
      <c r="K153" s="183"/>
      <c r="L153" s="183"/>
      <c r="M153" s="183"/>
      <c r="N153" s="183"/>
      <c r="O153" s="183"/>
      <c r="P153" s="183"/>
    </row>
    <row r="154" spans="2:16">
      <c r="B154" s="152" t="str">
        <f t="shared" si="6"/>
        <v>400G FR4</v>
      </c>
      <c r="C154" s="153" t="str">
        <f t="shared" si="6"/>
        <v>2 km</v>
      </c>
      <c r="D154" s="154" t="str">
        <f t="shared" si="6"/>
        <v>OSFP, QSFP-DD, QSFP112</v>
      </c>
      <c r="E154" s="183">
        <f>'Ethernet Total'!E163</f>
        <v>0</v>
      </c>
      <c r="F154" s="183">
        <f>'Ethernet Total'!F163</f>
        <v>0</v>
      </c>
      <c r="G154" s="183"/>
      <c r="H154" s="183"/>
      <c r="I154" s="183"/>
      <c r="J154" s="183"/>
      <c r="K154" s="183"/>
      <c r="L154" s="183"/>
      <c r="M154" s="183"/>
      <c r="N154" s="183"/>
      <c r="O154" s="183"/>
      <c r="P154" s="183"/>
    </row>
    <row r="155" spans="2:16">
      <c r="B155" s="152" t="str">
        <f t="shared" si="6"/>
        <v>400G LR8, LR4</v>
      </c>
      <c r="C155" s="153" t="str">
        <f t="shared" si="6"/>
        <v>10 km</v>
      </c>
      <c r="D155" s="154" t="str">
        <f t="shared" si="6"/>
        <v>OSFP, QSFP-DD, QSFP112</v>
      </c>
      <c r="E155" s="183">
        <f>'Ethernet Total'!E164</f>
        <v>0</v>
      </c>
      <c r="F155" s="183">
        <f>'Ethernet Total'!F164</f>
        <v>0</v>
      </c>
      <c r="G155" s="183"/>
      <c r="H155" s="183"/>
      <c r="I155" s="183"/>
      <c r="J155" s="183"/>
      <c r="K155" s="183"/>
      <c r="L155" s="183"/>
      <c r="M155" s="183"/>
      <c r="N155" s="183"/>
      <c r="O155" s="183"/>
      <c r="P155" s="183"/>
    </row>
    <row r="156" spans="2:16">
      <c r="B156" s="155" t="str">
        <f t="shared" si="6"/>
        <v>400G ER4</v>
      </c>
      <c r="C156" s="156" t="str">
        <f t="shared" si="6"/>
        <v>40 km</v>
      </c>
      <c r="D156" s="157" t="str">
        <f t="shared" si="6"/>
        <v>TBD</v>
      </c>
      <c r="E156" s="277">
        <f>'Ethernet Total'!E165</f>
        <v>0</v>
      </c>
      <c r="F156" s="277">
        <f>'Ethernet Total'!F165</f>
        <v>0</v>
      </c>
      <c r="G156" s="277"/>
      <c r="H156" s="277"/>
      <c r="I156" s="277"/>
      <c r="J156" s="277"/>
      <c r="K156" s="277"/>
      <c r="L156" s="277"/>
      <c r="M156" s="277"/>
      <c r="N156" s="277"/>
      <c r="O156" s="277"/>
      <c r="P156" s="277"/>
    </row>
    <row r="157" spans="2:16">
      <c r="B157" s="149" t="str">
        <f t="shared" si="6"/>
        <v>800G SR8</v>
      </c>
      <c r="C157" s="150" t="str">
        <f t="shared" si="6"/>
        <v>50 m</v>
      </c>
      <c r="D157" s="151" t="str">
        <f t="shared" si="6"/>
        <v>OSFP, QSFP-DD800</v>
      </c>
      <c r="E157" s="327">
        <f>'Ethernet Total'!E166</f>
        <v>0</v>
      </c>
      <c r="F157" s="327">
        <f>'Ethernet Total'!F166</f>
        <v>0</v>
      </c>
      <c r="G157" s="327"/>
      <c r="H157" s="327"/>
      <c r="I157" s="327"/>
      <c r="J157" s="327"/>
      <c r="K157" s="327"/>
      <c r="L157" s="327"/>
      <c r="M157" s="327"/>
      <c r="N157" s="327"/>
      <c r="O157" s="327"/>
      <c r="P157" s="327"/>
    </row>
    <row r="158" spans="2:16">
      <c r="B158" s="152" t="str">
        <f t="shared" si="6"/>
        <v>800G DR8, DR4</v>
      </c>
      <c r="C158" s="153" t="str">
        <f t="shared" si="6"/>
        <v>500 m</v>
      </c>
      <c r="D158" s="154" t="str">
        <f t="shared" si="6"/>
        <v>OSFP, QSFP-DD800</v>
      </c>
      <c r="E158" s="183">
        <f>'Ethernet Total'!E167</f>
        <v>0</v>
      </c>
      <c r="F158" s="183">
        <f>'Ethernet Total'!F167</f>
        <v>0</v>
      </c>
      <c r="G158" s="183"/>
      <c r="H158" s="183"/>
      <c r="I158" s="183"/>
      <c r="J158" s="183"/>
      <c r="K158" s="183"/>
      <c r="L158" s="183"/>
      <c r="M158" s="183"/>
      <c r="N158" s="183"/>
      <c r="O158" s="183"/>
      <c r="P158" s="183"/>
    </row>
    <row r="159" spans="2:16">
      <c r="B159" s="152" t="str">
        <f t="shared" si="6"/>
        <v>2x(400G FR4), 800G FR4</v>
      </c>
      <c r="C159" s="153" t="str">
        <f t="shared" si="6"/>
        <v>2 km</v>
      </c>
      <c r="D159" s="154" t="str">
        <f t="shared" si="6"/>
        <v>OSFP, QSFP-DD800</v>
      </c>
      <c r="E159" s="183">
        <f>'Ethernet Total'!E168</f>
        <v>0</v>
      </c>
      <c r="F159" s="183">
        <f>'Ethernet Total'!F168</f>
        <v>0</v>
      </c>
      <c r="G159" s="183"/>
      <c r="H159" s="183"/>
      <c r="I159" s="183"/>
      <c r="J159" s="183"/>
      <c r="K159" s="183"/>
      <c r="L159" s="183"/>
      <c r="M159" s="183"/>
      <c r="N159" s="183"/>
      <c r="O159" s="183"/>
      <c r="P159" s="183"/>
    </row>
    <row r="160" spans="2:16">
      <c r="B160" s="152" t="str">
        <f t="shared" ref="B160:D160" si="7">B75</f>
        <v>800G LR8, LR4</v>
      </c>
      <c r="C160" s="153" t="str">
        <f t="shared" si="7"/>
        <v>6, 10 km</v>
      </c>
      <c r="D160" s="154" t="str">
        <f t="shared" si="7"/>
        <v>TBD</v>
      </c>
      <c r="E160" s="183">
        <f>'Ethernet Total'!E169</f>
        <v>0</v>
      </c>
      <c r="F160" s="183">
        <f>'Ethernet Total'!F169</f>
        <v>0</v>
      </c>
      <c r="G160" s="183"/>
      <c r="H160" s="183"/>
      <c r="I160" s="183"/>
      <c r="J160" s="183"/>
      <c r="K160" s="183"/>
      <c r="L160" s="183"/>
      <c r="M160" s="183"/>
      <c r="N160" s="183"/>
      <c r="O160" s="183"/>
      <c r="P160" s="183"/>
    </row>
    <row r="161" spans="2:16">
      <c r="B161" s="152" t="str">
        <f t="shared" ref="B161:D161" si="8">B76</f>
        <v>800G ZRlite</v>
      </c>
      <c r="C161" s="153" t="str">
        <f t="shared" si="8"/>
        <v>10 km, 20 km</v>
      </c>
      <c r="D161" s="154" t="str">
        <f t="shared" si="8"/>
        <v>TBD</v>
      </c>
      <c r="E161" s="183">
        <f>'Ethernet Total'!E170</f>
        <v>0</v>
      </c>
      <c r="F161" s="183">
        <f>'Ethernet Total'!F170</f>
        <v>0</v>
      </c>
      <c r="G161" s="183"/>
      <c r="H161" s="183"/>
      <c r="I161" s="183"/>
      <c r="J161" s="183"/>
      <c r="K161" s="183"/>
      <c r="L161" s="183"/>
      <c r="M161" s="183"/>
      <c r="N161" s="183"/>
      <c r="O161" s="183"/>
      <c r="P161" s="183"/>
    </row>
    <row r="162" spans="2:16">
      <c r="B162" s="155" t="str">
        <f t="shared" ref="B162:D162" si="9">B77</f>
        <v>800G ER4</v>
      </c>
      <c r="C162" s="156" t="str">
        <f t="shared" si="9"/>
        <v>40 km</v>
      </c>
      <c r="D162" s="157" t="str">
        <f t="shared" si="9"/>
        <v>TBD</v>
      </c>
      <c r="E162" s="277">
        <f>'Ethernet Total'!E171</f>
        <v>0</v>
      </c>
      <c r="F162" s="277">
        <f>'Ethernet Total'!F171</f>
        <v>0</v>
      </c>
      <c r="G162" s="277"/>
      <c r="H162" s="277"/>
      <c r="I162" s="277"/>
      <c r="J162" s="277"/>
      <c r="K162" s="277"/>
      <c r="L162" s="277"/>
      <c r="M162" s="277"/>
      <c r="N162" s="277"/>
      <c r="O162" s="277"/>
      <c r="P162" s="277"/>
    </row>
    <row r="163" spans="2:16">
      <c r="B163" s="152" t="str">
        <f t="shared" ref="B163:D163" si="10">B78</f>
        <v>1.6T SR16</v>
      </c>
      <c r="C163" s="153" t="str">
        <f t="shared" si="10"/>
        <v>100 m</v>
      </c>
      <c r="D163" s="154" t="str">
        <f t="shared" si="10"/>
        <v>OSFP-XD and TBD</v>
      </c>
      <c r="E163" s="183">
        <f>'Ethernet Total'!E172</f>
        <v>0</v>
      </c>
      <c r="F163" s="183">
        <f>'Ethernet Total'!F172</f>
        <v>0</v>
      </c>
      <c r="G163" s="183"/>
      <c r="H163" s="183"/>
      <c r="I163" s="183"/>
      <c r="J163" s="183"/>
      <c r="K163" s="183"/>
      <c r="L163" s="183"/>
      <c r="M163" s="183"/>
      <c r="N163" s="183"/>
      <c r="O163" s="183"/>
      <c r="P163" s="183"/>
    </row>
    <row r="164" spans="2:16">
      <c r="B164" s="152" t="str">
        <f t="shared" ref="B164:D164" si="11">B79</f>
        <v>1.6T DR8</v>
      </c>
      <c r="C164" s="153" t="str">
        <f t="shared" si="11"/>
        <v>500 m</v>
      </c>
      <c r="D164" s="154" t="str">
        <f t="shared" si="11"/>
        <v>OSFP-XD and TBD</v>
      </c>
      <c r="E164" s="183">
        <f>'Ethernet Total'!E173</f>
        <v>0</v>
      </c>
      <c r="F164" s="183">
        <f>'Ethernet Total'!F173</f>
        <v>0</v>
      </c>
      <c r="G164" s="183"/>
      <c r="H164" s="183"/>
      <c r="I164" s="183"/>
      <c r="J164" s="183"/>
      <c r="K164" s="183"/>
      <c r="L164" s="183"/>
      <c r="M164" s="183"/>
      <c r="N164" s="183"/>
      <c r="O164" s="183"/>
      <c r="P164" s="183"/>
    </row>
    <row r="165" spans="2:16">
      <c r="B165" s="152" t="str">
        <f t="shared" ref="B165:D165" si="12">B80</f>
        <v>1.6T FR8</v>
      </c>
      <c r="C165" s="153" t="str">
        <f t="shared" si="12"/>
        <v>2 km</v>
      </c>
      <c r="D165" s="154" t="str">
        <f t="shared" si="12"/>
        <v>OSFP-XD and TBD</v>
      </c>
      <c r="E165" s="183">
        <f>'Ethernet Total'!E174</f>
        <v>0</v>
      </c>
      <c r="F165" s="183">
        <f>'Ethernet Total'!F174</f>
        <v>0</v>
      </c>
      <c r="G165" s="183"/>
      <c r="H165" s="183"/>
      <c r="I165" s="183"/>
      <c r="J165" s="183"/>
      <c r="K165" s="183"/>
      <c r="L165" s="183"/>
      <c r="M165" s="183"/>
      <c r="N165" s="183"/>
      <c r="O165" s="183"/>
      <c r="P165" s="183"/>
    </row>
    <row r="166" spans="2:16">
      <c r="B166" s="152" t="str">
        <f t="shared" ref="B166:D166" si="13">B81</f>
        <v>1.6T LR8</v>
      </c>
      <c r="C166" s="153" t="str">
        <f t="shared" si="13"/>
        <v>10 km</v>
      </c>
      <c r="D166" s="154" t="str">
        <f t="shared" si="13"/>
        <v>OSFP-XD and TBD</v>
      </c>
      <c r="E166" s="183">
        <f>'Ethernet Total'!E175</f>
        <v>0</v>
      </c>
      <c r="F166" s="183">
        <f>'Ethernet Total'!F175</f>
        <v>0</v>
      </c>
      <c r="G166" s="183"/>
      <c r="H166" s="183"/>
      <c r="I166" s="183"/>
      <c r="J166" s="183"/>
      <c r="K166" s="183"/>
      <c r="L166" s="183"/>
      <c r="M166" s="183"/>
      <c r="N166" s="183"/>
      <c r="O166" s="183"/>
      <c r="P166" s="183"/>
    </row>
    <row r="167" spans="2:16">
      <c r="B167" s="155" t="str">
        <f t="shared" ref="B167:D167" si="14">B82</f>
        <v>1.6T ER8</v>
      </c>
      <c r="C167" s="156" t="str">
        <f t="shared" si="14"/>
        <v>&gt;10 km</v>
      </c>
      <c r="D167" s="157" t="str">
        <f t="shared" si="14"/>
        <v>OSFP-XD and TBD</v>
      </c>
      <c r="E167" s="277">
        <f>'Ethernet Total'!E176</f>
        <v>0</v>
      </c>
      <c r="F167" s="277">
        <f>'Ethernet Total'!F176</f>
        <v>0</v>
      </c>
      <c r="G167" s="277"/>
      <c r="H167" s="277"/>
      <c r="I167" s="277"/>
      <c r="J167" s="277"/>
      <c r="K167" s="277"/>
      <c r="L167" s="277"/>
      <c r="M167" s="277"/>
      <c r="N167" s="277"/>
      <c r="O167" s="277"/>
      <c r="P167" s="277"/>
    </row>
    <row r="168" spans="2:16">
      <c r="B168" s="152" t="str">
        <f t="shared" ref="B168:D168" si="15">B83</f>
        <v>3.2T SR</v>
      </c>
      <c r="C168" s="153" t="str">
        <f t="shared" si="15"/>
        <v>100 m</v>
      </c>
      <c r="D168" s="154" t="str">
        <f t="shared" si="15"/>
        <v>OSFP-XD and TBD</v>
      </c>
      <c r="E168" s="183">
        <f>'Ethernet Total'!E177</f>
        <v>0</v>
      </c>
      <c r="F168" s="183">
        <f>'Ethernet Total'!F177</f>
        <v>0</v>
      </c>
      <c r="G168" s="183"/>
      <c r="H168" s="183"/>
      <c r="I168" s="183"/>
      <c r="J168" s="183"/>
      <c r="K168" s="183"/>
      <c r="L168" s="183"/>
      <c r="M168" s="183"/>
      <c r="N168" s="183"/>
      <c r="O168" s="183"/>
      <c r="P168" s="183"/>
    </row>
    <row r="169" spans="2:16">
      <c r="B169" s="152" t="str">
        <f t="shared" ref="B169:D169" si="16">B84</f>
        <v>3.2T DR</v>
      </c>
      <c r="C169" s="153" t="str">
        <f t="shared" si="16"/>
        <v>500 m</v>
      </c>
      <c r="D169" s="154" t="str">
        <f t="shared" si="16"/>
        <v>OSFP-XD and TBD</v>
      </c>
      <c r="E169" s="183">
        <f>'Ethernet Total'!E178</f>
        <v>0</v>
      </c>
      <c r="F169" s="183">
        <f>'Ethernet Total'!F178</f>
        <v>0</v>
      </c>
      <c r="G169" s="183"/>
      <c r="H169" s="183"/>
      <c r="I169" s="183"/>
      <c r="J169" s="183"/>
      <c r="K169" s="183"/>
      <c r="L169" s="183"/>
      <c r="M169" s="183"/>
      <c r="N169" s="183"/>
      <c r="O169" s="183"/>
      <c r="P169" s="183"/>
    </row>
    <row r="170" spans="2:16">
      <c r="B170" s="152" t="str">
        <f t="shared" ref="B170:D170" si="17">B85</f>
        <v>3.2T FR</v>
      </c>
      <c r="C170" s="153" t="str">
        <f t="shared" si="17"/>
        <v>2 km</v>
      </c>
      <c r="D170" s="154" t="str">
        <f t="shared" si="17"/>
        <v>OSFP-XD and TBD</v>
      </c>
      <c r="E170" s="183">
        <f>'Ethernet Total'!E179</f>
        <v>0</v>
      </c>
      <c r="F170" s="183">
        <f>'Ethernet Total'!F179</f>
        <v>0</v>
      </c>
      <c r="G170" s="183"/>
      <c r="H170" s="183"/>
      <c r="I170" s="183"/>
      <c r="J170" s="183"/>
      <c r="K170" s="183"/>
      <c r="L170" s="183"/>
      <c r="M170" s="183"/>
      <c r="N170" s="183"/>
      <c r="O170" s="183"/>
      <c r="P170" s="183"/>
    </row>
    <row r="171" spans="2:16">
      <c r="B171" s="152" t="str">
        <f t="shared" ref="B171:D171" si="18">B86</f>
        <v>3.2T LR</v>
      </c>
      <c r="C171" s="153" t="str">
        <f t="shared" si="18"/>
        <v>10 km</v>
      </c>
      <c r="D171" s="154" t="str">
        <f t="shared" si="18"/>
        <v>OSFP-XD and TBD</v>
      </c>
      <c r="E171" s="183">
        <f>'Ethernet Total'!E180</f>
        <v>0</v>
      </c>
      <c r="F171" s="183">
        <f>'Ethernet Total'!F180</f>
        <v>0</v>
      </c>
      <c r="G171" s="183"/>
      <c r="H171" s="183"/>
      <c r="I171" s="183"/>
      <c r="J171" s="183"/>
      <c r="K171" s="183"/>
      <c r="L171" s="183"/>
      <c r="M171" s="183"/>
      <c r="N171" s="183"/>
      <c r="O171" s="183"/>
      <c r="P171" s="183"/>
    </row>
    <row r="172" spans="2:16">
      <c r="B172" s="152" t="str">
        <f t="shared" ref="B172:D172" si="19">B87</f>
        <v>3.2T ER</v>
      </c>
      <c r="C172" s="153" t="str">
        <f t="shared" si="19"/>
        <v>&gt;10 km</v>
      </c>
      <c r="D172" s="154" t="str">
        <f t="shared" si="19"/>
        <v>OSFP-XD and TBD</v>
      </c>
      <c r="E172" s="183">
        <f>'Ethernet Total'!E181</f>
        <v>0</v>
      </c>
      <c r="F172" s="183">
        <f>'Ethernet Total'!F181</f>
        <v>0</v>
      </c>
      <c r="G172" s="183"/>
      <c r="H172" s="183"/>
      <c r="I172" s="183"/>
      <c r="J172" s="183"/>
      <c r="K172" s="183"/>
      <c r="L172" s="183"/>
      <c r="M172" s="183"/>
      <c r="N172" s="183"/>
      <c r="O172" s="183"/>
      <c r="P172" s="183"/>
    </row>
    <row r="173" spans="2:16">
      <c r="B173" s="155"/>
      <c r="C173" s="156"/>
      <c r="D173" s="157"/>
      <c r="E173" s="277"/>
      <c r="F173" s="277"/>
      <c r="G173" s="277"/>
      <c r="H173" s="277"/>
      <c r="I173" s="277"/>
      <c r="J173" s="277"/>
      <c r="K173" s="277"/>
      <c r="L173" s="277"/>
      <c r="M173" s="277"/>
      <c r="N173" s="277"/>
      <c r="O173" s="277"/>
      <c r="P173" s="277"/>
    </row>
    <row r="174" spans="2:16" s="406" customFormat="1">
      <c r="B174" s="407" t="s">
        <v>18</v>
      </c>
      <c r="C174" s="408"/>
      <c r="D174" s="408"/>
      <c r="E174" s="409">
        <f>'Ethernet Total'!E183</f>
        <v>73.767871576990061</v>
      </c>
      <c r="F174" s="409">
        <f>'Ethernet Total'!F183</f>
        <v>83.380300893657406</v>
      </c>
      <c r="G174" s="409"/>
      <c r="H174" s="409"/>
      <c r="I174" s="409"/>
      <c r="J174" s="409"/>
      <c r="K174" s="409"/>
      <c r="L174" s="409"/>
      <c r="M174" s="409"/>
      <c r="N174" s="409"/>
      <c r="O174" s="409"/>
      <c r="P174" s="409"/>
    </row>
    <row r="177" spans="2:16" ht="21">
      <c r="B177" s="339" t="s">
        <v>25</v>
      </c>
      <c r="C177" s="333"/>
      <c r="D177" s="333"/>
      <c r="I177" s="446"/>
      <c r="J177" s="448"/>
      <c r="K177" s="448"/>
      <c r="L177" s="448"/>
      <c r="M177" s="448"/>
      <c r="N177" s="448"/>
      <c r="O177" s="448"/>
      <c r="P177" s="448"/>
    </row>
    <row r="178" spans="2:16">
      <c r="B178" s="65" t="s">
        <v>29</v>
      </c>
      <c r="C178" s="65" t="s">
        <v>28</v>
      </c>
      <c r="D178" s="65" t="s">
        <v>30</v>
      </c>
      <c r="E178" s="71">
        <v>2016</v>
      </c>
      <c r="F178" s="71">
        <v>2017</v>
      </c>
      <c r="G178" s="71"/>
      <c r="H178" s="71"/>
      <c r="I178" s="71"/>
      <c r="J178" s="71"/>
      <c r="K178" s="71"/>
      <c r="L178" s="71"/>
      <c r="M178" s="71"/>
      <c r="N178" s="71"/>
      <c r="O178" s="71"/>
      <c r="P178" s="71"/>
    </row>
    <row r="179" spans="2:16">
      <c r="B179" s="149" t="str">
        <f t="shared" ref="B179:D198" si="20">B9</f>
        <v>GbE</v>
      </c>
      <c r="C179" s="150" t="str">
        <f t="shared" si="20"/>
        <v>500 m</v>
      </c>
      <c r="D179" s="150" t="str">
        <f t="shared" si="20"/>
        <v>SFP</v>
      </c>
      <c r="E179" s="367">
        <f>E94*E9/10^6</f>
        <v>0</v>
      </c>
      <c r="F179" s="367">
        <f t="shared" ref="F179" si="21">F94*F9/10^6</f>
        <v>0</v>
      </c>
      <c r="G179" s="367"/>
      <c r="H179" s="367"/>
      <c r="I179" s="367"/>
      <c r="J179" s="367"/>
      <c r="K179" s="367"/>
      <c r="L179" s="367"/>
      <c r="M179" s="367"/>
      <c r="N179" s="367"/>
      <c r="O179" s="367"/>
      <c r="P179" s="367"/>
    </row>
    <row r="180" spans="2:16">
      <c r="B180" s="152" t="str">
        <f t="shared" si="20"/>
        <v>GbE</v>
      </c>
      <c r="C180" s="153" t="str">
        <f t="shared" si="20"/>
        <v>10 km</v>
      </c>
      <c r="D180" s="153" t="str">
        <f t="shared" si="20"/>
        <v>SFP</v>
      </c>
      <c r="E180" s="368">
        <f t="shared" ref="E180:F180" si="22">E95*E10/10^6</f>
        <v>4.7478439228000004</v>
      </c>
      <c r="F180" s="368">
        <f t="shared" si="22"/>
        <v>2.4950864080093562</v>
      </c>
      <c r="G180" s="368"/>
      <c r="H180" s="368"/>
      <c r="I180" s="368"/>
      <c r="J180" s="368"/>
      <c r="K180" s="368"/>
      <c r="L180" s="368"/>
      <c r="M180" s="368"/>
      <c r="N180" s="368"/>
      <c r="O180" s="368"/>
      <c r="P180" s="368"/>
    </row>
    <row r="181" spans="2:16">
      <c r="B181" s="152" t="str">
        <f t="shared" si="20"/>
        <v>GbE</v>
      </c>
      <c r="C181" s="153" t="str">
        <f t="shared" si="20"/>
        <v>40 km</v>
      </c>
      <c r="D181" s="153" t="str">
        <f t="shared" si="20"/>
        <v>SFP</v>
      </c>
      <c r="E181" s="368">
        <f t="shared" ref="E181:F181" si="23">E96*E11/10^6</f>
        <v>0</v>
      </c>
      <c r="F181" s="368">
        <f t="shared" si="23"/>
        <v>0</v>
      </c>
      <c r="G181" s="368"/>
      <c r="H181" s="368"/>
      <c r="I181" s="368"/>
      <c r="J181" s="368"/>
      <c r="K181" s="368"/>
      <c r="L181" s="368"/>
      <c r="M181" s="368"/>
      <c r="N181" s="368"/>
      <c r="O181" s="368"/>
      <c r="P181" s="368"/>
    </row>
    <row r="182" spans="2:16">
      <c r="B182" s="152" t="str">
        <f t="shared" si="20"/>
        <v>GbE</v>
      </c>
      <c r="C182" s="153" t="str">
        <f t="shared" si="20"/>
        <v>80 km</v>
      </c>
      <c r="D182" s="153" t="str">
        <f t="shared" si="20"/>
        <v>SFP</v>
      </c>
      <c r="E182" s="368">
        <f t="shared" ref="E182:F182" si="24">E97*E12/10^6</f>
        <v>0</v>
      </c>
      <c r="F182" s="368">
        <f t="shared" si="24"/>
        <v>0</v>
      </c>
      <c r="G182" s="368"/>
      <c r="H182" s="368"/>
      <c r="I182" s="368"/>
      <c r="J182" s="368"/>
      <c r="K182" s="368"/>
      <c r="L182" s="368"/>
      <c r="M182" s="368"/>
      <c r="N182" s="368"/>
      <c r="O182" s="368"/>
      <c r="P182" s="368"/>
    </row>
    <row r="183" spans="2:16">
      <c r="B183" s="155" t="str">
        <f t="shared" si="20"/>
        <v>GbE &amp; Fast Ethernet</v>
      </c>
      <c r="C183" s="156" t="str">
        <f t="shared" si="20"/>
        <v>Various</v>
      </c>
      <c r="D183" s="156" t="str">
        <f t="shared" si="20"/>
        <v>Legacy/discontinued</v>
      </c>
      <c r="E183" s="369">
        <f t="shared" ref="E183:F183" si="25">E98*E13/10^6</f>
        <v>0</v>
      </c>
      <c r="F183" s="369">
        <f t="shared" si="25"/>
        <v>0</v>
      </c>
      <c r="G183" s="369"/>
      <c r="H183" s="369"/>
      <c r="I183" s="369"/>
      <c r="J183" s="369"/>
      <c r="K183" s="369"/>
      <c r="L183" s="369"/>
      <c r="M183" s="369"/>
      <c r="N183" s="369"/>
      <c r="O183" s="369"/>
      <c r="P183" s="369"/>
    </row>
    <row r="184" spans="2:16">
      <c r="B184" s="152" t="str">
        <f t="shared" si="20"/>
        <v>10GbE</v>
      </c>
      <c r="C184" s="153" t="str">
        <f t="shared" si="20"/>
        <v>300 m</v>
      </c>
      <c r="D184" s="153" t="str">
        <f t="shared" si="20"/>
        <v>XFP</v>
      </c>
      <c r="E184" s="368">
        <f t="shared" ref="E184:F184" si="26">E99*E14/10^6</f>
        <v>0</v>
      </c>
      <c r="F184" s="368">
        <f t="shared" si="26"/>
        <v>0</v>
      </c>
      <c r="G184" s="368"/>
      <c r="H184" s="368"/>
      <c r="I184" s="368"/>
      <c r="J184" s="368"/>
      <c r="K184" s="368"/>
      <c r="L184" s="368"/>
      <c r="M184" s="368"/>
      <c r="N184" s="368"/>
      <c r="O184" s="368"/>
      <c r="P184" s="368"/>
    </row>
    <row r="185" spans="2:16">
      <c r="B185" s="152" t="str">
        <f t="shared" si="20"/>
        <v>10GbE</v>
      </c>
      <c r="C185" s="153" t="str">
        <f t="shared" si="20"/>
        <v>300 m</v>
      </c>
      <c r="D185" s="153" t="str">
        <f t="shared" si="20"/>
        <v>SFP+</v>
      </c>
      <c r="E185" s="368">
        <f t="shared" ref="E185:F185" si="27">E100*E15/10^6</f>
        <v>97.34470409430871</v>
      </c>
      <c r="F185" s="368">
        <f t="shared" si="27"/>
        <v>87.068640146730502</v>
      </c>
      <c r="G185" s="368"/>
      <c r="H185" s="368"/>
      <c r="I185" s="368"/>
      <c r="J185" s="368"/>
      <c r="K185" s="368"/>
      <c r="L185" s="368"/>
      <c r="M185" s="368"/>
      <c r="N185" s="368"/>
      <c r="O185" s="368"/>
      <c r="P185" s="368"/>
    </row>
    <row r="186" spans="2:16">
      <c r="B186" s="152" t="str">
        <f t="shared" si="20"/>
        <v>10GbE LRM</v>
      </c>
      <c r="C186" s="153" t="str">
        <f t="shared" si="20"/>
        <v>220 m</v>
      </c>
      <c r="D186" s="153" t="str">
        <f t="shared" si="20"/>
        <v>SFP+</v>
      </c>
      <c r="E186" s="368">
        <f t="shared" ref="E186:F186" si="28">E101*E16/10^6</f>
        <v>0</v>
      </c>
      <c r="F186" s="368">
        <f t="shared" si="28"/>
        <v>0</v>
      </c>
      <c r="G186" s="368"/>
      <c r="H186" s="368"/>
      <c r="I186" s="368"/>
      <c r="J186" s="368"/>
      <c r="K186" s="368"/>
      <c r="L186" s="368"/>
      <c r="M186" s="368"/>
      <c r="N186" s="368"/>
      <c r="O186" s="368"/>
      <c r="P186" s="368"/>
    </row>
    <row r="187" spans="2:16">
      <c r="B187" s="152" t="str">
        <f t="shared" si="20"/>
        <v>10GbE</v>
      </c>
      <c r="C187" s="153" t="str">
        <f t="shared" si="20"/>
        <v>10 km</v>
      </c>
      <c r="D187" s="153" t="str">
        <f t="shared" si="20"/>
        <v>XFP</v>
      </c>
      <c r="E187" s="368">
        <f t="shared" ref="E187:F187" si="29">E102*E17/10^6</f>
        <v>0</v>
      </c>
      <c r="F187" s="368">
        <f t="shared" si="29"/>
        <v>0</v>
      </c>
      <c r="G187" s="368"/>
      <c r="H187" s="368"/>
      <c r="I187" s="368"/>
      <c r="J187" s="368"/>
      <c r="K187" s="368"/>
      <c r="L187" s="368"/>
      <c r="M187" s="368"/>
      <c r="N187" s="368"/>
      <c r="O187" s="368"/>
      <c r="P187" s="368"/>
    </row>
    <row r="188" spans="2:16">
      <c r="B188" s="152" t="str">
        <f t="shared" si="20"/>
        <v>10GbE</v>
      </c>
      <c r="C188" s="153" t="str">
        <f t="shared" si="20"/>
        <v>10 km</v>
      </c>
      <c r="D188" s="153" t="str">
        <f t="shared" si="20"/>
        <v>SFP+</v>
      </c>
      <c r="E188" s="368">
        <f t="shared" ref="E188:F188" si="30">E103*E18/10^6</f>
        <v>68.17850334418695</v>
      </c>
      <c r="F188" s="368">
        <f t="shared" si="30"/>
        <v>56.191964472121946</v>
      </c>
      <c r="G188" s="368"/>
      <c r="H188" s="368"/>
      <c r="I188" s="368"/>
      <c r="J188" s="368"/>
      <c r="K188" s="368"/>
      <c r="L188" s="368"/>
      <c r="M188" s="368"/>
      <c r="N188" s="368"/>
      <c r="O188" s="368"/>
      <c r="P188" s="368"/>
    </row>
    <row r="189" spans="2:16">
      <c r="B189" s="152" t="str">
        <f t="shared" si="20"/>
        <v>10GbE</v>
      </c>
      <c r="C189" s="153" t="str">
        <f t="shared" si="20"/>
        <v>40 km</v>
      </c>
      <c r="D189" s="153" t="str">
        <f t="shared" si="20"/>
        <v>XFP</v>
      </c>
      <c r="E189" s="368">
        <f t="shared" ref="E189:F189" si="31">E104*E19/10^6</f>
        <v>6.1957791255030008</v>
      </c>
      <c r="F189" s="368">
        <f t="shared" si="31"/>
        <v>2.9912816427744064</v>
      </c>
      <c r="G189" s="368"/>
      <c r="H189" s="368"/>
      <c r="I189" s="368"/>
      <c r="J189" s="368"/>
      <c r="K189" s="368"/>
      <c r="L189" s="368"/>
      <c r="M189" s="368"/>
      <c r="N189" s="368"/>
      <c r="O189" s="368"/>
      <c r="P189" s="368"/>
    </row>
    <row r="190" spans="2:16">
      <c r="B190" s="152" t="str">
        <f t="shared" si="20"/>
        <v>10GbE</v>
      </c>
      <c r="C190" s="153" t="str">
        <f t="shared" si="20"/>
        <v>40 km</v>
      </c>
      <c r="D190" s="153" t="str">
        <f t="shared" si="20"/>
        <v>SFP+</v>
      </c>
      <c r="E190" s="368">
        <f t="shared" ref="E190:F190" si="32">E105*E20/10^6</f>
        <v>4.9314255569719556</v>
      </c>
      <c r="F190" s="368">
        <f t="shared" si="32"/>
        <v>2.0120747906781835</v>
      </c>
      <c r="G190" s="368"/>
      <c r="H190" s="368"/>
      <c r="I190" s="368"/>
      <c r="J190" s="368"/>
      <c r="K190" s="368"/>
      <c r="L190" s="368"/>
      <c r="M190" s="368"/>
      <c r="N190" s="368"/>
      <c r="O190" s="368"/>
      <c r="P190" s="368"/>
    </row>
    <row r="191" spans="2:16">
      <c r="B191" s="152" t="str">
        <f t="shared" si="20"/>
        <v>10GbE</v>
      </c>
      <c r="C191" s="153" t="str">
        <f t="shared" si="20"/>
        <v>80 km</v>
      </c>
      <c r="D191" s="153" t="str">
        <f t="shared" si="20"/>
        <v>XFP</v>
      </c>
      <c r="E191" s="368">
        <f t="shared" ref="E191:F191" si="33">E106*E21/10^6</f>
        <v>0</v>
      </c>
      <c r="F191" s="368">
        <f t="shared" si="33"/>
        <v>0</v>
      </c>
      <c r="G191" s="368"/>
      <c r="H191" s="368"/>
      <c r="I191" s="368"/>
      <c r="J191" s="368"/>
      <c r="K191" s="368"/>
      <c r="L191" s="368"/>
      <c r="M191" s="368"/>
      <c r="N191" s="368"/>
      <c r="O191" s="368"/>
      <c r="P191" s="368"/>
    </row>
    <row r="192" spans="2:16">
      <c r="B192" s="152" t="str">
        <f t="shared" si="20"/>
        <v>10GbE</v>
      </c>
      <c r="C192" s="153" t="str">
        <f t="shared" si="20"/>
        <v>80 km</v>
      </c>
      <c r="D192" s="153" t="str">
        <f t="shared" si="20"/>
        <v>SFP+</v>
      </c>
      <c r="E192" s="368">
        <f t="shared" ref="E192:F192" si="34">E107*E22/10^6</f>
        <v>0</v>
      </c>
      <c r="F192" s="368">
        <f t="shared" si="34"/>
        <v>0</v>
      </c>
      <c r="G192" s="368"/>
      <c r="H192" s="368"/>
      <c r="I192" s="368"/>
      <c r="J192" s="368"/>
      <c r="K192" s="368"/>
      <c r="L192" s="368"/>
      <c r="M192" s="368"/>
      <c r="N192" s="368"/>
      <c r="O192" s="368"/>
      <c r="P192" s="368"/>
    </row>
    <row r="193" spans="2:16">
      <c r="B193" s="152" t="str">
        <f t="shared" si="20"/>
        <v>10GbE</v>
      </c>
      <c r="C193" s="153" t="str">
        <f t="shared" si="20"/>
        <v>Various</v>
      </c>
      <c r="D193" s="153" t="str">
        <f t="shared" si="20"/>
        <v>Legacy/discontinued</v>
      </c>
      <c r="E193" s="368">
        <f t="shared" ref="E193:F193" si="35">E108*E23/10^6</f>
        <v>0</v>
      </c>
      <c r="F193" s="368">
        <f t="shared" si="35"/>
        <v>0</v>
      </c>
      <c r="G193" s="368"/>
      <c r="H193" s="368"/>
      <c r="I193" s="368"/>
      <c r="J193" s="368"/>
      <c r="K193" s="368"/>
      <c r="L193" s="368"/>
      <c r="M193" s="368"/>
      <c r="N193" s="368"/>
      <c r="O193" s="368"/>
      <c r="P193" s="368"/>
    </row>
    <row r="194" spans="2:16">
      <c r="B194" s="149" t="str">
        <f t="shared" si="20"/>
        <v>25GbE SR</v>
      </c>
      <c r="C194" s="150" t="str">
        <f t="shared" si="20"/>
        <v>100 - 300 m</v>
      </c>
      <c r="D194" s="151" t="str">
        <f t="shared" si="20"/>
        <v>SFP28</v>
      </c>
      <c r="E194" s="367">
        <f t="shared" ref="E194:F194" si="36">E109*E24/10^6</f>
        <v>0</v>
      </c>
      <c r="F194" s="367">
        <f t="shared" si="36"/>
        <v>0</v>
      </c>
      <c r="G194" s="367"/>
      <c r="H194" s="367"/>
      <c r="I194" s="367"/>
      <c r="J194" s="367"/>
      <c r="K194" s="367"/>
      <c r="L194" s="367"/>
      <c r="M194" s="367"/>
      <c r="N194" s="367"/>
      <c r="O194" s="367"/>
      <c r="P194" s="367"/>
    </row>
    <row r="195" spans="2:16">
      <c r="B195" s="152" t="str">
        <f t="shared" si="20"/>
        <v>25GbE LR</v>
      </c>
      <c r="C195" s="153" t="str">
        <f t="shared" si="20"/>
        <v>10 km</v>
      </c>
      <c r="D195" s="154" t="str">
        <f t="shared" si="20"/>
        <v>SFP28</v>
      </c>
      <c r="E195" s="368">
        <f t="shared" ref="E195:F195" si="37">E110*E25/10^6</f>
        <v>0</v>
      </c>
      <c r="F195" s="368">
        <f t="shared" si="37"/>
        <v>0</v>
      </c>
      <c r="G195" s="368"/>
      <c r="H195" s="368"/>
      <c r="I195" s="368"/>
      <c r="J195" s="368"/>
      <c r="K195" s="368"/>
      <c r="L195" s="368"/>
      <c r="M195" s="368"/>
      <c r="N195" s="368"/>
      <c r="O195" s="368"/>
      <c r="P195" s="368"/>
    </row>
    <row r="196" spans="2:16">
      <c r="B196" s="155" t="str">
        <f t="shared" si="20"/>
        <v>25GbE ER</v>
      </c>
      <c r="C196" s="156" t="str">
        <f t="shared" si="20"/>
        <v>40 km</v>
      </c>
      <c r="D196" s="157" t="str">
        <f t="shared" si="20"/>
        <v>SFP28</v>
      </c>
      <c r="E196" s="369">
        <f t="shared" ref="E196:F196" si="38">E111*E26/10^6</f>
        <v>0</v>
      </c>
      <c r="F196" s="369">
        <f t="shared" si="38"/>
        <v>0</v>
      </c>
      <c r="G196" s="369"/>
      <c r="H196" s="369"/>
      <c r="I196" s="369"/>
      <c r="J196" s="369"/>
      <c r="K196" s="369"/>
      <c r="L196" s="369"/>
      <c r="M196" s="369"/>
      <c r="N196" s="369"/>
      <c r="O196" s="369"/>
      <c r="P196" s="369"/>
    </row>
    <row r="197" spans="2:16">
      <c r="B197" s="149" t="str">
        <f t="shared" si="20"/>
        <v>40G SR4</v>
      </c>
      <c r="C197" s="150" t="str">
        <f t="shared" si="20"/>
        <v>100 m</v>
      </c>
      <c r="D197" s="151" t="str">
        <f t="shared" si="20"/>
        <v>QSFP+</v>
      </c>
      <c r="E197" s="367">
        <f t="shared" ref="E197:F197" si="39">E112*E27/10^6</f>
        <v>52.542377877555559</v>
      </c>
      <c r="F197" s="367">
        <f t="shared" si="39"/>
        <v>54.235480692339607</v>
      </c>
      <c r="G197" s="367"/>
      <c r="H197" s="367"/>
      <c r="I197" s="367"/>
      <c r="J197" s="367"/>
      <c r="K197" s="367"/>
      <c r="L197" s="367"/>
      <c r="M197" s="367"/>
      <c r="N197" s="367"/>
      <c r="O197" s="367"/>
      <c r="P197" s="367"/>
    </row>
    <row r="198" spans="2:16">
      <c r="B198" s="152" t="str">
        <f t="shared" si="20"/>
        <v>40GbE MM duplex</v>
      </c>
      <c r="C198" s="153" t="str">
        <f t="shared" si="20"/>
        <v>100 m</v>
      </c>
      <c r="D198" s="154" t="str">
        <f t="shared" si="20"/>
        <v>QSFP+</v>
      </c>
      <c r="E198" s="368">
        <f t="shared" ref="E198:F198" si="40">E113*E28/10^6</f>
        <v>0</v>
      </c>
      <c r="F198" s="368">
        <f t="shared" si="40"/>
        <v>0</v>
      </c>
      <c r="G198" s="368"/>
      <c r="H198" s="368"/>
      <c r="I198" s="368"/>
      <c r="J198" s="368"/>
      <c r="K198" s="368"/>
      <c r="L198" s="368"/>
      <c r="M198" s="368"/>
      <c r="N198" s="368"/>
      <c r="O198" s="368"/>
      <c r="P198" s="368"/>
    </row>
    <row r="199" spans="2:16">
      <c r="B199" s="152" t="str">
        <f t="shared" ref="B199:D218" si="41">B29</f>
        <v>40GbE eSR</v>
      </c>
      <c r="C199" s="153" t="str">
        <f t="shared" si="41"/>
        <v>300 m</v>
      </c>
      <c r="D199" s="154" t="str">
        <f t="shared" si="41"/>
        <v>QSFP+</v>
      </c>
      <c r="E199" s="368">
        <f t="shared" ref="E199:F199" si="42">E114*E29/10^6</f>
        <v>24.957600813500001</v>
      </c>
      <c r="F199" s="368">
        <f t="shared" si="42"/>
        <v>32.120649999999998</v>
      </c>
      <c r="G199" s="368"/>
      <c r="H199" s="368"/>
      <c r="I199" s="368"/>
      <c r="J199" s="368"/>
      <c r="K199" s="368"/>
      <c r="L199" s="368"/>
      <c r="M199" s="368"/>
      <c r="N199" s="368"/>
      <c r="O199" s="368"/>
      <c r="P199" s="368"/>
    </row>
    <row r="200" spans="2:16">
      <c r="B200" s="152" t="str">
        <f t="shared" si="41"/>
        <v>40 GbE PSM4</v>
      </c>
      <c r="C200" s="153" t="str">
        <f t="shared" si="41"/>
        <v>500 m</v>
      </c>
      <c r="D200" s="154" t="str">
        <f t="shared" si="41"/>
        <v>QSFP+</v>
      </c>
      <c r="E200" s="368">
        <f t="shared" ref="E200:F200" si="43">E115*E30/10^6</f>
        <v>206.04404776999999</v>
      </c>
      <c r="F200" s="368">
        <f t="shared" si="43"/>
        <v>161.25879399999999</v>
      </c>
      <c r="G200" s="368"/>
      <c r="H200" s="368"/>
      <c r="I200" s="368"/>
      <c r="J200" s="368"/>
      <c r="K200" s="368"/>
      <c r="L200" s="368"/>
      <c r="M200" s="368"/>
      <c r="N200" s="368"/>
      <c r="O200" s="368"/>
      <c r="P200" s="368"/>
    </row>
    <row r="201" spans="2:16">
      <c r="B201" s="152" t="str">
        <f t="shared" si="41"/>
        <v>40GbE (FR)</v>
      </c>
      <c r="C201" s="153" t="str">
        <f t="shared" si="41"/>
        <v>2 km</v>
      </c>
      <c r="D201" s="154" t="str">
        <f t="shared" si="41"/>
        <v>CFP</v>
      </c>
      <c r="E201" s="368">
        <f t="shared" ref="E201:F201" si="44">E116*E31/10^6</f>
        <v>0</v>
      </c>
      <c r="F201" s="368">
        <f t="shared" si="44"/>
        <v>0</v>
      </c>
      <c r="G201" s="368"/>
      <c r="H201" s="368"/>
      <c r="I201" s="368"/>
      <c r="J201" s="368"/>
      <c r="K201" s="368"/>
      <c r="L201" s="368"/>
      <c r="M201" s="368"/>
      <c r="N201" s="368"/>
      <c r="O201" s="368"/>
      <c r="P201" s="368"/>
    </row>
    <row r="202" spans="2:16">
      <c r="B202" s="152" t="str">
        <f t="shared" si="41"/>
        <v>40GbE (LR4 subspec)</v>
      </c>
      <c r="C202" s="153" t="str">
        <f t="shared" si="41"/>
        <v>2 km</v>
      </c>
      <c r="D202" s="154" t="str">
        <f t="shared" si="41"/>
        <v>QSFP+</v>
      </c>
      <c r="E202" s="368">
        <f t="shared" ref="E202:F202" si="45">E117*E32/10^6</f>
        <v>177.55117799999999</v>
      </c>
      <c r="F202" s="368">
        <f t="shared" si="45"/>
        <v>277.09314268000003</v>
      </c>
      <c r="G202" s="368"/>
      <c r="H202" s="368"/>
      <c r="I202" s="368"/>
      <c r="J202" s="368"/>
      <c r="K202" s="368"/>
      <c r="L202" s="368"/>
      <c r="M202" s="368"/>
      <c r="N202" s="368"/>
      <c r="O202" s="368"/>
      <c r="P202" s="368"/>
    </row>
    <row r="203" spans="2:16">
      <c r="B203" s="152" t="str">
        <f t="shared" si="41"/>
        <v>40GbE</v>
      </c>
      <c r="C203" s="153" t="str">
        <f t="shared" si="41"/>
        <v>10 km</v>
      </c>
      <c r="D203" s="154" t="str">
        <f t="shared" si="41"/>
        <v>CFP</v>
      </c>
      <c r="E203" s="368">
        <f t="shared" ref="E203:F203" si="46">E118*E33/10^6</f>
        <v>0.39096978034042396</v>
      </c>
      <c r="F203" s="368">
        <f t="shared" si="46"/>
        <v>0.19223303543992781</v>
      </c>
      <c r="G203" s="368"/>
      <c r="H203" s="368"/>
      <c r="I203" s="368"/>
      <c r="J203" s="368"/>
      <c r="K203" s="368"/>
      <c r="L203" s="368"/>
      <c r="M203" s="368"/>
      <c r="N203" s="368"/>
      <c r="O203" s="368"/>
      <c r="P203" s="368"/>
    </row>
    <row r="204" spans="2:16">
      <c r="B204" s="152" t="str">
        <f t="shared" si="41"/>
        <v>40GbE</v>
      </c>
      <c r="C204" s="153" t="str">
        <f t="shared" si="41"/>
        <v>10 km</v>
      </c>
      <c r="D204" s="154" t="str">
        <f t="shared" si="41"/>
        <v>QSFP+</v>
      </c>
      <c r="E204" s="368">
        <f t="shared" ref="E204:F204" si="47">E119*E34/10^6</f>
        <v>111.97253942588168</v>
      </c>
      <c r="F204" s="368">
        <f t="shared" si="47"/>
        <v>136.25854458031412</v>
      </c>
      <c r="G204" s="368"/>
      <c r="H204" s="368"/>
      <c r="I204" s="368"/>
      <c r="J204" s="368"/>
      <c r="K204" s="368"/>
      <c r="L204" s="368"/>
      <c r="M204" s="368"/>
      <c r="N204" s="368"/>
      <c r="O204" s="368"/>
      <c r="P204" s="368"/>
    </row>
    <row r="205" spans="2:16">
      <c r="B205" s="155" t="str">
        <f t="shared" si="41"/>
        <v>40GbE</v>
      </c>
      <c r="C205" s="156" t="str">
        <f t="shared" si="41"/>
        <v>40 km</v>
      </c>
      <c r="D205" s="157" t="str">
        <f t="shared" si="41"/>
        <v>all</v>
      </c>
      <c r="E205" s="369">
        <f t="shared" ref="E205:F205" si="48">E120*E35/10^6</f>
        <v>2.0469855238707284</v>
      </c>
      <c r="F205" s="369">
        <f t="shared" si="48"/>
        <v>1.9816384521991841</v>
      </c>
      <c r="G205" s="369"/>
      <c r="H205" s="369"/>
      <c r="I205" s="369"/>
      <c r="J205" s="369"/>
      <c r="K205" s="369"/>
      <c r="L205" s="369"/>
      <c r="M205" s="369"/>
      <c r="N205" s="369"/>
      <c r="O205" s="369"/>
      <c r="P205" s="369"/>
    </row>
    <row r="206" spans="2:16">
      <c r="B206" s="149" t="str">
        <f t="shared" si="41"/>
        <v xml:space="preserve">50G </v>
      </c>
      <c r="C206" s="150" t="str">
        <f t="shared" si="41"/>
        <v>100 m</v>
      </c>
      <c r="D206" s="151" t="str">
        <f t="shared" si="41"/>
        <v>all</v>
      </c>
      <c r="E206" s="367">
        <f t="shared" ref="E206:F206" si="49">E121*E36/10^6</f>
        <v>0</v>
      </c>
      <c r="F206" s="367">
        <f t="shared" si="49"/>
        <v>0</v>
      </c>
      <c r="G206" s="367"/>
      <c r="H206" s="367"/>
      <c r="I206" s="367"/>
      <c r="J206" s="367"/>
      <c r="K206" s="367"/>
      <c r="L206" s="367"/>
      <c r="M206" s="367"/>
      <c r="N206" s="367"/>
      <c r="O206" s="367"/>
      <c r="P206" s="367"/>
    </row>
    <row r="207" spans="2:16">
      <c r="B207" s="152" t="str">
        <f t="shared" si="41"/>
        <v xml:space="preserve">50G </v>
      </c>
      <c r="C207" s="153" t="str">
        <f t="shared" si="41"/>
        <v>2 km</v>
      </c>
      <c r="D207" s="154" t="str">
        <f t="shared" si="41"/>
        <v>all</v>
      </c>
      <c r="E207" s="368">
        <f t="shared" ref="E207:F207" si="50">E122*E37/10^6</f>
        <v>0</v>
      </c>
      <c r="F207" s="368">
        <f t="shared" si="50"/>
        <v>0</v>
      </c>
      <c r="G207" s="368"/>
      <c r="H207" s="368"/>
      <c r="I207" s="368"/>
      <c r="J207" s="368"/>
      <c r="K207" s="368"/>
      <c r="L207" s="368"/>
      <c r="M207" s="368"/>
      <c r="N207" s="368"/>
      <c r="O207" s="368"/>
      <c r="P207" s="368"/>
    </row>
    <row r="208" spans="2:16">
      <c r="B208" s="152" t="str">
        <f t="shared" si="41"/>
        <v xml:space="preserve">50G </v>
      </c>
      <c r="C208" s="153" t="str">
        <f t="shared" si="41"/>
        <v>10 km</v>
      </c>
      <c r="D208" s="154" t="str">
        <f t="shared" si="41"/>
        <v>all</v>
      </c>
      <c r="E208" s="368">
        <f t="shared" ref="E208:F208" si="51">E123*E38/10^6</f>
        <v>0</v>
      </c>
      <c r="F208" s="368">
        <f t="shared" si="51"/>
        <v>0</v>
      </c>
      <c r="G208" s="368"/>
      <c r="H208" s="368"/>
      <c r="I208" s="368"/>
      <c r="J208" s="368"/>
      <c r="K208" s="368"/>
      <c r="L208" s="368"/>
      <c r="M208" s="368"/>
      <c r="N208" s="368"/>
      <c r="O208" s="368"/>
      <c r="P208" s="368"/>
    </row>
    <row r="209" spans="2:16">
      <c r="B209" s="152" t="str">
        <f t="shared" si="41"/>
        <v xml:space="preserve">50G </v>
      </c>
      <c r="C209" s="153" t="str">
        <f t="shared" si="41"/>
        <v>40 km</v>
      </c>
      <c r="D209" s="154" t="str">
        <f t="shared" si="41"/>
        <v>all</v>
      </c>
      <c r="E209" s="368">
        <f t="shared" ref="E209:F209" si="52">E124*E39/10^6</f>
        <v>0</v>
      </c>
      <c r="F209" s="368">
        <f t="shared" si="52"/>
        <v>0</v>
      </c>
      <c r="G209" s="368"/>
      <c r="H209" s="368"/>
      <c r="I209" s="368"/>
      <c r="J209" s="368"/>
      <c r="K209" s="368"/>
      <c r="L209" s="368"/>
      <c r="M209" s="368"/>
      <c r="N209" s="368"/>
      <c r="O209" s="368"/>
      <c r="P209" s="368"/>
    </row>
    <row r="210" spans="2:16">
      <c r="B210" s="152" t="str">
        <f t="shared" si="41"/>
        <v xml:space="preserve">50G </v>
      </c>
      <c r="C210" s="153" t="str">
        <f t="shared" si="41"/>
        <v>80 km</v>
      </c>
      <c r="D210" s="154" t="str">
        <f t="shared" si="41"/>
        <v>all</v>
      </c>
      <c r="E210" s="368">
        <f t="shared" ref="E210:F210" si="53">E125*E40/10^6</f>
        <v>0</v>
      </c>
      <c r="F210" s="368">
        <f t="shared" si="53"/>
        <v>0</v>
      </c>
      <c r="G210" s="368"/>
      <c r="H210" s="368"/>
      <c r="I210" s="368"/>
      <c r="J210" s="368"/>
      <c r="K210" s="368"/>
      <c r="L210" s="368"/>
      <c r="M210" s="368"/>
      <c r="N210" s="368"/>
      <c r="O210" s="368"/>
      <c r="P210" s="368"/>
    </row>
    <row r="211" spans="2:16">
      <c r="B211" s="149" t="str">
        <f t="shared" si="41"/>
        <v>100G</v>
      </c>
      <c r="C211" s="150" t="str">
        <f t="shared" si="41"/>
        <v>100 m</v>
      </c>
      <c r="D211" s="151" t="str">
        <f t="shared" si="41"/>
        <v>CFP</v>
      </c>
      <c r="E211" s="367">
        <f t="shared" ref="E211:F211" si="54">E126*E41/10^6</f>
        <v>0</v>
      </c>
      <c r="F211" s="367">
        <f t="shared" si="54"/>
        <v>0</v>
      </c>
      <c r="G211" s="367"/>
      <c r="H211" s="367"/>
      <c r="I211" s="367"/>
      <c r="J211" s="367"/>
      <c r="K211" s="367"/>
      <c r="L211" s="367"/>
      <c r="M211" s="367"/>
      <c r="N211" s="367"/>
      <c r="O211" s="367"/>
      <c r="P211" s="367"/>
    </row>
    <row r="212" spans="2:16">
      <c r="B212" s="152" t="str">
        <f t="shared" si="41"/>
        <v>100G</v>
      </c>
      <c r="C212" s="153" t="str">
        <f t="shared" si="41"/>
        <v>100 m</v>
      </c>
      <c r="D212" s="154" t="str">
        <f t="shared" si="41"/>
        <v>CFP2/4</v>
      </c>
      <c r="E212" s="368">
        <f t="shared" ref="E212:F212" si="55">E127*E42/10^6</f>
        <v>0</v>
      </c>
      <c r="F212" s="368">
        <f t="shared" si="55"/>
        <v>0</v>
      </c>
      <c r="G212" s="368"/>
      <c r="H212" s="368"/>
      <c r="I212" s="368"/>
      <c r="J212" s="368"/>
      <c r="K212" s="368"/>
      <c r="L212" s="368"/>
      <c r="M212" s="368"/>
      <c r="N212" s="368"/>
      <c r="O212" s="368"/>
      <c r="P212" s="368"/>
    </row>
    <row r="213" spans="2:16">
      <c r="B213" s="152" t="str">
        <f t="shared" si="41"/>
        <v>100G SR4</v>
      </c>
      <c r="C213" s="153" t="str">
        <f t="shared" si="41"/>
        <v>100 m</v>
      </c>
      <c r="D213" s="154" t="str">
        <f t="shared" si="41"/>
        <v>QSFP28</v>
      </c>
      <c r="E213" s="368">
        <f t="shared" ref="E213:F213" si="56">E128*E43/10^6</f>
        <v>72.281363999999996</v>
      </c>
      <c r="F213" s="368">
        <f t="shared" si="56"/>
        <v>113.36232738072</v>
      </c>
      <c r="G213" s="368"/>
      <c r="H213" s="368"/>
      <c r="I213" s="368"/>
      <c r="J213" s="368"/>
      <c r="K213" s="368"/>
      <c r="L213" s="368"/>
      <c r="M213" s="368"/>
      <c r="N213" s="368"/>
      <c r="O213" s="368"/>
      <c r="P213" s="368"/>
    </row>
    <row r="214" spans="2:16">
      <c r="B214" s="152" t="str">
        <f t="shared" si="41"/>
        <v>100G SR2</v>
      </c>
      <c r="C214" s="153" t="str">
        <f t="shared" si="41"/>
        <v>100 m</v>
      </c>
      <c r="D214" s="154" t="str">
        <f t="shared" si="41"/>
        <v>SFP-DD, DSFP</v>
      </c>
      <c r="E214" s="368">
        <f t="shared" ref="E214:F214" si="57">E129*E44/10^6</f>
        <v>0</v>
      </c>
      <c r="F214" s="368">
        <f t="shared" si="57"/>
        <v>0</v>
      </c>
      <c r="G214" s="368"/>
      <c r="H214" s="368"/>
      <c r="I214" s="368"/>
      <c r="J214" s="368"/>
      <c r="K214" s="368"/>
      <c r="L214" s="368"/>
      <c r="M214" s="368"/>
      <c r="N214" s="368"/>
      <c r="O214" s="368"/>
      <c r="P214" s="368"/>
    </row>
    <row r="215" spans="2:16">
      <c r="B215" s="152" t="str">
        <f t="shared" si="41"/>
        <v>100G MM Duplex</v>
      </c>
      <c r="C215" s="153" t="str">
        <f t="shared" si="41"/>
        <v>100 m</v>
      </c>
      <c r="D215" s="154" t="str">
        <f t="shared" si="41"/>
        <v>QSFP28</v>
      </c>
      <c r="E215" s="368">
        <f t="shared" ref="E215:F215" si="58">E130*E45/10^6</f>
        <v>0</v>
      </c>
      <c r="F215" s="368">
        <f t="shared" si="58"/>
        <v>0</v>
      </c>
      <c r="G215" s="368"/>
      <c r="H215" s="368"/>
      <c r="I215" s="368"/>
      <c r="J215" s="368"/>
      <c r="K215" s="368"/>
      <c r="L215" s="368"/>
      <c r="M215" s="368"/>
      <c r="N215" s="368"/>
      <c r="O215" s="368"/>
      <c r="P215" s="368"/>
    </row>
    <row r="216" spans="2:16">
      <c r="B216" s="152" t="str">
        <f t="shared" si="41"/>
        <v>100G eSR</v>
      </c>
      <c r="C216" s="153" t="str">
        <f t="shared" si="41"/>
        <v>300 m</v>
      </c>
      <c r="D216" s="154" t="str">
        <f t="shared" si="41"/>
        <v>QSFP28</v>
      </c>
      <c r="E216" s="368">
        <f t="shared" ref="E216:F216" si="59">E131*E46/10^6</f>
        <v>0</v>
      </c>
      <c r="F216" s="368">
        <f t="shared" si="59"/>
        <v>0</v>
      </c>
      <c r="G216" s="368"/>
      <c r="H216" s="368"/>
      <c r="I216" s="368"/>
      <c r="J216" s="368"/>
      <c r="K216" s="368"/>
      <c r="L216" s="368"/>
      <c r="M216" s="368"/>
      <c r="N216" s="368"/>
      <c r="O216" s="368"/>
      <c r="P216" s="368"/>
    </row>
    <row r="217" spans="2:16">
      <c r="B217" s="152" t="str">
        <f t="shared" si="41"/>
        <v>100G PSM4</v>
      </c>
      <c r="C217" s="153" t="str">
        <f t="shared" si="41"/>
        <v>500 m</v>
      </c>
      <c r="D217" s="154" t="str">
        <f t="shared" si="41"/>
        <v>QSFP28</v>
      </c>
      <c r="E217" s="368">
        <f t="shared" ref="E217:F217" si="60">E132*E47/10^6</f>
        <v>67.773890240000014</v>
      </c>
      <c r="F217" s="368">
        <f t="shared" si="60"/>
        <v>158.09400299999999</v>
      </c>
      <c r="G217" s="368"/>
      <c r="H217" s="368"/>
      <c r="I217" s="368"/>
      <c r="J217" s="368"/>
      <c r="K217" s="368"/>
      <c r="L217" s="368"/>
      <c r="M217" s="368"/>
      <c r="N217" s="368"/>
      <c r="O217" s="368"/>
      <c r="P217" s="368"/>
    </row>
    <row r="218" spans="2:16">
      <c r="B218" s="152" t="str">
        <f t="shared" si="41"/>
        <v>100G DR</v>
      </c>
      <c r="C218" s="153" t="str">
        <f t="shared" si="41"/>
        <v>500 m</v>
      </c>
      <c r="D218" s="154" t="str">
        <f t="shared" si="41"/>
        <v>QSFP28</v>
      </c>
      <c r="E218" s="368">
        <f t="shared" ref="E218:F218" si="61">E133*E48/10^6</f>
        <v>0</v>
      </c>
      <c r="F218" s="368">
        <f t="shared" si="61"/>
        <v>0</v>
      </c>
      <c r="G218" s="368"/>
      <c r="H218" s="368"/>
      <c r="I218" s="368"/>
      <c r="J218" s="368"/>
      <c r="K218" s="368"/>
      <c r="L218" s="368"/>
      <c r="M218" s="368"/>
      <c r="N218" s="368"/>
      <c r="O218" s="368"/>
      <c r="P218" s="368"/>
    </row>
    <row r="219" spans="2:16">
      <c r="B219" s="152" t="str">
        <f t="shared" ref="B219:D232" si="62">B49</f>
        <v>100G CWDM4-Subspec</v>
      </c>
      <c r="C219" s="153" t="str">
        <f t="shared" si="62"/>
        <v>500 m</v>
      </c>
      <c r="D219" s="154" t="str">
        <f t="shared" si="62"/>
        <v>QSFP28</v>
      </c>
      <c r="E219" s="368">
        <f t="shared" ref="E219:F219" si="63">E134*E49/10^6</f>
        <v>55.125374999999998</v>
      </c>
      <c r="F219" s="368">
        <f t="shared" si="63"/>
        <v>307.53544499999998</v>
      </c>
      <c r="G219" s="368"/>
      <c r="H219" s="368"/>
      <c r="I219" s="368"/>
      <c r="J219" s="368"/>
      <c r="K219" s="368"/>
      <c r="L219" s="368"/>
      <c r="M219" s="368"/>
      <c r="N219" s="368"/>
      <c r="O219" s="368"/>
      <c r="P219" s="368"/>
    </row>
    <row r="220" spans="2:16">
      <c r="B220" s="152" t="str">
        <f t="shared" si="62"/>
        <v>100G CWDM4</v>
      </c>
      <c r="C220" s="153" t="str">
        <f t="shared" si="62"/>
        <v>2 km</v>
      </c>
      <c r="D220" s="154" t="str">
        <f t="shared" si="62"/>
        <v>QSFP28</v>
      </c>
      <c r="E220" s="368">
        <f t="shared" ref="E220:F220" si="64">E135*E50/10^6</f>
        <v>25.566254999999995</v>
      </c>
      <c r="F220" s="368">
        <f t="shared" si="64"/>
        <v>190.37908500000003</v>
      </c>
      <c r="G220" s="368"/>
      <c r="H220" s="368"/>
      <c r="I220" s="368"/>
      <c r="J220" s="368"/>
      <c r="K220" s="368"/>
      <c r="L220" s="368"/>
      <c r="M220" s="368"/>
      <c r="N220" s="368"/>
      <c r="O220" s="368"/>
      <c r="P220" s="368"/>
    </row>
    <row r="221" spans="2:16">
      <c r="B221" s="152" t="str">
        <f t="shared" si="62"/>
        <v>100G FR</v>
      </c>
      <c r="C221" s="153" t="str">
        <f t="shared" si="62"/>
        <v>2 km</v>
      </c>
      <c r="D221" s="154" t="str">
        <f t="shared" si="62"/>
        <v>QSFP28</v>
      </c>
      <c r="E221" s="368">
        <f t="shared" ref="E221:F221" si="65">E136*E51/10^6</f>
        <v>0</v>
      </c>
      <c r="F221" s="368">
        <f t="shared" si="65"/>
        <v>0</v>
      </c>
      <c r="G221" s="368"/>
      <c r="H221" s="368"/>
      <c r="I221" s="368"/>
      <c r="J221" s="368"/>
      <c r="K221" s="368"/>
      <c r="L221" s="368"/>
      <c r="M221" s="368"/>
      <c r="N221" s="368"/>
      <c r="O221" s="368"/>
      <c r="P221" s="368"/>
    </row>
    <row r="222" spans="2:16">
      <c r="B222" s="152" t="str">
        <f t="shared" si="62"/>
        <v>100G</v>
      </c>
      <c r="C222" s="153" t="str">
        <f t="shared" si="62"/>
        <v>10 km</v>
      </c>
      <c r="D222" s="154" t="str">
        <f t="shared" si="62"/>
        <v>CFP</v>
      </c>
      <c r="E222" s="368">
        <f t="shared" ref="E222:F222" si="66">E137*E52/10^6</f>
        <v>0</v>
      </c>
      <c r="F222" s="368">
        <f t="shared" si="66"/>
        <v>0</v>
      </c>
      <c r="G222" s="368"/>
      <c r="H222" s="368"/>
      <c r="I222" s="368"/>
      <c r="J222" s="368"/>
      <c r="K222" s="368"/>
      <c r="L222" s="368"/>
      <c r="M222" s="368"/>
      <c r="N222" s="368"/>
      <c r="O222" s="368"/>
      <c r="P222" s="368"/>
    </row>
    <row r="223" spans="2:16">
      <c r="B223" s="152" t="str">
        <f t="shared" si="62"/>
        <v>100G</v>
      </c>
      <c r="C223" s="153" t="str">
        <f t="shared" si="62"/>
        <v>10 km</v>
      </c>
      <c r="D223" s="154" t="str">
        <f t="shared" si="62"/>
        <v>CFP2/4</v>
      </c>
      <c r="E223" s="368">
        <f t="shared" ref="E223:F223" si="67">E138*E53/10^6</f>
        <v>0</v>
      </c>
      <c r="F223" s="368">
        <f t="shared" si="67"/>
        <v>0</v>
      </c>
      <c r="G223" s="368"/>
      <c r="H223" s="368"/>
      <c r="I223" s="368"/>
      <c r="J223" s="368"/>
      <c r="K223" s="368"/>
      <c r="L223" s="368"/>
      <c r="M223" s="368"/>
      <c r="N223" s="368"/>
      <c r="O223" s="368"/>
      <c r="P223" s="368"/>
    </row>
    <row r="224" spans="2:16">
      <c r="B224" s="152" t="str">
        <f t="shared" si="62"/>
        <v>100G LR4</v>
      </c>
      <c r="C224" s="153" t="str">
        <f t="shared" si="62"/>
        <v>10 km</v>
      </c>
      <c r="D224" s="154" t="str">
        <f t="shared" si="62"/>
        <v>QSFP28</v>
      </c>
      <c r="E224" s="368">
        <f t="shared" ref="E224:F224" si="68">E139*E54/10^6</f>
        <v>140.2336877730904</v>
      </c>
      <c r="F224" s="368">
        <f t="shared" si="68"/>
        <v>304.37567999999999</v>
      </c>
      <c r="G224" s="368"/>
      <c r="H224" s="368"/>
      <c r="I224" s="368"/>
      <c r="J224" s="368"/>
      <c r="K224" s="368"/>
      <c r="L224" s="368"/>
      <c r="M224" s="368"/>
      <c r="N224" s="368"/>
      <c r="O224" s="368"/>
      <c r="P224" s="368"/>
    </row>
    <row r="225" spans="2:16">
      <c r="B225" s="152" t="str">
        <f t="shared" si="62"/>
        <v>100G 4WDM10</v>
      </c>
      <c r="C225" s="153" t="str">
        <f t="shared" si="62"/>
        <v>10 km</v>
      </c>
      <c r="D225" s="154" t="str">
        <f t="shared" si="62"/>
        <v>QSFP28</v>
      </c>
      <c r="E225" s="368">
        <f t="shared" ref="E225:F225" si="69">E140*E55/10^6</f>
        <v>0</v>
      </c>
      <c r="F225" s="368">
        <f t="shared" si="69"/>
        <v>20.25</v>
      </c>
      <c r="G225" s="368"/>
      <c r="H225" s="368"/>
      <c r="I225" s="368"/>
      <c r="J225" s="368"/>
      <c r="K225" s="368"/>
      <c r="L225" s="368"/>
      <c r="M225" s="368"/>
      <c r="N225" s="368"/>
      <c r="O225" s="368"/>
      <c r="P225" s="368"/>
    </row>
    <row r="226" spans="2:16">
      <c r="B226" s="152" t="str">
        <f t="shared" si="62"/>
        <v>100G 4WDM20</v>
      </c>
      <c r="C226" s="153" t="str">
        <f t="shared" si="62"/>
        <v>20 km</v>
      </c>
      <c r="D226" s="154" t="str">
        <f t="shared" si="62"/>
        <v>QSFP28</v>
      </c>
      <c r="E226" s="368">
        <f t="shared" ref="E226:F226" si="70">E141*E56/10^6</f>
        <v>0</v>
      </c>
      <c r="F226" s="368">
        <f t="shared" si="70"/>
        <v>0</v>
      </c>
      <c r="G226" s="368"/>
      <c r="H226" s="368"/>
      <c r="I226" s="368"/>
      <c r="J226" s="368"/>
      <c r="K226" s="368"/>
      <c r="L226" s="368"/>
      <c r="M226" s="368"/>
      <c r="N226" s="368"/>
      <c r="O226" s="368"/>
      <c r="P226" s="368"/>
    </row>
    <row r="227" spans="2:16">
      <c r="B227" s="152" t="str">
        <f t="shared" si="62"/>
        <v>100G ER4-Lite</v>
      </c>
      <c r="C227" s="153" t="str">
        <f t="shared" si="62"/>
        <v>30 km</v>
      </c>
      <c r="D227" s="154" t="str">
        <f t="shared" si="62"/>
        <v>QSFP28</v>
      </c>
      <c r="E227" s="368">
        <f t="shared" ref="E227:F227" si="71">E142*E57/10^6</f>
        <v>0</v>
      </c>
      <c r="F227" s="368">
        <f t="shared" si="71"/>
        <v>0</v>
      </c>
      <c r="G227" s="368"/>
      <c r="H227" s="368"/>
      <c r="I227" s="368"/>
      <c r="J227" s="368"/>
      <c r="K227" s="368"/>
      <c r="L227" s="368"/>
      <c r="M227" s="368"/>
      <c r="N227" s="368"/>
      <c r="O227" s="368"/>
      <c r="P227" s="368"/>
    </row>
    <row r="228" spans="2:16">
      <c r="B228" s="152" t="str">
        <f t="shared" si="62"/>
        <v>100G ER4</v>
      </c>
      <c r="C228" s="153" t="str">
        <f t="shared" si="62"/>
        <v>40 km</v>
      </c>
      <c r="D228" s="154" t="str">
        <f t="shared" si="62"/>
        <v>QSFP28</v>
      </c>
      <c r="E228" s="368">
        <f t="shared" ref="E228:F228" si="72">E143*E58/10^6</f>
        <v>0</v>
      </c>
      <c r="F228" s="368">
        <f t="shared" si="72"/>
        <v>0</v>
      </c>
      <c r="G228" s="368"/>
      <c r="H228" s="368"/>
      <c r="I228" s="368"/>
      <c r="J228" s="368"/>
      <c r="K228" s="368"/>
      <c r="L228" s="368"/>
      <c r="M228" s="368"/>
      <c r="N228" s="368"/>
      <c r="O228" s="368"/>
      <c r="P228" s="368"/>
    </row>
    <row r="229" spans="2:16">
      <c r="B229" s="152" t="str">
        <f t="shared" si="62"/>
        <v>100G ZR4</v>
      </c>
      <c r="C229" s="153" t="str">
        <f t="shared" si="62"/>
        <v>80 km</v>
      </c>
      <c r="D229" s="154" t="str">
        <f t="shared" si="62"/>
        <v>QSFP28</v>
      </c>
      <c r="E229" s="485">
        <f t="shared" ref="E229:F229" si="73">E144*E59/10^6</f>
        <v>0</v>
      </c>
      <c r="F229" s="369">
        <f t="shared" si="73"/>
        <v>0</v>
      </c>
      <c r="G229" s="369"/>
      <c r="H229" s="369"/>
      <c r="I229" s="369"/>
      <c r="J229" s="369"/>
      <c r="K229" s="369"/>
      <c r="L229" s="369"/>
      <c r="M229" s="369"/>
      <c r="N229" s="369"/>
      <c r="O229" s="369"/>
      <c r="P229" s="369"/>
    </row>
    <row r="230" spans="2:16">
      <c r="B230" s="149" t="str">
        <f t="shared" si="62"/>
        <v>200G SR4</v>
      </c>
      <c r="C230" s="150" t="str">
        <f t="shared" si="62"/>
        <v>100 m</v>
      </c>
      <c r="D230" s="151" t="str">
        <f t="shared" si="62"/>
        <v>QSFP56</v>
      </c>
      <c r="E230" s="367">
        <f t="shared" ref="E230:F230" si="74">E145*E60/10^6</f>
        <v>0</v>
      </c>
      <c r="F230" s="367">
        <f t="shared" si="74"/>
        <v>0</v>
      </c>
      <c r="G230" s="367"/>
      <c r="H230" s="367"/>
      <c r="I230" s="367"/>
      <c r="J230" s="367"/>
      <c r="K230" s="367"/>
      <c r="L230" s="367"/>
      <c r="M230" s="367"/>
      <c r="N230" s="367"/>
      <c r="O230" s="367"/>
      <c r="P230" s="368"/>
    </row>
    <row r="231" spans="2:16">
      <c r="B231" s="152" t="str">
        <f t="shared" si="62"/>
        <v>200G DR</v>
      </c>
      <c r="C231" s="153" t="str">
        <f t="shared" si="62"/>
        <v>500 m</v>
      </c>
      <c r="D231" s="154" t="str">
        <f t="shared" si="62"/>
        <v>TBD</v>
      </c>
      <c r="E231" s="368">
        <f t="shared" ref="E231:F231" si="75">E146*E61/10^6</f>
        <v>0</v>
      </c>
      <c r="F231" s="368">
        <f t="shared" si="75"/>
        <v>0</v>
      </c>
      <c r="G231" s="368"/>
      <c r="H231" s="368"/>
      <c r="I231" s="368"/>
      <c r="J231" s="368"/>
      <c r="K231" s="368"/>
      <c r="L231" s="368"/>
      <c r="M231" s="368"/>
      <c r="N231" s="368"/>
      <c r="O231" s="368"/>
      <c r="P231" s="368"/>
    </row>
    <row r="232" spans="2:16">
      <c r="B232" s="152" t="str">
        <f t="shared" si="62"/>
        <v>200G FR4</v>
      </c>
      <c r="C232" s="153" t="str">
        <f t="shared" si="62"/>
        <v>3 km</v>
      </c>
      <c r="D232" s="154" t="str">
        <f t="shared" si="62"/>
        <v>QSFP56</v>
      </c>
      <c r="E232" s="368">
        <f t="shared" ref="E232:F232" si="76">E147*E62/10^6</f>
        <v>0</v>
      </c>
      <c r="F232" s="368">
        <f t="shared" si="76"/>
        <v>0</v>
      </c>
      <c r="G232" s="368"/>
      <c r="H232" s="368"/>
      <c r="I232" s="368"/>
      <c r="J232" s="368"/>
      <c r="K232" s="368"/>
      <c r="L232" s="368"/>
      <c r="M232" s="368"/>
      <c r="N232" s="368"/>
      <c r="O232" s="368"/>
      <c r="P232" s="368"/>
    </row>
    <row r="233" spans="2:16">
      <c r="B233" s="152" t="str">
        <f t="shared" ref="B233:D233" si="77">B63</f>
        <v>200G LR</v>
      </c>
      <c r="C233" s="153" t="str">
        <f t="shared" si="77"/>
        <v>10 km</v>
      </c>
      <c r="D233" s="154" t="str">
        <f t="shared" si="77"/>
        <v>TBD</v>
      </c>
      <c r="E233" s="368">
        <f t="shared" ref="E233:F233" si="78">E148*E63/10^6</f>
        <v>0</v>
      </c>
      <c r="F233" s="368">
        <f t="shared" si="78"/>
        <v>0</v>
      </c>
      <c r="G233" s="368"/>
      <c r="H233" s="368"/>
      <c r="I233" s="368"/>
      <c r="J233" s="368"/>
      <c r="K233" s="368"/>
      <c r="L233" s="368"/>
      <c r="M233" s="368"/>
      <c r="N233" s="368"/>
      <c r="O233" s="368"/>
      <c r="P233" s="368"/>
    </row>
    <row r="234" spans="2:16">
      <c r="B234" s="155" t="str">
        <f t="shared" ref="B234:D234" si="79">B64</f>
        <v>200G ER4</v>
      </c>
      <c r="C234" s="156" t="str">
        <f t="shared" si="79"/>
        <v>40 km</v>
      </c>
      <c r="D234" s="157" t="str">
        <f t="shared" si="79"/>
        <v>TBD</v>
      </c>
      <c r="E234" s="369">
        <f t="shared" ref="E234:F234" si="80">E149*E64/10^6</f>
        <v>0</v>
      </c>
      <c r="F234" s="369">
        <f t="shared" si="80"/>
        <v>0</v>
      </c>
      <c r="G234" s="369"/>
      <c r="H234" s="369"/>
      <c r="I234" s="369"/>
      <c r="J234" s="369"/>
      <c r="K234" s="369"/>
      <c r="L234" s="369"/>
      <c r="M234" s="369"/>
      <c r="N234" s="369"/>
      <c r="O234" s="369"/>
      <c r="P234" s="368"/>
    </row>
    <row r="235" spans="2:16">
      <c r="B235" s="149" t="str">
        <f t="shared" ref="B235:D244" si="81">B65</f>
        <v>2x200 (400G-SR8)</v>
      </c>
      <c r="C235" s="150" t="str">
        <f t="shared" si="81"/>
        <v>100 m</v>
      </c>
      <c r="D235" s="151" t="str">
        <f t="shared" si="81"/>
        <v>OSFP, QSFP-DD</v>
      </c>
      <c r="E235" s="367">
        <f t="shared" ref="E235:F235" si="82">E150*E65/10^6</f>
        <v>0</v>
      </c>
      <c r="F235" s="367">
        <f t="shared" si="82"/>
        <v>0</v>
      </c>
      <c r="G235" s="367"/>
      <c r="H235" s="367"/>
      <c r="I235" s="367"/>
      <c r="J235" s="367"/>
      <c r="K235" s="367"/>
      <c r="L235" s="367"/>
      <c r="M235" s="367"/>
      <c r="N235" s="367"/>
      <c r="O235" s="367"/>
      <c r="P235" s="367"/>
    </row>
    <row r="236" spans="2:16">
      <c r="B236" s="152" t="str">
        <f t="shared" si="81"/>
        <v>400G SR4.2</v>
      </c>
      <c r="C236" s="153" t="str">
        <f t="shared" si="81"/>
        <v>100 m</v>
      </c>
      <c r="D236" s="154" t="str">
        <f t="shared" si="81"/>
        <v>OSFP, QSFP-DD</v>
      </c>
      <c r="E236" s="520">
        <f t="shared" ref="E236:F236" si="83">E151*E66/10^6</f>
        <v>0</v>
      </c>
      <c r="F236" s="368">
        <f t="shared" si="83"/>
        <v>0</v>
      </c>
      <c r="G236" s="368"/>
      <c r="H236" s="368"/>
      <c r="I236" s="368"/>
      <c r="J236" s="368"/>
      <c r="K236" s="368"/>
      <c r="L236" s="368"/>
      <c r="M236" s="368"/>
      <c r="N236" s="368"/>
      <c r="O236" s="368"/>
      <c r="P236" s="368"/>
    </row>
    <row r="237" spans="2:16">
      <c r="B237" s="152" t="str">
        <f t="shared" si="81"/>
        <v>400G DR4</v>
      </c>
      <c r="C237" s="153" t="str">
        <f t="shared" si="81"/>
        <v>500 m</v>
      </c>
      <c r="D237" s="154" t="str">
        <f t="shared" si="81"/>
        <v>OSFP, QSFP-DD, QSFP112</v>
      </c>
      <c r="E237" s="368">
        <f t="shared" ref="E237:F237" si="84">E152*E67/10^6</f>
        <v>0</v>
      </c>
      <c r="F237" s="368">
        <f t="shared" si="84"/>
        <v>0</v>
      </c>
      <c r="G237" s="368"/>
      <c r="H237" s="368"/>
      <c r="I237" s="368"/>
      <c r="J237" s="368"/>
      <c r="K237" s="368"/>
      <c r="L237" s="368"/>
      <c r="M237" s="368"/>
      <c r="N237" s="368"/>
      <c r="O237" s="368"/>
      <c r="P237" s="368"/>
    </row>
    <row r="238" spans="2:16">
      <c r="B238" s="152" t="str">
        <f t="shared" si="81"/>
        <v>2x(200G FR4)</v>
      </c>
      <c r="C238" s="153" t="str">
        <f t="shared" si="81"/>
        <v>2 km</v>
      </c>
      <c r="D238" s="154" t="str">
        <f t="shared" si="81"/>
        <v>OSFP</v>
      </c>
      <c r="E238" s="368">
        <f t="shared" ref="E238:F238" si="85">E153*E68/10^6</f>
        <v>0</v>
      </c>
      <c r="F238" s="368">
        <f t="shared" si="85"/>
        <v>0</v>
      </c>
      <c r="G238" s="368"/>
      <c r="H238" s="368"/>
      <c r="I238" s="368"/>
      <c r="J238" s="368"/>
      <c r="K238" s="368"/>
      <c r="L238" s="368"/>
      <c r="M238" s="368"/>
      <c r="N238" s="368"/>
      <c r="O238" s="368"/>
      <c r="P238" s="368"/>
    </row>
    <row r="239" spans="2:16">
      <c r="B239" s="152" t="str">
        <f t="shared" si="81"/>
        <v>400G FR4</v>
      </c>
      <c r="C239" s="153" t="str">
        <f t="shared" si="81"/>
        <v>2 km</v>
      </c>
      <c r="D239" s="154" t="str">
        <f t="shared" si="81"/>
        <v>OSFP, QSFP-DD, QSFP112</v>
      </c>
      <c r="E239" s="368">
        <f t="shared" ref="E239:F239" si="86">E154*E69/10^6</f>
        <v>0</v>
      </c>
      <c r="F239" s="368">
        <f t="shared" si="86"/>
        <v>0</v>
      </c>
      <c r="G239" s="368"/>
      <c r="H239" s="368"/>
      <c r="I239" s="368"/>
      <c r="J239" s="368"/>
      <c r="K239" s="368"/>
      <c r="L239" s="368"/>
      <c r="M239" s="368"/>
      <c r="N239" s="368"/>
      <c r="O239" s="368"/>
      <c r="P239" s="368"/>
    </row>
    <row r="240" spans="2:16">
      <c r="B240" s="152" t="str">
        <f t="shared" si="81"/>
        <v>400G LR8, LR4</v>
      </c>
      <c r="C240" s="153" t="str">
        <f t="shared" si="81"/>
        <v>10 km</v>
      </c>
      <c r="D240" s="154" t="str">
        <f t="shared" si="81"/>
        <v>OSFP, QSFP-DD, QSFP112</v>
      </c>
      <c r="E240" s="520">
        <f t="shared" ref="E240:F241" si="87">E155*E70/10^6</f>
        <v>0</v>
      </c>
      <c r="F240" s="368">
        <f t="shared" si="87"/>
        <v>0</v>
      </c>
      <c r="G240" s="368"/>
      <c r="H240" s="368"/>
      <c r="I240" s="368"/>
      <c r="J240" s="368"/>
      <c r="K240" s="368"/>
      <c r="L240" s="368"/>
      <c r="M240" s="368"/>
      <c r="N240" s="368"/>
      <c r="O240" s="368"/>
      <c r="P240" s="368"/>
    </row>
    <row r="241" spans="2:16">
      <c r="B241" s="155" t="str">
        <f t="shared" si="81"/>
        <v>400G ER4</v>
      </c>
      <c r="C241" s="156" t="str">
        <f t="shared" si="81"/>
        <v>40 km</v>
      </c>
      <c r="D241" s="157" t="str">
        <f t="shared" si="81"/>
        <v>TBD</v>
      </c>
      <c r="E241" s="485">
        <f t="shared" si="87"/>
        <v>0</v>
      </c>
      <c r="F241" s="369">
        <f t="shared" si="87"/>
        <v>0</v>
      </c>
      <c r="G241" s="369"/>
      <c r="H241" s="369"/>
      <c r="I241" s="369"/>
      <c r="J241" s="369"/>
      <c r="K241" s="369"/>
      <c r="L241" s="369"/>
      <c r="M241" s="369"/>
      <c r="N241" s="369"/>
      <c r="O241" s="369"/>
      <c r="P241" s="369"/>
    </row>
    <row r="242" spans="2:16">
      <c r="B242" s="149" t="str">
        <f t="shared" si="81"/>
        <v>800G SR8</v>
      </c>
      <c r="C242" s="150" t="str">
        <f t="shared" si="81"/>
        <v>50 m</v>
      </c>
      <c r="D242" s="151" t="str">
        <f t="shared" si="81"/>
        <v>OSFP, QSFP-DD800</v>
      </c>
      <c r="E242" s="368">
        <f t="shared" ref="E242:F242" si="88">E157*E72/10^6</f>
        <v>0</v>
      </c>
      <c r="F242" s="368">
        <f t="shared" si="88"/>
        <v>0</v>
      </c>
      <c r="G242" s="368"/>
      <c r="H242" s="368"/>
      <c r="I242" s="368"/>
      <c r="J242" s="368"/>
      <c r="K242" s="368"/>
      <c r="L242" s="368"/>
      <c r="M242" s="368"/>
      <c r="N242" s="368"/>
      <c r="O242" s="368"/>
      <c r="P242" s="368"/>
    </row>
    <row r="243" spans="2:16">
      <c r="B243" s="152" t="str">
        <f t="shared" si="81"/>
        <v>800G DR8, DR4</v>
      </c>
      <c r="C243" s="153" t="str">
        <f t="shared" si="81"/>
        <v>500 m</v>
      </c>
      <c r="D243" s="154" t="str">
        <f t="shared" si="81"/>
        <v>OSFP, QSFP-DD800</v>
      </c>
      <c r="E243" s="368">
        <f t="shared" ref="E243:F243" si="89">E158*E73/10^6</f>
        <v>0</v>
      </c>
      <c r="F243" s="368">
        <f t="shared" si="89"/>
        <v>0</v>
      </c>
      <c r="G243" s="368"/>
      <c r="H243" s="368"/>
      <c r="I243" s="368"/>
      <c r="J243" s="368"/>
      <c r="K243" s="368"/>
      <c r="L243" s="368"/>
      <c r="M243" s="368"/>
      <c r="N243" s="368"/>
      <c r="O243" s="368"/>
      <c r="P243" s="368"/>
    </row>
    <row r="244" spans="2:16">
      <c r="B244" s="152" t="str">
        <f t="shared" si="81"/>
        <v>2x(400G FR4), 800G FR4</v>
      </c>
      <c r="C244" s="153" t="str">
        <f t="shared" si="81"/>
        <v>2 km</v>
      </c>
      <c r="D244" s="154" t="str">
        <f t="shared" si="81"/>
        <v>OSFP, QSFP-DD800</v>
      </c>
      <c r="E244" s="368">
        <f t="shared" ref="E244:F244" si="90">E159*E74/10^6</f>
        <v>0</v>
      </c>
      <c r="F244" s="368">
        <f t="shared" si="90"/>
        <v>0</v>
      </c>
      <c r="G244" s="368"/>
      <c r="H244" s="368"/>
      <c r="I244" s="368"/>
      <c r="J244" s="368"/>
      <c r="K244" s="368"/>
      <c r="L244" s="368"/>
      <c r="M244" s="368"/>
      <c r="N244" s="368"/>
      <c r="O244" s="368"/>
      <c r="P244" s="368"/>
    </row>
    <row r="245" spans="2:16">
      <c r="B245" s="152" t="str">
        <f t="shared" ref="B245:D245" si="91">B75</f>
        <v>800G LR8, LR4</v>
      </c>
      <c r="C245" s="153" t="str">
        <f t="shared" si="91"/>
        <v>6, 10 km</v>
      </c>
      <c r="D245" s="154" t="str">
        <f t="shared" si="91"/>
        <v>TBD</v>
      </c>
      <c r="E245" s="368">
        <f t="shared" ref="E245:F245" si="92">E160*E75/10^6</f>
        <v>0</v>
      </c>
      <c r="F245" s="368">
        <f t="shared" si="92"/>
        <v>0</v>
      </c>
      <c r="G245" s="368"/>
      <c r="H245" s="368"/>
      <c r="I245" s="368"/>
      <c r="J245" s="368"/>
      <c r="K245" s="368"/>
      <c r="L245" s="368"/>
      <c r="M245" s="368"/>
      <c r="N245" s="368"/>
      <c r="O245" s="368"/>
      <c r="P245" s="368"/>
    </row>
    <row r="246" spans="2:16">
      <c r="B246" s="152" t="str">
        <f t="shared" ref="B246:D246" si="93">B76</f>
        <v>800G ZRlite</v>
      </c>
      <c r="C246" s="153" t="str">
        <f t="shared" si="93"/>
        <v>10 km, 20 km</v>
      </c>
      <c r="D246" s="154" t="str">
        <f t="shared" si="93"/>
        <v>TBD</v>
      </c>
      <c r="E246" s="368">
        <f t="shared" ref="E246:F246" si="94">E161*E76/10^6</f>
        <v>0</v>
      </c>
      <c r="F246" s="368">
        <f t="shared" si="94"/>
        <v>0</v>
      </c>
      <c r="G246" s="368"/>
      <c r="H246" s="368"/>
      <c r="I246" s="368"/>
      <c r="J246" s="368"/>
      <c r="K246" s="368"/>
      <c r="L246" s="368"/>
      <c r="M246" s="368"/>
      <c r="N246" s="368"/>
      <c r="O246" s="368"/>
      <c r="P246" s="368"/>
    </row>
    <row r="247" spans="2:16">
      <c r="B247" s="155" t="str">
        <f t="shared" ref="B247:D247" si="95">B77</f>
        <v>800G ER4</v>
      </c>
      <c r="C247" s="156" t="str">
        <f t="shared" si="95"/>
        <v>40 km</v>
      </c>
      <c r="D247" s="157" t="str">
        <f t="shared" si="95"/>
        <v>TBD</v>
      </c>
      <c r="E247" s="369">
        <f t="shared" ref="E247:F247" si="96">E162*E77/10^6</f>
        <v>0</v>
      </c>
      <c r="F247" s="369">
        <f t="shared" si="96"/>
        <v>0</v>
      </c>
      <c r="G247" s="369"/>
      <c r="H247" s="369"/>
      <c r="I247" s="369"/>
      <c r="J247" s="369"/>
      <c r="K247" s="369"/>
      <c r="L247" s="369"/>
      <c r="M247" s="369"/>
      <c r="N247" s="369"/>
      <c r="O247" s="369"/>
      <c r="P247" s="369"/>
    </row>
    <row r="248" spans="2:16">
      <c r="B248" s="152" t="str">
        <f t="shared" ref="B248:D248" si="97">B78</f>
        <v>1.6T SR16</v>
      </c>
      <c r="C248" s="153" t="str">
        <f t="shared" si="97"/>
        <v>100 m</v>
      </c>
      <c r="D248" s="154" t="str">
        <f t="shared" si="97"/>
        <v>OSFP-XD and TBD</v>
      </c>
      <c r="E248" s="368">
        <f t="shared" ref="E248:F248" si="98">E163*E78/10^6</f>
        <v>0</v>
      </c>
      <c r="F248" s="368">
        <f t="shared" si="98"/>
        <v>0</v>
      </c>
      <c r="G248" s="368"/>
      <c r="H248" s="368"/>
      <c r="I248" s="368"/>
      <c r="J248" s="368"/>
      <c r="K248" s="368"/>
      <c r="L248" s="368"/>
      <c r="M248" s="368"/>
      <c r="N248" s="368"/>
      <c r="O248" s="368"/>
      <c r="P248" s="368"/>
    </row>
    <row r="249" spans="2:16">
      <c r="B249" s="152" t="str">
        <f t="shared" ref="B249:D249" si="99">B79</f>
        <v>1.6T DR8</v>
      </c>
      <c r="C249" s="153" t="str">
        <f t="shared" si="99"/>
        <v>500 m</v>
      </c>
      <c r="D249" s="154" t="str">
        <f t="shared" si="99"/>
        <v>OSFP-XD and TBD</v>
      </c>
      <c r="E249" s="368">
        <f t="shared" ref="E249:F249" si="100">E164*E79/10^6</f>
        <v>0</v>
      </c>
      <c r="F249" s="368">
        <f t="shared" si="100"/>
        <v>0</v>
      </c>
      <c r="G249" s="368"/>
      <c r="H249" s="368"/>
      <c r="I249" s="368"/>
      <c r="J249" s="368"/>
      <c r="K249" s="368"/>
      <c r="L249" s="368"/>
      <c r="M249" s="368"/>
      <c r="N249" s="368"/>
      <c r="O249" s="368"/>
      <c r="P249" s="368"/>
    </row>
    <row r="250" spans="2:16">
      <c r="B250" s="152" t="str">
        <f t="shared" ref="B250:D250" si="101">B80</f>
        <v>1.6T FR8</v>
      </c>
      <c r="C250" s="153" t="str">
        <f t="shared" si="101"/>
        <v>2 km</v>
      </c>
      <c r="D250" s="154" t="str">
        <f t="shared" si="101"/>
        <v>OSFP-XD and TBD</v>
      </c>
      <c r="E250" s="368">
        <f t="shared" ref="E250:F250" si="102">E165*E80/10^6</f>
        <v>0</v>
      </c>
      <c r="F250" s="368">
        <f t="shared" si="102"/>
        <v>0</v>
      </c>
      <c r="G250" s="368"/>
      <c r="H250" s="368"/>
      <c r="I250" s="368"/>
      <c r="J250" s="368"/>
      <c r="K250" s="368"/>
      <c r="L250" s="368"/>
      <c r="M250" s="368"/>
      <c r="N250" s="368"/>
      <c r="O250" s="368"/>
      <c r="P250" s="368"/>
    </row>
    <row r="251" spans="2:16">
      <c r="B251" s="152" t="str">
        <f t="shared" ref="B251:D251" si="103">B81</f>
        <v>1.6T LR8</v>
      </c>
      <c r="C251" s="153" t="str">
        <f t="shared" si="103"/>
        <v>10 km</v>
      </c>
      <c r="D251" s="154" t="str">
        <f t="shared" si="103"/>
        <v>OSFP-XD and TBD</v>
      </c>
      <c r="E251" s="368">
        <f t="shared" ref="E251:F251" si="104">E166*E81/10^6</f>
        <v>0</v>
      </c>
      <c r="F251" s="368">
        <f t="shared" si="104"/>
        <v>0</v>
      </c>
      <c r="G251" s="368"/>
      <c r="H251" s="368"/>
      <c r="I251" s="368"/>
      <c r="J251" s="368"/>
      <c r="K251" s="368"/>
      <c r="L251" s="368"/>
      <c r="M251" s="368"/>
      <c r="N251" s="368"/>
      <c r="O251" s="368"/>
      <c r="P251" s="368"/>
    </row>
    <row r="252" spans="2:16">
      <c r="B252" s="155" t="str">
        <f t="shared" ref="B252:D252" si="105">B82</f>
        <v>1.6T ER8</v>
      </c>
      <c r="C252" s="156" t="str">
        <f t="shared" si="105"/>
        <v>&gt;10 km</v>
      </c>
      <c r="D252" s="157" t="str">
        <f t="shared" si="105"/>
        <v>OSFP-XD and TBD</v>
      </c>
      <c r="E252" s="369">
        <f t="shared" ref="E252:F252" si="106">E167*E82/10^6</f>
        <v>0</v>
      </c>
      <c r="F252" s="369">
        <f t="shared" si="106"/>
        <v>0</v>
      </c>
      <c r="G252" s="369"/>
      <c r="H252" s="369"/>
      <c r="I252" s="369"/>
      <c r="J252" s="369"/>
      <c r="K252" s="369"/>
      <c r="L252" s="369"/>
      <c r="M252" s="369"/>
      <c r="N252" s="369"/>
      <c r="O252" s="369"/>
      <c r="P252" s="369"/>
    </row>
    <row r="253" spans="2:16">
      <c r="B253" s="152" t="str">
        <f t="shared" ref="B253:D253" si="107">B83</f>
        <v>3.2T SR</v>
      </c>
      <c r="C253" s="153" t="str">
        <f t="shared" si="107"/>
        <v>100 m</v>
      </c>
      <c r="D253" s="154" t="str">
        <f t="shared" si="107"/>
        <v>OSFP-XD and TBD</v>
      </c>
      <c r="E253" s="368">
        <f t="shared" ref="E253:F253" si="108">E168*E83/10^6</f>
        <v>0</v>
      </c>
      <c r="F253" s="368">
        <f t="shared" si="108"/>
        <v>0</v>
      </c>
      <c r="G253" s="368"/>
      <c r="H253" s="368"/>
      <c r="I253" s="368"/>
      <c r="J253" s="368"/>
      <c r="K253" s="368"/>
      <c r="L253" s="368"/>
      <c r="M253" s="368"/>
      <c r="N253" s="368"/>
      <c r="O253" s="368"/>
      <c r="P253" s="368"/>
    </row>
    <row r="254" spans="2:16">
      <c r="B254" s="152" t="str">
        <f t="shared" ref="B254:D254" si="109">B84</f>
        <v>3.2T DR</v>
      </c>
      <c r="C254" s="153" t="str">
        <f t="shared" si="109"/>
        <v>500 m</v>
      </c>
      <c r="D254" s="154" t="str">
        <f t="shared" si="109"/>
        <v>OSFP-XD and TBD</v>
      </c>
      <c r="E254" s="368">
        <f t="shared" ref="E254" si="110">E169*E84/10^6</f>
        <v>0</v>
      </c>
      <c r="F254" s="368">
        <f>F169*F84/10^6</f>
        <v>0</v>
      </c>
      <c r="G254" s="368"/>
      <c r="H254" s="368"/>
      <c r="I254" s="368"/>
      <c r="J254" s="368"/>
      <c r="K254" s="368"/>
      <c r="L254" s="368"/>
      <c r="M254" s="368"/>
      <c r="N254" s="368"/>
      <c r="O254" s="368"/>
      <c r="P254" s="368"/>
    </row>
    <row r="255" spans="2:16">
      <c r="B255" s="152" t="str">
        <f t="shared" ref="B255:D255" si="111">B85</f>
        <v>3.2T FR</v>
      </c>
      <c r="C255" s="153" t="str">
        <f t="shared" si="111"/>
        <v>2 km</v>
      </c>
      <c r="D255" s="154" t="str">
        <f t="shared" si="111"/>
        <v>OSFP-XD and TBD</v>
      </c>
      <c r="E255" s="368">
        <f t="shared" ref="E255:F255" si="112">E170*E85/10^6</f>
        <v>0</v>
      </c>
      <c r="F255" s="368">
        <f t="shared" si="112"/>
        <v>0</v>
      </c>
      <c r="G255" s="368"/>
      <c r="H255" s="368"/>
      <c r="I255" s="368"/>
      <c r="J255" s="368"/>
      <c r="K255" s="368"/>
      <c r="L255" s="368"/>
      <c r="M255" s="368"/>
      <c r="N255" s="368"/>
      <c r="O255" s="368"/>
      <c r="P255" s="368"/>
    </row>
    <row r="256" spans="2:16">
      <c r="B256" s="152" t="str">
        <f t="shared" ref="B256:D256" si="113">B86</f>
        <v>3.2T LR</v>
      </c>
      <c r="C256" s="153" t="str">
        <f t="shared" si="113"/>
        <v>10 km</v>
      </c>
      <c r="D256" s="154" t="str">
        <f t="shared" si="113"/>
        <v>OSFP-XD and TBD</v>
      </c>
      <c r="E256" s="368">
        <f t="shared" ref="E256:F256" si="114">E171*E86/10^6</f>
        <v>0</v>
      </c>
      <c r="F256" s="368">
        <f t="shared" si="114"/>
        <v>0</v>
      </c>
      <c r="G256" s="368"/>
      <c r="H256" s="368"/>
      <c r="I256" s="368"/>
      <c r="J256" s="368"/>
      <c r="K256" s="368"/>
      <c r="L256" s="368"/>
      <c r="M256" s="368"/>
      <c r="N256" s="368"/>
      <c r="O256" s="368"/>
      <c r="P256" s="368"/>
    </row>
    <row r="257" spans="2:16">
      <c r="B257" s="152" t="str">
        <f t="shared" ref="B257:D257" si="115">B87</f>
        <v>3.2T ER</v>
      </c>
      <c r="C257" s="153" t="str">
        <f t="shared" si="115"/>
        <v>&gt;10 km</v>
      </c>
      <c r="D257" s="154" t="str">
        <f t="shared" si="115"/>
        <v>OSFP-XD and TBD</v>
      </c>
      <c r="E257" s="368">
        <f t="shared" ref="E257:F257" si="116">E172*E87/10^6</f>
        <v>0</v>
      </c>
      <c r="F257" s="368">
        <f t="shared" si="116"/>
        <v>0</v>
      </c>
      <c r="G257" s="368"/>
      <c r="H257" s="368"/>
      <c r="I257" s="368"/>
      <c r="J257" s="368"/>
      <c r="K257" s="368"/>
      <c r="L257" s="368"/>
      <c r="M257" s="368"/>
      <c r="N257" s="368"/>
      <c r="O257" s="368"/>
      <c r="P257" s="368"/>
    </row>
    <row r="258" spans="2:16">
      <c r="B258" s="155"/>
      <c r="C258" s="156"/>
      <c r="D258" s="157"/>
      <c r="E258" s="369"/>
      <c r="F258" s="369"/>
      <c r="G258" s="369"/>
      <c r="H258" s="369"/>
      <c r="I258" s="369"/>
      <c r="J258" s="369"/>
      <c r="K258" s="369"/>
      <c r="L258" s="369"/>
      <c r="M258" s="369"/>
      <c r="N258" s="369"/>
      <c r="O258" s="369"/>
      <c r="P258" s="369"/>
    </row>
    <row r="259" spans="2:16">
      <c r="B259" s="334" t="s">
        <v>18</v>
      </c>
      <c r="C259" s="335"/>
      <c r="D259" s="336"/>
      <c r="E259" s="72">
        <f t="shared" ref="E259:F259" si="117">SUM(E179:E258)</f>
        <v>1117.8845272480094</v>
      </c>
      <c r="F259" s="72">
        <f t="shared" si="117"/>
        <v>1907.8960712813273</v>
      </c>
      <c r="G259" s="72"/>
      <c r="H259" s="72"/>
      <c r="I259" s="72"/>
      <c r="J259" s="72"/>
      <c r="K259" s="72"/>
      <c r="L259" s="72"/>
      <c r="M259" s="72"/>
      <c r="N259" s="72"/>
      <c r="O259" s="72"/>
      <c r="P259" s="72"/>
    </row>
    <row r="260" spans="2:16">
      <c r="B260" s="63"/>
      <c r="C260" s="63"/>
      <c r="D260" s="63"/>
    </row>
    <row r="262" spans="2:16">
      <c r="B262" s="63"/>
      <c r="C262" s="63"/>
      <c r="D262" s="63"/>
    </row>
    <row r="263" spans="2:16">
      <c r="B263" s="63"/>
      <c r="C263" s="63"/>
      <c r="D263" s="63"/>
    </row>
    <row r="264" spans="2:16">
      <c r="B264" s="63"/>
      <c r="C264" s="63"/>
      <c r="D264" s="63"/>
    </row>
    <row r="265" spans="2:16">
      <c r="B265" s="63"/>
      <c r="C265" s="63"/>
      <c r="D265" s="63"/>
    </row>
    <row r="266" spans="2:16" s="331" customFormat="1"/>
    <row r="267" spans="2:16" s="331" customFormat="1"/>
    <row r="268" spans="2:16" s="331" customFormat="1"/>
    <row r="269" spans="2:16" s="331" customFormat="1"/>
    <row r="270" spans="2:16" s="331" customFormat="1"/>
    <row r="271" spans="2:16" s="331" customFormat="1"/>
    <row r="272" spans="2:16" s="331" customFormat="1"/>
    <row r="273" s="63" customFormat="1"/>
    <row r="274" s="63" customFormat="1"/>
    <row r="275" s="63" customFormat="1"/>
    <row r="276" s="63" customFormat="1"/>
    <row r="277" s="63" customFormat="1"/>
    <row r="278" s="63" customFormat="1"/>
    <row r="279" s="63" customFormat="1"/>
    <row r="280" s="63" customFormat="1"/>
    <row r="281" s="63" customFormat="1"/>
    <row r="282" s="63" customFormat="1"/>
    <row r="283" s="63" customFormat="1"/>
    <row r="284" s="63" customFormat="1"/>
    <row r="285" s="63" customFormat="1"/>
    <row r="286" s="63" customFormat="1"/>
    <row r="287" s="63" customFormat="1"/>
    <row r="288" s="63" customFormat="1"/>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17</vt:i4>
      </vt:variant>
    </vt:vector>
  </HeadingPairs>
  <TitlesOfParts>
    <vt:vector size="30" baseType="lpstr">
      <vt:lpstr>Introduction</vt:lpstr>
      <vt:lpstr>Methodology</vt:lpstr>
      <vt:lpstr>Segmentation</vt:lpstr>
      <vt:lpstr>Ethernet Summary</vt:lpstr>
      <vt:lpstr>Top 5 Cloud</vt:lpstr>
      <vt:lpstr>Ethernet Dashboard</vt:lpstr>
      <vt:lpstr>Ethernet Segments</vt:lpstr>
      <vt:lpstr>Ethernet Total</vt:lpstr>
      <vt:lpstr>Ethernet Cloud</vt:lpstr>
      <vt:lpstr>Ethernet Telecom</vt:lpstr>
      <vt:lpstr>Ethernet Enterprise</vt:lpstr>
      <vt:lpstr>WDM Cloud (DCI)</vt:lpstr>
      <vt:lpstr>Report Figures</vt:lpstr>
      <vt:lpstr>PriceDCE</vt:lpstr>
      <vt:lpstr>PriceDCM</vt:lpstr>
      <vt:lpstr>PriceTEL</vt:lpstr>
      <vt:lpstr>RevDCE</vt:lpstr>
      <vt:lpstr>RevDCM</vt:lpstr>
      <vt:lpstr>Revenue</vt:lpstr>
      <vt:lpstr>RevTEL</vt:lpstr>
      <vt:lpstr>Units_All_other_cloud</vt:lpstr>
      <vt:lpstr>Units_Alphabet</vt:lpstr>
      <vt:lpstr>Units_Amazon</vt:lpstr>
      <vt:lpstr>Units_Apple</vt:lpstr>
      <vt:lpstr>Units_Meta</vt:lpstr>
      <vt:lpstr>Units_Microsoft</vt:lpstr>
      <vt:lpstr>VolDCE</vt:lpstr>
      <vt:lpstr>VolDCM</vt:lpstr>
      <vt:lpstr>VolTEL</vt:lpstr>
      <vt:lpstr>Volume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LightCounting Forecasting</dc:title>
  <dc:creator>John Lively</dc:creator>
  <cp:lastModifiedBy>Stelyana Baleva</cp:lastModifiedBy>
  <cp:lastPrinted>2014-02-18T16:48:58Z</cp:lastPrinted>
  <dcterms:created xsi:type="dcterms:W3CDTF">2009-02-04T20:40:14Z</dcterms:created>
  <dcterms:modified xsi:type="dcterms:W3CDTF">2022-07-28T20:53:00Z</dcterms:modified>
</cp:coreProperties>
</file>